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is_finu\shares\Почта\Отдел планирования и финансирования расходов бюджета\ОЦЕНКА о выполнении МЗ по 39 Пост\за 2023 г\"/>
    </mc:Choice>
  </mc:AlternateContent>
  <bookViews>
    <workbookView xWindow="0" yWindow="0" windowWidth="28800" windowHeight="12180" tabRatio="964"/>
  </bookViews>
  <sheets>
    <sheet name="2.1. СМИ 23" sheetId="28" r:id="rId1"/>
    <sheet name="+2.2. Транспорт 23" sheetId="27" r:id="rId2"/>
    <sheet name="+2.3. Молодежная политика 23" sheetId="30" r:id="rId3"/>
    <sheet name="+2.4. Образование 23" sheetId="34" r:id="rId4"/>
    <sheet name="+2.6. Культура и искусство 23" sheetId="33" r:id="rId5"/>
    <sheet name="+2.5. Физ. культура и спорт 23" sheetId="31" r:id="rId6"/>
    <sheet name="2.7 Центр развития туризма 23" sheetId="29" r:id="rId7"/>
  </sheets>
  <definedNames>
    <definedName name="_xlnm._FilterDatabase" localSheetId="1" hidden="1">'+2.2. Транспорт 23'!$A$11:$P$19</definedName>
    <definedName name="_xlnm._FilterDatabase" localSheetId="2" hidden="1">'+2.3. Молодежная политика 23'!$A$11:$W$39</definedName>
    <definedName name="_xlnm._FilterDatabase" localSheetId="3" hidden="1">'+2.4. Образование 23'!$A$11:$AU$1558</definedName>
    <definedName name="_xlnm._FilterDatabase" localSheetId="5" hidden="1">'+2.5. Физ. культура и спорт 23'!$A$11:$T$416</definedName>
    <definedName name="_xlnm._FilterDatabase" localSheetId="4" hidden="1">'+2.6. Культура и искусство 23'!$A$11:$T$286</definedName>
    <definedName name="_xlnm._FilterDatabase" localSheetId="0" hidden="1">'2.1. СМИ 23'!$A$11:$R$11</definedName>
    <definedName name="Z_033ACC5A_F6E8_468F_9BE0_86318027F274_.wvu.FilterData" localSheetId="5" hidden="1">'+2.5. Физ. культура и спорт 23'!$A$11:$S$313</definedName>
    <definedName name="Z_033ACC5A_F6E8_468F_9BE0_86318027F274_.wvu.FilterData" localSheetId="4" hidden="1">'+2.6. Культура и искусство 23'!$A$11:$T$11</definedName>
    <definedName name="Z_0955B959_3DAE_4E74_A781_C345CDB5E7D4_.wvu.FilterData" localSheetId="3" hidden="1">'+2.4. Образование 23'!$M$10:$P$1553</definedName>
    <definedName name="Z_0956D61B_E97A_4B11_83DC_CA607E3E5B04_.wvu.FilterData" localSheetId="3" hidden="1">'+2.4. Образование 23'!$M$10:$P$1553</definedName>
    <definedName name="Z_2520D3D7_8B65_45CB_BEB1_3C394BD29D04_.wvu.FilterData" localSheetId="4" hidden="1">'+2.6. Культура и искусство 23'!$A$11:$T$11</definedName>
    <definedName name="Z_2732AE8A_56AB_4034_A6FB_43FEC9F0E9B7_.wvu.FilterData" localSheetId="3" hidden="1">'+2.4. Образование 23'!$M$10:$P$1553</definedName>
    <definedName name="Z_2C3B3F99_6854_499B_B4FB_AA99758E2C38_.wvu.FilterData" localSheetId="5" hidden="1">'+2.5. Физ. культура и спорт 23'!$A$11:$S$313</definedName>
    <definedName name="Z_2D6C5878_5CA0_47B0_A1F6_4B79C0A506DE_.wvu.FilterData" localSheetId="1" hidden="1">'+2.2. Транспорт 23'!$A$11:$P$19</definedName>
    <definedName name="Z_2D6C5878_5CA0_47B0_A1F6_4B79C0A506DE_.wvu.FilterData" localSheetId="2" hidden="1">'+2.3. Молодежная политика 23'!$A$11:$W$11</definedName>
    <definedName name="Z_2D6C5878_5CA0_47B0_A1F6_4B79C0A506DE_.wvu.FilterData" localSheetId="3" hidden="1">'+2.4. Образование 23'!$A$11:$Y$1553</definedName>
    <definedName name="Z_2D6C5878_5CA0_47B0_A1F6_4B79C0A506DE_.wvu.FilterData" localSheetId="5" hidden="1">'+2.5. Физ. культура и спорт 23'!$A$11:$S$313</definedName>
    <definedName name="Z_2D6C5878_5CA0_47B0_A1F6_4B79C0A506DE_.wvu.FilterData" localSheetId="4" hidden="1">'+2.6. Культура и искусство 23'!$A$11:$T$11</definedName>
    <definedName name="Z_2D6C5878_5CA0_47B0_A1F6_4B79C0A506DE_.wvu.FilterData" localSheetId="0" hidden="1">'2.1. СМИ 23'!$A$11:$Q$11</definedName>
    <definedName name="Z_2D6C5878_5CA0_47B0_A1F6_4B79C0A506DE_.wvu.PrintArea" localSheetId="1" hidden="1">'+2.2. Транспорт 23'!$A$1:$P$19</definedName>
    <definedName name="Z_2D6C5878_5CA0_47B0_A1F6_4B79C0A506DE_.wvu.PrintArea" localSheetId="2" hidden="1">'+2.3. Молодежная политика 23'!$A$1:$P$36</definedName>
    <definedName name="Z_2D6C5878_5CA0_47B0_A1F6_4B79C0A506DE_.wvu.PrintArea" localSheetId="3" hidden="1">'+2.4. Образование 23'!$A$1:$R$1553</definedName>
    <definedName name="Z_2D6C5878_5CA0_47B0_A1F6_4B79C0A506DE_.wvu.PrintArea" localSheetId="5" hidden="1">'+2.5. Физ. культура и спорт 23'!$A$1:$R$313</definedName>
    <definedName name="Z_2D6C5878_5CA0_47B0_A1F6_4B79C0A506DE_.wvu.PrintArea" localSheetId="4" hidden="1">'+2.6. Культура и искусство 23'!$A$1:$R$72</definedName>
    <definedName name="Z_2D6C5878_5CA0_47B0_A1F6_4B79C0A506DE_.wvu.PrintArea" localSheetId="0" hidden="1">'2.1. СМИ 23'!$A$1:$Q$16</definedName>
    <definedName name="Z_2D6C5878_5CA0_47B0_A1F6_4B79C0A506DE_.wvu.PrintTitles" localSheetId="3" hidden="1">'+2.4. Образование 23'!$8:$11</definedName>
    <definedName name="Z_2D6C5878_5CA0_47B0_A1F6_4B79C0A506DE_.wvu.PrintTitles" localSheetId="5" hidden="1">'+2.5. Физ. культура и спорт 23'!$8:$11</definedName>
    <definedName name="Z_2D6C5878_5CA0_47B0_A1F6_4B79C0A506DE_.wvu.PrintTitles" localSheetId="4" hidden="1">'+2.6. Культура и искусство 23'!$8:$11</definedName>
    <definedName name="Z_2DD737CB_B0D9_47C5_BDEA_157654AB6C9F_.wvu.FilterData" localSheetId="5" hidden="1">'+2.5. Физ. культура и спорт 23'!$A$11:$S$313</definedName>
    <definedName name="Z_2F9334D6_A533_473B_BC1E_2B78C82C5E2F_.wvu.FilterData" localSheetId="3" hidden="1">'+2.4. Образование 23'!$M$10:$P$1553</definedName>
    <definedName name="Z_2F968017_4CFC_4E60_BE50_CDB2F6944221_.wvu.FilterData" localSheetId="5" hidden="1">'+2.5. Физ. культура и спорт 23'!$A$11:$S$313</definedName>
    <definedName name="Z_36DBF485_7D0C_49F8_A3A3_0F6FBAD79FF9_.wvu.FilterData" localSheetId="5" hidden="1">'+2.5. Физ. культура и спорт 23'!$A$11:$S$313</definedName>
    <definedName name="Z_3BBAFB9D_1760_4C6E_92A6_EDBC26BB995F_.wvu.FilterData" localSheetId="4" hidden="1">'+2.6. Культура и искусство 23'!$A$11:$T$286</definedName>
    <definedName name="Z_3BBAFB9D_1760_4C6E_92A6_EDBC26BB995F_.wvu.FilterData" localSheetId="0" hidden="1">'2.1. СМИ 23'!$A$11:$Q$11</definedName>
    <definedName name="Z_3E3B0A2F_0BF7_414E_A04F_B9F3DBE95943_.wvu.FilterData" localSheetId="3" hidden="1">'+2.4. Образование 23'!$M$10:$P$1553</definedName>
    <definedName name="Z_3E3B0A2F_0BF7_414E_A04F_B9F3DBE95943_.wvu.FilterData" localSheetId="0" hidden="1">'2.1. СМИ 23'!$A$11:$Q$11</definedName>
    <definedName name="Z_5091A97D_793B_47DE_B525_A249A8001771_.wvu.FilterData" localSheetId="1" hidden="1">'+2.2. Транспорт 23'!$A$11:$P$19</definedName>
    <definedName name="Z_5091A97D_793B_47DE_B525_A249A8001771_.wvu.FilterData" localSheetId="2" hidden="1">'+2.3. Молодежная политика 23'!$A$11:$W$11</definedName>
    <definedName name="Z_5091A97D_793B_47DE_B525_A249A8001771_.wvu.FilterData" localSheetId="3" hidden="1">'+2.4. Образование 23'!$A$11:$R$1553</definedName>
    <definedName name="Z_5091A97D_793B_47DE_B525_A249A8001771_.wvu.FilterData" localSheetId="5" hidden="1">'+2.5. Физ. культура и спорт 23'!$A$10:$S$313</definedName>
    <definedName name="Z_5091A97D_793B_47DE_B525_A249A8001771_.wvu.FilterData" localSheetId="4" hidden="1">'+2.6. Культура и искусство 23'!$A$11:$T$286</definedName>
    <definedName name="Z_5091A97D_793B_47DE_B525_A249A8001771_.wvu.FilterData" localSheetId="0" hidden="1">'2.1. СМИ 23'!$A$11:$Q$11</definedName>
    <definedName name="Z_5091A97D_793B_47DE_B525_A249A8001771_.wvu.PrintArea" localSheetId="1" hidden="1">'+2.2. Транспорт 23'!$A$1:$P$19</definedName>
    <definedName name="Z_5091A97D_793B_47DE_B525_A249A8001771_.wvu.PrintArea" localSheetId="2" hidden="1">'+2.3. Молодежная политика 23'!$A$1:$P$38</definedName>
    <definedName name="Z_5091A97D_793B_47DE_B525_A249A8001771_.wvu.PrintArea" localSheetId="3" hidden="1">'+2.4. Образование 23'!$A$1:$R$1553</definedName>
    <definedName name="Z_5091A97D_793B_47DE_B525_A249A8001771_.wvu.PrintArea" localSheetId="5" hidden="1">'+2.5. Физ. культура и спорт 23'!$A$1:$R$313</definedName>
    <definedName name="Z_5091A97D_793B_47DE_B525_A249A8001771_.wvu.PrintArea" localSheetId="4" hidden="1">'+2.6. Культура и искусство 23'!$A$1:$R$286</definedName>
    <definedName name="Z_5091A97D_793B_47DE_B525_A249A8001771_.wvu.PrintArea" localSheetId="0" hidden="1">'2.1. СМИ 23'!$A$1:$Q$19</definedName>
    <definedName name="Z_5091A97D_793B_47DE_B525_A249A8001771_.wvu.PrintTitles" localSheetId="3" hidden="1">'+2.4. Образование 23'!$8:$11</definedName>
    <definedName name="Z_5091A97D_793B_47DE_B525_A249A8001771_.wvu.PrintTitles" localSheetId="5" hidden="1">'+2.5. Физ. культура и спорт 23'!$8:$11</definedName>
    <definedName name="Z_5091A97D_793B_47DE_B525_A249A8001771_.wvu.PrintTitles" localSheetId="4" hidden="1">'+2.6. Культура и искусство 23'!$8:$11</definedName>
    <definedName name="Z_5091A97D_793B_47DE_B525_A249A8001771_.wvu.Rows" localSheetId="4" hidden="1">'+2.6. Культура и искусство 23'!#REF!</definedName>
    <definedName name="Z_67E613C5_F76D_4856_8AAA_28FF17E16D22_.wvu.FilterData" localSheetId="3" hidden="1">'+2.4. Образование 23'!$M$10:$P$1553</definedName>
    <definedName name="Z_70AE40DF_D803_42D1_B298_1FEAC20A3AB2_.wvu.FilterData" localSheetId="3" hidden="1">'+2.4. Образование 23'!$M$10:$P$1553</definedName>
    <definedName name="Z_7CA40E2D_3C7F_4549_9D20_25FE1D1E705F_.wvu.FilterData" localSheetId="5" hidden="1">'+2.5. Физ. культура и спорт 23'!$A$11:$S$313</definedName>
    <definedName name="Z_7F65764D_7B01_4E4A_8385_FB1A276FACDF_.wvu.FilterData" localSheetId="3" hidden="1">'+2.4. Образование 23'!$A$11:$Y$1553</definedName>
    <definedName name="Z_81534A1A_8986_49B9_B7A5_081083916047_.wvu.FilterData" localSheetId="2" hidden="1">'+2.3. Молодежная политика 23'!$A$11:$W$11</definedName>
    <definedName name="Z_81534A1A_8986_49B9_B7A5_081083916047_.wvu.FilterData" localSheetId="4" hidden="1">'+2.6. Культура и искусство 23'!$A$11:$T$286</definedName>
    <definedName name="Z_8B442B61_14BB_49F3_92AE_43A99F677C0D_.wvu.FilterData" localSheetId="5" hidden="1">'+2.5. Физ. культура и спорт 23'!$A$11:$S$313</definedName>
    <definedName name="Z_8D2F08FA_A259_443E_B8F1_13F38A887ED9_.wvu.FilterData" localSheetId="3" hidden="1">'+2.4. Образование 23'!$A$11:$Y$1553</definedName>
    <definedName name="Z_9ECC7E71_FAFE_45D6_B469_8E97733C6B02_.wvu.FilterData" localSheetId="5" hidden="1">'+2.5. Физ. культура и спорт 23'!$A$11:$S$313</definedName>
    <definedName name="Z_A84849BF_FC0F_466E_A1F7_E2020CC4114A_.wvu.FilterData" localSheetId="1" hidden="1">'+2.2. Транспорт 23'!$A$11:$P$19</definedName>
    <definedName name="Z_A84849BF_FC0F_466E_A1F7_E2020CC4114A_.wvu.FilterData" localSheetId="2" hidden="1">'+2.3. Молодежная политика 23'!$A$11:$W$11</definedName>
    <definedName name="Z_A84849BF_FC0F_466E_A1F7_E2020CC4114A_.wvu.FilterData" localSheetId="3" hidden="1">'+2.4. Образование 23'!$M$10:$P$1553</definedName>
    <definedName name="Z_A84849BF_FC0F_466E_A1F7_E2020CC4114A_.wvu.FilterData" localSheetId="5" hidden="1">'+2.5. Физ. культура и спорт 23'!$A$10:$S$313</definedName>
    <definedName name="Z_A84849BF_FC0F_466E_A1F7_E2020CC4114A_.wvu.FilterData" localSheetId="4" hidden="1">'+2.6. Культура и искусство 23'!$A$11:$T$286</definedName>
    <definedName name="Z_A84849BF_FC0F_466E_A1F7_E2020CC4114A_.wvu.FilterData" localSheetId="0" hidden="1">'2.1. СМИ 23'!$A$11:$Q$11</definedName>
    <definedName name="Z_A84849BF_FC0F_466E_A1F7_E2020CC4114A_.wvu.PrintArea" localSheetId="1" hidden="1">'+2.2. Транспорт 23'!$A$1:$P$19</definedName>
    <definedName name="Z_A84849BF_FC0F_466E_A1F7_E2020CC4114A_.wvu.PrintArea" localSheetId="2" hidden="1">'+2.3. Молодежная политика 23'!$A$1:$P$38</definedName>
    <definedName name="Z_A84849BF_FC0F_466E_A1F7_E2020CC4114A_.wvu.PrintArea" localSheetId="3" hidden="1">'+2.4. Образование 23'!$A$1:$R$1553</definedName>
    <definedName name="Z_A84849BF_FC0F_466E_A1F7_E2020CC4114A_.wvu.PrintArea" localSheetId="5" hidden="1">'+2.5. Физ. культура и спорт 23'!$A$1:$R$313</definedName>
    <definedName name="Z_A84849BF_FC0F_466E_A1F7_E2020CC4114A_.wvu.PrintArea" localSheetId="4" hidden="1">'+2.6. Культура и искусство 23'!$A$1:$R$286</definedName>
    <definedName name="Z_A84849BF_FC0F_466E_A1F7_E2020CC4114A_.wvu.PrintArea" localSheetId="0" hidden="1">'2.1. СМИ 23'!$A$1:$Q$16</definedName>
    <definedName name="Z_A84849BF_FC0F_466E_A1F7_E2020CC4114A_.wvu.PrintTitles" localSheetId="3" hidden="1">'+2.4. Образование 23'!$8:$11</definedName>
    <definedName name="Z_A84849BF_FC0F_466E_A1F7_E2020CC4114A_.wvu.PrintTitles" localSheetId="5" hidden="1">'+2.5. Физ. культура и спорт 23'!$8:$11</definedName>
    <definedName name="Z_A84849BF_FC0F_466E_A1F7_E2020CC4114A_.wvu.PrintTitles" localSheetId="4" hidden="1">'+2.6. Культура и искусство 23'!$8:$11</definedName>
    <definedName name="Z_AC15E382_E0E0_4B69_B985_14B63E31F51C_.wvu.FilterData" localSheetId="5" hidden="1">'+2.5. Физ. культура и спорт 23'!$A$11:$S$313</definedName>
    <definedName name="Z_B743A953_CA43_4945_9E51_BC474F2C688F_.wvu.FilterData" localSheetId="5" hidden="1">'+2.5. Физ. культура и спорт 23'!$A$11:$S$313</definedName>
    <definedName name="Z_BF2E1CD2_29A2_4222_9DA3_D4919BDF686E_.wvu.FilterData" localSheetId="1" hidden="1">'+2.2. Транспорт 23'!$A$11:$P$19</definedName>
    <definedName name="Z_BF2E1CD2_29A2_4222_9DA3_D4919BDF686E_.wvu.FilterData" localSheetId="2" hidden="1">'+2.3. Молодежная политика 23'!$A$11:$W$11</definedName>
    <definedName name="Z_BF2E1CD2_29A2_4222_9DA3_D4919BDF686E_.wvu.FilterData" localSheetId="3" hidden="1">'+2.4. Образование 23'!$A$11:$W$1553</definedName>
    <definedName name="Z_BF2E1CD2_29A2_4222_9DA3_D4919BDF686E_.wvu.FilterData" localSheetId="5" hidden="1">'+2.5. Физ. культура и спорт 23'!$A$10:$S$313</definedName>
    <definedName name="Z_BF2E1CD2_29A2_4222_9DA3_D4919BDF686E_.wvu.FilterData" localSheetId="4" hidden="1">'+2.6. Культура и искусство 23'!$A$11:$T$286</definedName>
    <definedName name="Z_BF2E1CD2_29A2_4222_9DA3_D4919BDF686E_.wvu.FilterData" localSheetId="0" hidden="1">'2.1. СМИ 23'!$A$11:$Q$11</definedName>
    <definedName name="Z_BF2E1CD2_29A2_4222_9DA3_D4919BDF686E_.wvu.PrintArea" localSheetId="1" hidden="1">'+2.2. Транспорт 23'!$A$1:$P$19</definedName>
    <definedName name="Z_BF2E1CD2_29A2_4222_9DA3_D4919BDF686E_.wvu.PrintArea" localSheetId="2" hidden="1">'+2.3. Молодежная политика 23'!$A$1:$P$36</definedName>
    <definedName name="Z_BF2E1CD2_29A2_4222_9DA3_D4919BDF686E_.wvu.PrintArea" localSheetId="3" hidden="1">'+2.4. Образование 23'!$A$1:$R$1553</definedName>
    <definedName name="Z_BF2E1CD2_29A2_4222_9DA3_D4919BDF686E_.wvu.PrintArea" localSheetId="5" hidden="1">'+2.5. Физ. культура и спорт 23'!$A$1:$R$313</definedName>
    <definedName name="Z_BF2E1CD2_29A2_4222_9DA3_D4919BDF686E_.wvu.PrintArea" localSheetId="4" hidden="1">'+2.6. Культура и искусство 23'!$A$1:$R$72</definedName>
    <definedName name="Z_BF2E1CD2_29A2_4222_9DA3_D4919BDF686E_.wvu.PrintArea" localSheetId="0" hidden="1">'2.1. СМИ 23'!$A$1:$Q$16</definedName>
    <definedName name="Z_BF2E1CD2_29A2_4222_9DA3_D4919BDF686E_.wvu.PrintTitles" localSheetId="3" hidden="1">'+2.4. Образование 23'!$8:$11</definedName>
    <definedName name="Z_BF2E1CD2_29A2_4222_9DA3_D4919BDF686E_.wvu.PrintTitles" localSheetId="5" hidden="1">'+2.5. Физ. культура и спорт 23'!$8:$11</definedName>
    <definedName name="Z_BF2E1CD2_29A2_4222_9DA3_D4919BDF686E_.wvu.PrintTitles" localSheetId="4" hidden="1">'+2.6. Культура и искусство 23'!$8:$11</definedName>
    <definedName name="Z_C45CE242_2B20_4763_ACD1_FAAE2489E87E_.wvu.FilterData" localSheetId="3" hidden="1">'+2.4. Образование 23'!$M$10:$P$1553</definedName>
    <definedName name="Z_C9F1CD8B_88B9_4DAE_A4BC_66122758B494_.wvu.FilterData" localSheetId="1" hidden="1">'+2.2. Транспорт 23'!$A$11:$P$19</definedName>
    <definedName name="Z_C9F1CD8B_88B9_4DAE_A4BC_66122758B494_.wvu.FilterData" localSheetId="2" hidden="1">'+2.3. Молодежная политика 23'!#REF!</definedName>
    <definedName name="Z_C9F1CD8B_88B9_4DAE_A4BC_66122758B494_.wvu.FilterData" localSheetId="3" hidden="1">'+2.4. Образование 23'!$A$11:$W$1553</definedName>
    <definedName name="Z_C9F1CD8B_88B9_4DAE_A4BC_66122758B494_.wvu.FilterData" localSheetId="5" hidden="1">'+2.5. Физ. культура и спорт 23'!$A$11:$S$313</definedName>
    <definedName name="Z_C9F1CD8B_88B9_4DAE_A4BC_66122758B494_.wvu.FilterData" localSheetId="4" hidden="1">'+2.6. Культура и искусство 23'!$A$11:$T$286</definedName>
    <definedName name="Z_C9F1CD8B_88B9_4DAE_A4BC_66122758B494_.wvu.FilterData" localSheetId="0" hidden="1">'2.1. СМИ 23'!$A$11:$Q$11</definedName>
    <definedName name="Z_C9F1CD8B_88B9_4DAE_A4BC_66122758B494_.wvu.PrintArea" localSheetId="1" hidden="1">'+2.2. Транспорт 23'!$A$1:$P$19</definedName>
    <definedName name="Z_C9F1CD8B_88B9_4DAE_A4BC_66122758B494_.wvu.PrintArea" localSheetId="2" hidden="1">'+2.3. Молодежная политика 23'!$A$1:$P$38</definedName>
    <definedName name="Z_C9F1CD8B_88B9_4DAE_A4BC_66122758B494_.wvu.PrintArea" localSheetId="3" hidden="1">'+2.4. Образование 23'!$A$1:$R$1553</definedName>
    <definedName name="Z_C9F1CD8B_88B9_4DAE_A4BC_66122758B494_.wvu.PrintArea" localSheetId="5" hidden="1">'+2.5. Физ. культура и спорт 23'!$A$1:$R$313</definedName>
    <definedName name="Z_C9F1CD8B_88B9_4DAE_A4BC_66122758B494_.wvu.PrintArea" localSheetId="4" hidden="1">'+2.6. Культура и искусство 23'!$A$1:$R$72</definedName>
    <definedName name="Z_C9F1CD8B_88B9_4DAE_A4BC_66122758B494_.wvu.PrintArea" localSheetId="0" hidden="1">'2.1. СМИ 23'!$A$1:$Q$19</definedName>
    <definedName name="Z_C9F1CD8B_88B9_4DAE_A4BC_66122758B494_.wvu.PrintTitles" localSheetId="3" hidden="1">'+2.4. Образование 23'!$8:$11</definedName>
    <definedName name="Z_C9F1CD8B_88B9_4DAE_A4BC_66122758B494_.wvu.PrintTitles" localSheetId="5" hidden="1">'+2.5. Физ. культура и спорт 23'!$8:$11</definedName>
    <definedName name="Z_C9F1CD8B_88B9_4DAE_A4BC_66122758B494_.wvu.PrintTitles" localSheetId="4" hidden="1">'+2.6. Культура и искусство 23'!$8:$11</definedName>
    <definedName name="Z_CED6D38D_B150_4366_AE22_30D69F74BD59_.wvu.FilterData" localSheetId="3" hidden="1">'+2.4. Образование 23'!$M$10:$P$1553</definedName>
    <definedName name="Z_D4F06A79_25CD_4E1F_81D3_D42C35BBC922_.wvu.FilterData" localSheetId="3" hidden="1">'+2.4. Образование 23'!$M$10:$P$1553</definedName>
    <definedName name="Z_DA76438A_0BDE_4A16_AEA8_EFC9376B0CD0_.wvu.FilterData" localSheetId="3" hidden="1">'+2.4. Образование 23'!$M$10:$P$1553</definedName>
    <definedName name="Z_DAF24E9F_6A9A_4493_B995_4A02A8EB1739_.wvu.FilterData" localSheetId="3" hidden="1">'+2.4. Образование 23'!$M$10:$P$1553</definedName>
    <definedName name="Z_DE8DE231_61EC_41F1_BB6F_C716886A0033_.wvu.FilterData" localSheetId="3" hidden="1">'+2.4. Образование 23'!$M$10:$P$1553</definedName>
    <definedName name="Z_E26C9876_3E14_488F_A782_D0CA8D4FC6AB_.wvu.FilterData" localSheetId="3" hidden="1">'+2.4. Образование 23'!$M$10:$P$1553</definedName>
    <definedName name="Z_E4BD1A1A_2CC3_4069_826B_C1E95A927C84_.wvu.FilterData" localSheetId="5" hidden="1">'+2.5. Физ. культура и спорт 23'!$A$11:$S$313</definedName>
    <definedName name="Z_F0AC7664_7833_44DD_99FD_120A3923E500_.wvu.FilterData" localSheetId="1" hidden="1">'+2.2. Транспорт 23'!$A$11:$P$19</definedName>
    <definedName name="Z_F0AC7664_7833_44DD_99FD_120A3923E500_.wvu.FilterData" localSheetId="2" hidden="1">'+2.3. Молодежная политика 23'!$A$11:$W$11</definedName>
    <definedName name="Z_F0AC7664_7833_44DD_99FD_120A3923E500_.wvu.FilterData" localSheetId="3" hidden="1">'+2.4. Образование 23'!$A$11:$Y$1553</definedName>
    <definedName name="Z_F0AC7664_7833_44DD_99FD_120A3923E500_.wvu.FilterData" localSheetId="5" hidden="1">'+2.5. Физ. культура и спорт 23'!$A$10:$S$313</definedName>
    <definedName name="Z_F0AC7664_7833_44DD_99FD_120A3923E500_.wvu.FilterData" localSheetId="4" hidden="1">'+2.6. Культура и искусство 23'!$A$11:$T$11</definedName>
    <definedName name="Z_F0AC7664_7833_44DD_99FD_120A3923E500_.wvu.FilterData" localSheetId="0" hidden="1">'2.1. СМИ 23'!$A$11:$Q$11</definedName>
    <definedName name="Z_F0AC7664_7833_44DD_99FD_120A3923E500_.wvu.PrintArea" localSheetId="1" hidden="1">'+2.2. Транспорт 23'!$A$1:$P$19</definedName>
    <definedName name="Z_F0AC7664_7833_44DD_99FD_120A3923E500_.wvu.PrintArea" localSheetId="2" hidden="1">'+2.3. Молодежная политика 23'!$A$1:$P$36</definedName>
    <definedName name="Z_F0AC7664_7833_44DD_99FD_120A3923E500_.wvu.PrintArea" localSheetId="3" hidden="1">'+2.4. Образование 23'!$A$1:$R$1553</definedName>
    <definedName name="Z_F0AC7664_7833_44DD_99FD_120A3923E500_.wvu.PrintArea" localSheetId="5" hidden="1">'+2.5. Физ. культура и спорт 23'!$A$1:$R$313</definedName>
    <definedName name="Z_F0AC7664_7833_44DD_99FD_120A3923E500_.wvu.PrintArea" localSheetId="4" hidden="1">'+2.6. Культура и искусство 23'!$A$1:$R$286</definedName>
    <definedName name="Z_F0AC7664_7833_44DD_99FD_120A3923E500_.wvu.PrintArea" localSheetId="0" hidden="1">'2.1. СМИ 23'!$A$1:$Q$16</definedName>
    <definedName name="Z_F0AC7664_7833_44DD_99FD_120A3923E500_.wvu.PrintTitles" localSheetId="3" hidden="1">'+2.4. Образование 23'!$8:$11</definedName>
    <definedName name="Z_F0AC7664_7833_44DD_99FD_120A3923E500_.wvu.PrintTitles" localSheetId="5" hidden="1">'+2.5. Физ. культура и спорт 23'!$8:$11</definedName>
    <definedName name="Z_F0AC7664_7833_44DD_99FD_120A3923E500_.wvu.PrintTitles" localSheetId="4" hidden="1">'+2.6. Культура и искусство 23'!$8:$11</definedName>
    <definedName name="Z_F534B591_7C6F_4835_B2CD_C5C5454A8183_.wvu.FilterData" localSheetId="5" hidden="1">'+2.5. Физ. культура и спорт 23'!$A$11:$S$313</definedName>
    <definedName name="Z_F71A351D_3B59_4B4B_8B7C_016E2F790291_.wvu.FilterData" localSheetId="3" hidden="1">'+2.4. Образование 23'!$M$10:$P$1553</definedName>
    <definedName name="Z_F9BA47B9_B2D9_42A0_AC57_F283C7A6DD13_.wvu.FilterData" localSheetId="5" hidden="1">'+2.5. Физ. культура и спорт 23'!$A$11:$S$313</definedName>
    <definedName name="Z_FB9F6257_6C04_42F3_9B20_CD739CE2F0C0_.wvu.FilterData" localSheetId="1" hidden="1">'+2.2. Транспорт 23'!$A$11:$P$19</definedName>
    <definedName name="Z_FB9F6257_6C04_42F3_9B20_CD739CE2F0C0_.wvu.FilterData" localSheetId="2" hidden="1">'+2.3. Молодежная политика 23'!$A$11:$W$11</definedName>
    <definedName name="Z_FB9F6257_6C04_42F3_9B20_CD739CE2F0C0_.wvu.FilterData" localSheetId="3" hidden="1">'+2.4. Образование 23'!$A$11:$Y$1553</definedName>
    <definedName name="Z_FB9F6257_6C04_42F3_9B20_CD739CE2F0C0_.wvu.FilterData" localSheetId="5" hidden="1">'+2.5. Физ. культура и спорт 23'!$A$10:$S$313</definedName>
    <definedName name="Z_FB9F6257_6C04_42F3_9B20_CD739CE2F0C0_.wvu.FilterData" localSheetId="4" hidden="1">'+2.6. Культура и искусство 23'!$A$11:$T$286</definedName>
    <definedName name="Z_FB9F6257_6C04_42F3_9B20_CD739CE2F0C0_.wvu.FilterData" localSheetId="0" hidden="1">'2.1. СМИ 23'!$A$11:$Q$11</definedName>
    <definedName name="Z_FB9F6257_6C04_42F3_9B20_CD739CE2F0C0_.wvu.PrintArea" localSheetId="2" hidden="1">'+2.3. Молодежная политика 23'!$A$1:$P$36</definedName>
    <definedName name="Z_FB9F6257_6C04_42F3_9B20_CD739CE2F0C0_.wvu.PrintArea" localSheetId="3" hidden="1">'+2.4. Образование 23'!$A$1:$R$1553</definedName>
    <definedName name="Z_FB9F6257_6C04_42F3_9B20_CD739CE2F0C0_.wvu.PrintArea" localSheetId="5" hidden="1">'+2.5. Физ. культура и спорт 23'!$A$1:$R$313</definedName>
    <definedName name="Z_FB9F6257_6C04_42F3_9B20_CD739CE2F0C0_.wvu.PrintArea" localSheetId="4" hidden="1">'+2.6. Культура и искусство 23'!$A$1:$R$286</definedName>
    <definedName name="Z_FB9F6257_6C04_42F3_9B20_CD739CE2F0C0_.wvu.PrintArea" localSheetId="0" hidden="1">'2.1. СМИ 23'!$A$1:$Q$19</definedName>
    <definedName name="Z_FB9F6257_6C04_42F3_9B20_CD739CE2F0C0_.wvu.PrintTitles" localSheetId="3" hidden="1">'+2.4. Образование 23'!$8:$11</definedName>
    <definedName name="Z_FB9F6257_6C04_42F3_9B20_CD739CE2F0C0_.wvu.PrintTitles" localSheetId="5" hidden="1">'+2.5. Физ. культура и спорт 23'!$8:$11</definedName>
    <definedName name="Z_FB9F6257_6C04_42F3_9B20_CD739CE2F0C0_.wvu.PrintTitles" localSheetId="4" hidden="1">'+2.6. Культура и искусство 23'!$8:$11</definedName>
    <definedName name="Z_FC85F26C_9B9B_4506_B5EB_E996D84C9448_.wvu.FilterData" localSheetId="5" hidden="1">'+2.5. Физ. культура и спорт 23'!$A$11:$S$313</definedName>
    <definedName name="_xlnm.Print_Titles" localSheetId="3">'+2.4. Образование 23'!$8:$11</definedName>
    <definedName name="_xlnm.Print_Titles" localSheetId="5">'+2.5. Физ. культура и спорт 23'!$8:$11</definedName>
    <definedName name="_xlnm.Print_Titles" localSheetId="4">'+2.6. Культура и искусство 23'!$8:$11</definedName>
    <definedName name="_xlnm.Print_Titles" localSheetId="6">'2.7 Центр развития туризма 23'!#REF!</definedName>
    <definedName name="_xlnm.Print_Area" localSheetId="1">'+2.2. Транспорт 23'!$A$1:$Q$20</definedName>
    <definedName name="_xlnm.Print_Area" localSheetId="2">'+2.3. Молодежная политика 23'!$A$1:$Q$39</definedName>
    <definedName name="_xlnm.Print_Area" localSheetId="3">'+2.4. Образование 23'!$A$1:$S$1563</definedName>
    <definedName name="_xlnm.Print_Area" localSheetId="5">'+2.5. Физ. культура и спорт 23'!$A$1:$S$416</definedName>
    <definedName name="_xlnm.Print_Area" localSheetId="4">'+2.6. Культура и искусство 23'!$A$1:$S$286</definedName>
    <definedName name="_xlnm.Print_Area" localSheetId="0">'2.1. СМИ 23'!$A$1:$Q$25</definedName>
    <definedName name="_xlnm.Print_Area" localSheetId="6">'2.7 Центр развития туризма 23'!$A$1:$Q$19</definedName>
  </definedNames>
  <calcPr calcId="152511"/>
  <customWorkbookViews>
    <customWorkbookView name="Воронина Марина Петровна - Личное представление" guid="{FB9F6257-6C04-42F3-9B20-CD739CE2F0C0}" mergeInterval="0" personalView="1" maximized="1" xWindow="-8" yWindow="-8" windowWidth="1936" windowHeight="1066" tabRatio="746" activeSheetId="5"/>
    <customWorkbookView name="Пикулина Анна Олеговна - Личное представление" guid="{2D6C5878-5CA0-47B0-A1F6-4B79C0A506DE}" mergeInterval="0" personalView="1" maximized="1" xWindow="-8" yWindow="-8" windowWidth="1936" windowHeight="1056" tabRatio="746" activeSheetId="5" showComments="commIndAndComment"/>
    <customWorkbookView name="Анна Александровна Тапсиева - Личное представление" guid="{F0AC7664-7833-44DD-99FD-120A3923E500}" mergeInterval="0" personalView="1" maximized="1" xWindow="-8" yWindow="-8" windowWidth="1936" windowHeight="1066" tabRatio="746" activeSheetId="7"/>
    <customWorkbookView name="Петленко Алина Олеговна - Личное представление" guid="{5091A97D-793B-47DE-B525-A249A8001771}" mergeInterval="0" personalView="1" maximized="1" xWindow="-8" yWindow="-8" windowWidth="1936" windowHeight="1066" tabRatio="746" activeSheetId="5"/>
    <customWorkbookView name="Гашева Роза Васильевна - Личное представление" guid="{A84849BF-FC0F-466E-A1F7-E2020CC4114A}" mergeInterval="0" personalView="1" xWindow="5" yWindow="3" windowWidth="1296" windowHeight="1010" tabRatio="746" activeSheetId="6"/>
    <customWorkbookView name="Лачинова Эльвира Бахтияр Кызы - Личное представление" guid="{BF2E1CD2-29A2-4222-9DA3-D4919BDF686E}" mergeInterval="0" personalView="1" maximized="1" xWindow="-8" yWindow="-8" windowWidth="1936" windowHeight="1056" tabRatio="746" activeSheetId="5"/>
    <customWorkbookView name="Малахова Светлана Михайловна - Личное представление" guid="{C9F1CD8B-88B9-4DAE-A4BC-66122758B494}" mergeInterval="0" personalView="1" maximized="1" xWindow="-8" yWindow="-8" windowWidth="1936" windowHeight="1056" tabRatio="746" activeSheetId="5" showComments="commIndAndComment"/>
  </customWorkbookViews>
</workbook>
</file>

<file path=xl/calcChain.xml><?xml version="1.0" encoding="utf-8"?>
<calcChain xmlns="http://schemas.openxmlformats.org/spreadsheetml/2006/main">
  <c r="H1008" i="34" l="1"/>
  <c r="H1005" i="34"/>
  <c r="H1004" i="34"/>
  <c r="H1003" i="34"/>
  <c r="H1002" i="34"/>
  <c r="H1001" i="34"/>
  <c r="H998" i="34"/>
  <c r="H995" i="34"/>
  <c r="H994" i="34"/>
  <c r="H991" i="34"/>
  <c r="H990" i="34"/>
  <c r="H989" i="34"/>
  <c r="H988" i="34"/>
  <c r="H987" i="34"/>
  <c r="H984" i="34"/>
  <c r="H983" i="34"/>
  <c r="H982" i="34"/>
  <c r="H981" i="34"/>
  <c r="H980" i="34"/>
  <c r="H977" i="34"/>
  <c r="H976" i="34"/>
  <c r="H975" i="34"/>
  <c r="H974" i="34"/>
  <c r="H973" i="34"/>
  <c r="H969" i="34"/>
  <c r="H964" i="34"/>
  <c r="H961" i="34"/>
  <c r="H958" i="34"/>
  <c r="H957" i="34"/>
  <c r="H954" i="34"/>
  <c r="H953" i="34"/>
  <c r="H952" i="34"/>
  <c r="H951" i="34"/>
  <c r="H950" i="34"/>
  <c r="H947" i="34"/>
  <c r="H946" i="34"/>
  <c r="H945" i="34"/>
  <c r="H944" i="34"/>
  <c r="H943" i="34"/>
  <c r="H940" i="34"/>
  <c r="H939" i="34"/>
  <c r="H938" i="34"/>
  <c r="H937" i="34"/>
  <c r="H936" i="34"/>
  <c r="H933" i="34"/>
  <c r="H930" i="34"/>
  <c r="H929" i="34"/>
  <c r="H926" i="34"/>
  <c r="H925" i="34"/>
  <c r="H924" i="34"/>
  <c r="H923" i="34"/>
  <c r="H922" i="34"/>
  <c r="H919" i="34"/>
  <c r="H918" i="34"/>
  <c r="H917" i="34"/>
  <c r="H916" i="34"/>
  <c r="H915" i="34"/>
  <c r="H912" i="34"/>
  <c r="H911" i="34"/>
  <c r="H910" i="34"/>
  <c r="H909" i="34"/>
  <c r="H908" i="34"/>
  <c r="H905" i="34"/>
  <c r="H902" i="34"/>
  <c r="H901" i="34"/>
  <c r="H900" i="34"/>
  <c r="H899" i="34"/>
  <c r="H898" i="34"/>
  <c r="H895" i="34"/>
  <c r="H894" i="34"/>
  <c r="H893" i="34"/>
  <c r="H892" i="34"/>
  <c r="H891" i="34"/>
  <c r="H888" i="34"/>
  <c r="H887" i="34"/>
  <c r="H886" i="34"/>
  <c r="H885" i="34"/>
  <c r="H884" i="34"/>
  <c r="H881" i="34"/>
  <c r="H878" i="34"/>
  <c r="H877" i="34"/>
  <c r="H874" i="34"/>
  <c r="H873" i="34"/>
  <c r="H872" i="34"/>
  <c r="H871" i="34"/>
  <c r="H870" i="34"/>
  <c r="H867" i="34"/>
  <c r="H866" i="34"/>
  <c r="H865" i="34"/>
  <c r="H864" i="34"/>
  <c r="H863" i="34"/>
  <c r="H860" i="34"/>
  <c r="H859" i="34"/>
  <c r="H858" i="34"/>
  <c r="H857" i="34"/>
  <c r="H856" i="34"/>
  <c r="H853" i="34"/>
  <c r="H850" i="34"/>
  <c r="H849" i="34"/>
  <c r="H846" i="34"/>
  <c r="H845" i="34"/>
  <c r="H844" i="34"/>
  <c r="H843" i="34"/>
  <c r="H842" i="34"/>
  <c r="H839" i="34"/>
  <c r="H838" i="34"/>
  <c r="H837" i="34"/>
  <c r="H836" i="34"/>
  <c r="H835" i="34"/>
  <c r="H832" i="34"/>
  <c r="H831" i="34"/>
  <c r="H830" i="34"/>
  <c r="H829" i="34"/>
  <c r="H828" i="34"/>
  <c r="H825" i="34"/>
  <c r="H822" i="34"/>
  <c r="H821" i="34"/>
  <c r="H818" i="34"/>
  <c r="H817" i="34"/>
  <c r="H816" i="34"/>
  <c r="H815" i="34"/>
  <c r="H814" i="34"/>
  <c r="H811" i="34"/>
  <c r="H810" i="34"/>
  <c r="H809" i="34"/>
  <c r="H808" i="34"/>
  <c r="H807" i="34"/>
  <c r="H804" i="34"/>
  <c r="H803" i="34"/>
  <c r="H802" i="34"/>
  <c r="H801" i="34"/>
  <c r="H800" i="34"/>
  <c r="H797" i="34"/>
  <c r="H794" i="34"/>
  <c r="H793" i="34"/>
  <c r="H790" i="34"/>
  <c r="H1452" i="34"/>
  <c r="H1451" i="34"/>
  <c r="H1448" i="34"/>
  <c r="H1445" i="34"/>
  <c r="H1444" i="34"/>
  <c r="H1441" i="34"/>
  <c r="H1440" i="34"/>
  <c r="H1439" i="34"/>
  <c r="H1438" i="34"/>
  <c r="H1437" i="34"/>
  <c r="H1434" i="34"/>
  <c r="H1433" i="34"/>
  <c r="H1432" i="34"/>
  <c r="H1431" i="34"/>
  <c r="H1430" i="34"/>
  <c r="H1427" i="34"/>
  <c r="H1426" i="34"/>
  <c r="H1425" i="34"/>
  <c r="H1424" i="34"/>
  <c r="H1423" i="34"/>
  <c r="H1420" i="34"/>
  <c r="H1417" i="34"/>
  <c r="H1416" i="34"/>
  <c r="H1413" i="34"/>
  <c r="H1412" i="34"/>
  <c r="H1411" i="34"/>
  <c r="H1410" i="34"/>
  <c r="H1409" i="34"/>
  <c r="H1406" i="34"/>
  <c r="H1405" i="34"/>
  <c r="H1404" i="34"/>
  <c r="H1403" i="34"/>
  <c r="H1402" i="34"/>
  <c r="H1399" i="34"/>
  <c r="H1398" i="34"/>
  <c r="H1397" i="34"/>
  <c r="H1396" i="34"/>
  <c r="H1395" i="34"/>
  <c r="H1392" i="34"/>
  <c r="H1389" i="34"/>
  <c r="H1388" i="34"/>
  <c r="H1385" i="34"/>
  <c r="H1384" i="34"/>
  <c r="H1383" i="34"/>
  <c r="H1382" i="34"/>
  <c r="H1381" i="34"/>
  <c r="H1378" i="34"/>
  <c r="H1377" i="34"/>
  <c r="H1376" i="34"/>
  <c r="H1375" i="34"/>
  <c r="H1374" i="34"/>
  <c r="H1371" i="34"/>
  <c r="H1370" i="34"/>
  <c r="H1369" i="34"/>
  <c r="H1368" i="34"/>
  <c r="H1367" i="34"/>
  <c r="H1364" i="34"/>
  <c r="H1361" i="34"/>
  <c r="H1360" i="34"/>
  <c r="H1357" i="34"/>
  <c r="H1356" i="34"/>
  <c r="H1355" i="34"/>
  <c r="H1354" i="34"/>
  <c r="H1353" i="34"/>
  <c r="H1350" i="34"/>
  <c r="H1349" i="34"/>
  <c r="H1348" i="34"/>
  <c r="H1347" i="34"/>
  <c r="H1346" i="34"/>
  <c r="H1343" i="34"/>
  <c r="H1342" i="34"/>
  <c r="H1341" i="34"/>
  <c r="H1340" i="34"/>
  <c r="H1339" i="34"/>
  <c r="H1336" i="34"/>
  <c r="H1333" i="34"/>
  <c r="H1332" i="34"/>
  <c r="H1329" i="34"/>
  <c r="H1328" i="34"/>
  <c r="H1327" i="34"/>
  <c r="H1326" i="34"/>
  <c r="H1325" i="34"/>
  <c r="H1322" i="34"/>
  <c r="H1321" i="34"/>
  <c r="H1320" i="34"/>
  <c r="H1319" i="34"/>
  <c r="H1318" i="34"/>
  <c r="H1315" i="34"/>
  <c r="H1314" i="34"/>
  <c r="H1313" i="34"/>
  <c r="H1312" i="34"/>
  <c r="H1311" i="34"/>
  <c r="H1308" i="34"/>
  <c r="H1305" i="34"/>
  <c r="H1304" i="34"/>
  <c r="H1303" i="34"/>
  <c r="H1302" i="34"/>
  <c r="H1301" i="34"/>
  <c r="H1298" i="34"/>
  <c r="H1297" i="34"/>
  <c r="H1296" i="34"/>
  <c r="H1295" i="34"/>
  <c r="H1294" i="34"/>
  <c r="H1291" i="34"/>
  <c r="H1290" i="34"/>
  <c r="H1289" i="34"/>
  <c r="H1288" i="34"/>
  <c r="H1287" i="34"/>
  <c r="H1284" i="34"/>
  <c r="H1281" i="34"/>
  <c r="H1280" i="34"/>
  <c r="H1277" i="34"/>
  <c r="H1276" i="34"/>
  <c r="H1275" i="34"/>
  <c r="H1274" i="34"/>
  <c r="H1273" i="34"/>
  <c r="H1270" i="34"/>
  <c r="H1269" i="34"/>
  <c r="H1268" i="34"/>
  <c r="H1267" i="34"/>
  <c r="H1266" i="34"/>
  <c r="H1263" i="34"/>
  <c r="H1262" i="34"/>
  <c r="H1261" i="34"/>
  <c r="H1260" i="34"/>
  <c r="H1259" i="34"/>
  <c r="H1256" i="34"/>
  <c r="H1253" i="34"/>
  <c r="H1252" i="34"/>
  <c r="H1249" i="34"/>
  <c r="H1248" i="34"/>
  <c r="H1247" i="34"/>
  <c r="H1246" i="34"/>
  <c r="H1245" i="34"/>
  <c r="H1242" i="34"/>
  <c r="H1241" i="34"/>
  <c r="H1240" i="34"/>
  <c r="H1239" i="34"/>
  <c r="H1238" i="34"/>
  <c r="H1235" i="34"/>
  <c r="H1234" i="34"/>
  <c r="H1233" i="34"/>
  <c r="H1232" i="34"/>
  <c r="H1231" i="34"/>
  <c r="H1228" i="34"/>
  <c r="H1225" i="34"/>
  <c r="H1224" i="34"/>
  <c r="H1221" i="34"/>
  <c r="H1220" i="34"/>
  <c r="H1219" i="34"/>
  <c r="H1218" i="34"/>
  <c r="H1217" i="34"/>
  <c r="H1214" i="34"/>
  <c r="H1213" i="34"/>
  <c r="H1212" i="34"/>
  <c r="H1211" i="34"/>
  <c r="H1210" i="34"/>
  <c r="H1207" i="34"/>
  <c r="H1206" i="34"/>
  <c r="H1205" i="34"/>
  <c r="H1204" i="34"/>
  <c r="H1203" i="34"/>
  <c r="H1200" i="34"/>
  <c r="H1197" i="34"/>
  <c r="H1196" i="34"/>
  <c r="H1193" i="34"/>
  <c r="H1192" i="34"/>
  <c r="H1191" i="34"/>
  <c r="H1190" i="34"/>
  <c r="H1189" i="34"/>
  <c r="H1186" i="34"/>
  <c r="H1185" i="34"/>
  <c r="H1184" i="34"/>
  <c r="H1183" i="34"/>
  <c r="H1182" i="34"/>
  <c r="H1179" i="34"/>
  <c r="H1178" i="34"/>
  <c r="H1177" i="34"/>
  <c r="H1176" i="34"/>
  <c r="H1175" i="34"/>
  <c r="H1172" i="34"/>
  <c r="H1169" i="34"/>
  <c r="H1168" i="34"/>
  <c r="H1165" i="34"/>
  <c r="H1164" i="34"/>
  <c r="H1163" i="34"/>
  <c r="H1162" i="34"/>
  <c r="H1161" i="34"/>
  <c r="H1158" i="34"/>
  <c r="H1157" i="34"/>
  <c r="H1156" i="34"/>
  <c r="H1155" i="34"/>
  <c r="H1154" i="34"/>
  <c r="H1151" i="34"/>
  <c r="H1150" i="34"/>
  <c r="H1149" i="34"/>
  <c r="H1148" i="34"/>
  <c r="H1147" i="34"/>
  <c r="H1144" i="34"/>
  <c r="H1141" i="34"/>
  <c r="H1140" i="34"/>
  <c r="H1137" i="34"/>
  <c r="H1136" i="34"/>
  <c r="H1135" i="34"/>
  <c r="H1134" i="34"/>
  <c r="H1133" i="34"/>
  <c r="H1130" i="34"/>
  <c r="H1129" i="34"/>
  <c r="H1128" i="34"/>
  <c r="H1127" i="34"/>
  <c r="H1126" i="34"/>
  <c r="H1123" i="34"/>
  <c r="H1122" i="34"/>
  <c r="H1121" i="34"/>
  <c r="H1120" i="34"/>
  <c r="H1119" i="34"/>
  <c r="H1116" i="34"/>
  <c r="H1113" i="34"/>
  <c r="H1112" i="34"/>
  <c r="H1109" i="34"/>
  <c r="H1108" i="34"/>
  <c r="H1107" i="34"/>
  <c r="H1106" i="34"/>
  <c r="H1105" i="34"/>
  <c r="H1102" i="34"/>
  <c r="H1101" i="34"/>
  <c r="H1100" i="34"/>
  <c r="H1099" i="34"/>
  <c r="H1098" i="34"/>
  <c r="H1095" i="34"/>
  <c r="H1094" i="34"/>
  <c r="H1093" i="34"/>
  <c r="H1092" i="34"/>
  <c r="H1091" i="34"/>
  <c r="H1088" i="34"/>
  <c r="H1085" i="34"/>
  <c r="H1082" i="34"/>
  <c r="H1079" i="34"/>
  <c r="H1078" i="34"/>
  <c r="H1075" i="34"/>
  <c r="H1074" i="34"/>
  <c r="H1073" i="34"/>
  <c r="H1072" i="34"/>
  <c r="H1071" i="34"/>
  <c r="H1068" i="34"/>
  <c r="H1067" i="34"/>
  <c r="H1066" i="34"/>
  <c r="H1065" i="34"/>
  <c r="H1064" i="34"/>
  <c r="H1061" i="34"/>
  <c r="H1060" i="34"/>
  <c r="H1059" i="34"/>
  <c r="H1058" i="34"/>
  <c r="H1057" i="34"/>
  <c r="H1054" i="34"/>
  <c r="H1051" i="34"/>
  <c r="H1050" i="34"/>
  <c r="H1047" i="34"/>
  <c r="H1046" i="34"/>
  <c r="H1045" i="34"/>
  <c r="H1044" i="34"/>
  <c r="H1043" i="34"/>
  <c r="H1040" i="34"/>
  <c r="H1039" i="34"/>
  <c r="H1038" i="34"/>
  <c r="H1037" i="34"/>
  <c r="H1036" i="34"/>
  <c r="H1033" i="34"/>
  <c r="H1032" i="34"/>
  <c r="H1031" i="34"/>
  <c r="H1030" i="34"/>
  <c r="H1029" i="34"/>
  <c r="H1026" i="34"/>
  <c r="H1023" i="34"/>
  <c r="H1022" i="34"/>
  <c r="H1019" i="34"/>
  <c r="H1018" i="34"/>
  <c r="H1017" i="34"/>
  <c r="H1016" i="34"/>
  <c r="H1015" i="34"/>
  <c r="H1012" i="34"/>
  <c r="H1011" i="34"/>
  <c r="H1010" i="34"/>
  <c r="H1009" i="34"/>
  <c r="H789" i="34"/>
  <c r="H788" i="34"/>
  <c r="H787" i="34"/>
  <c r="H786" i="34"/>
  <c r="H783" i="34"/>
  <c r="H782" i="34"/>
  <c r="H781" i="34"/>
  <c r="H780" i="34"/>
  <c r="H779" i="34"/>
  <c r="H776" i="34"/>
  <c r="H775" i="34"/>
  <c r="H774" i="34"/>
  <c r="H773" i="34"/>
  <c r="H772" i="34"/>
  <c r="H769" i="34"/>
  <c r="H766" i="34"/>
  <c r="H765" i="34"/>
  <c r="H762" i="34"/>
  <c r="H761" i="34"/>
  <c r="H760" i="34"/>
  <c r="H759" i="34"/>
  <c r="H758" i="34"/>
  <c r="H755" i="34"/>
  <c r="H754" i="34"/>
  <c r="H753" i="34"/>
  <c r="H752" i="34"/>
  <c r="H751" i="34"/>
  <c r="H748" i="34"/>
  <c r="H747" i="34"/>
  <c r="H746" i="34"/>
  <c r="H745" i="34"/>
  <c r="H744" i="34"/>
  <c r="H741" i="34"/>
  <c r="H738" i="34"/>
  <c r="H737" i="34"/>
  <c r="H734" i="34"/>
  <c r="H733" i="34"/>
  <c r="H732" i="34"/>
  <c r="H731" i="34"/>
  <c r="H730" i="34"/>
  <c r="H727" i="34"/>
  <c r="H726" i="34"/>
  <c r="H725" i="34"/>
  <c r="H724" i="34"/>
  <c r="H723" i="34"/>
  <c r="H720" i="34"/>
  <c r="H719" i="34"/>
  <c r="H718" i="34"/>
  <c r="H717" i="34"/>
  <c r="H716" i="34"/>
  <c r="H713" i="34"/>
  <c r="H710" i="34"/>
  <c r="H709" i="34"/>
  <c r="H706" i="34"/>
  <c r="H705" i="34"/>
  <c r="H704" i="34"/>
  <c r="H703" i="34"/>
  <c r="H702" i="34"/>
  <c r="H699" i="34"/>
  <c r="H698" i="34"/>
  <c r="H697" i="34"/>
  <c r="H696" i="34"/>
  <c r="H695" i="34"/>
  <c r="H692" i="34"/>
  <c r="H691" i="34"/>
  <c r="H690" i="34"/>
  <c r="H689" i="34"/>
  <c r="H688" i="34"/>
  <c r="H685" i="34"/>
  <c r="H682" i="34"/>
  <c r="H681" i="34"/>
  <c r="H678" i="34"/>
  <c r="H677" i="34"/>
  <c r="H676" i="34"/>
  <c r="H675" i="34"/>
  <c r="H674" i="34"/>
  <c r="H671" i="34"/>
  <c r="H670" i="34"/>
  <c r="H669" i="34"/>
  <c r="H668" i="34"/>
  <c r="H667" i="34"/>
  <c r="H664" i="34"/>
  <c r="H663" i="34"/>
  <c r="H662" i="34"/>
  <c r="H661" i="34"/>
  <c r="H660" i="34"/>
  <c r="H657" i="34"/>
  <c r="H654" i="34"/>
  <c r="H651" i="34"/>
  <c r="H650" i="34"/>
  <c r="H647" i="34"/>
  <c r="H646" i="34"/>
  <c r="H645" i="34"/>
  <c r="H644" i="34"/>
  <c r="H643" i="34"/>
  <c r="H640" i="34"/>
  <c r="H639" i="34"/>
  <c r="H638" i="34"/>
  <c r="H637" i="34"/>
  <c r="H636" i="34"/>
  <c r="H633" i="34"/>
  <c r="H632" i="34"/>
  <c r="H631" i="34"/>
  <c r="H630" i="34"/>
  <c r="H629" i="34"/>
  <c r="H626" i="34"/>
  <c r="H623" i="34"/>
  <c r="H622" i="34"/>
  <c r="H619" i="34"/>
  <c r="H618" i="34"/>
  <c r="H617" i="34"/>
  <c r="H616" i="34"/>
  <c r="H615" i="34"/>
  <c r="H612" i="34"/>
  <c r="H611" i="34"/>
  <c r="H610" i="34"/>
  <c r="H609" i="34"/>
  <c r="H608" i="34"/>
  <c r="H605" i="34"/>
  <c r="H604" i="34"/>
  <c r="H603" i="34"/>
  <c r="H602" i="34"/>
  <c r="H601" i="34"/>
  <c r="H598" i="34"/>
  <c r="H595" i="34"/>
  <c r="H594" i="34"/>
  <c r="H591" i="34"/>
  <c r="H590" i="34"/>
  <c r="H589" i="34"/>
  <c r="H588" i="34"/>
  <c r="H587" i="34"/>
  <c r="H584" i="34"/>
  <c r="H583" i="34"/>
  <c r="H582" i="34"/>
  <c r="H581" i="34"/>
  <c r="H580" i="34"/>
  <c r="H577" i="34"/>
  <c r="H576" i="34"/>
  <c r="H575" i="34"/>
  <c r="H574" i="34"/>
  <c r="H573" i="34"/>
  <c r="H570" i="34"/>
  <c r="H567" i="34"/>
  <c r="H566" i="34"/>
  <c r="H563" i="34"/>
  <c r="H562" i="34"/>
  <c r="H561" i="34"/>
  <c r="H560" i="34"/>
  <c r="H559" i="34"/>
  <c r="H556" i="34"/>
  <c r="H555" i="34"/>
  <c r="H554" i="34"/>
  <c r="H553" i="34"/>
  <c r="H552" i="34"/>
  <c r="H549" i="34"/>
  <c r="H548" i="34"/>
  <c r="H547" i="34"/>
  <c r="H546" i="34"/>
  <c r="H545" i="34"/>
  <c r="H542" i="34"/>
  <c r="H539" i="34"/>
  <c r="H538" i="34"/>
  <c r="H535" i="34"/>
  <c r="H534" i="34"/>
  <c r="H533" i="34"/>
  <c r="H532" i="34"/>
  <c r="H531" i="34"/>
  <c r="H528" i="34"/>
  <c r="H527" i="34"/>
  <c r="H526" i="34"/>
  <c r="H525" i="34"/>
  <c r="H524" i="34"/>
  <c r="H521" i="34"/>
  <c r="H520" i="34"/>
  <c r="H519" i="34"/>
  <c r="H518" i="34"/>
  <c r="H517" i="34"/>
  <c r="H514" i="34"/>
  <c r="H511" i="34"/>
  <c r="H508" i="34"/>
  <c r="H505" i="34"/>
  <c r="H502" i="34"/>
  <c r="H499" i="34"/>
  <c r="H498" i="34"/>
  <c r="H495" i="34"/>
  <c r="H494" i="34"/>
  <c r="H493" i="34"/>
  <c r="H492" i="34"/>
  <c r="H491" i="34"/>
  <c r="H488" i="34"/>
  <c r="H487" i="34"/>
  <c r="H486" i="34"/>
  <c r="H485" i="34"/>
  <c r="H484" i="34"/>
  <c r="H481" i="34"/>
  <c r="H480" i="34"/>
  <c r="H479" i="34"/>
  <c r="H478" i="34"/>
  <c r="H477" i="34"/>
  <c r="H474" i="34"/>
  <c r="H471" i="34"/>
  <c r="H470" i="34"/>
  <c r="H467" i="34"/>
  <c r="H466" i="34"/>
  <c r="H465" i="34"/>
  <c r="H464" i="34"/>
  <c r="H463" i="34"/>
  <c r="H460" i="34"/>
  <c r="H458" i="34"/>
  <c r="H457" i="34"/>
  <c r="H456" i="34"/>
  <c r="H453" i="34"/>
  <c r="H452" i="34"/>
  <c r="H451" i="34"/>
  <c r="H450" i="34"/>
  <c r="H449" i="34"/>
  <c r="H446" i="34"/>
  <c r="H443" i="34"/>
  <c r="H442" i="34"/>
  <c r="H439" i="34"/>
  <c r="H438" i="34"/>
  <c r="H437" i="34"/>
  <c r="H436" i="34"/>
  <c r="H435" i="34"/>
  <c r="H432" i="34"/>
  <c r="H431" i="34"/>
  <c r="H430" i="34"/>
  <c r="H429" i="34"/>
  <c r="H428" i="34"/>
  <c r="H425" i="34"/>
  <c r="H424" i="34"/>
  <c r="H423" i="34"/>
  <c r="H422" i="34"/>
  <c r="H421" i="34"/>
  <c r="H307" i="34"/>
  <c r="H170" i="34"/>
  <c r="H117" i="34"/>
  <c r="H75" i="34"/>
  <c r="H1541" i="34"/>
  <c r="H1537" i="34"/>
  <c r="H1531" i="34"/>
  <c r="H1518" i="34"/>
  <c r="H1515" i="34"/>
  <c r="H1500" i="34"/>
  <c r="H1496" i="34"/>
  <c r="H1482" i="34"/>
  <c r="H1472" i="34"/>
  <c r="H1465" i="34"/>
  <c r="H459" i="34"/>
  <c r="H416" i="34"/>
  <c r="H411" i="34"/>
  <c r="H406" i="34"/>
  <c r="H401" i="34"/>
  <c r="H397" i="34"/>
  <c r="H392" i="34"/>
  <c r="H387" i="34"/>
  <c r="H382" i="34"/>
  <c r="H377" i="34"/>
  <c r="H372" i="34"/>
  <c r="H367" i="34"/>
  <c r="H362" i="34"/>
  <c r="H357" i="34"/>
  <c r="H352" i="34"/>
  <c r="H347" i="34"/>
  <c r="H341" i="34"/>
  <c r="H336" i="34"/>
  <c r="H331" i="34"/>
  <c r="H326" i="34"/>
  <c r="H320" i="34"/>
  <c r="H315" i="34"/>
  <c r="H310" i="34"/>
  <c r="H302" i="34"/>
  <c r="H297" i="34"/>
  <c r="H290" i="34"/>
  <c r="H284" i="34"/>
  <c r="H279" i="34"/>
  <c r="H274" i="34"/>
  <c r="H269" i="34"/>
  <c r="H263" i="34"/>
  <c r="H258" i="34"/>
  <c r="H253" i="34"/>
  <c r="H249" i="34"/>
  <c r="H244" i="34"/>
  <c r="H240" i="34"/>
  <c r="H235" i="34"/>
  <c r="H227" i="34"/>
  <c r="H222" i="34"/>
  <c r="H217" i="34"/>
  <c r="H212" i="34"/>
  <c r="H207" i="34"/>
  <c r="H202" i="34"/>
  <c r="H197" i="34"/>
  <c r="H192" i="34"/>
  <c r="H187" i="34"/>
  <c r="H182" i="34"/>
  <c r="H178" i="34"/>
  <c r="H173" i="34"/>
  <c r="H166" i="34"/>
  <c r="H160" i="34"/>
  <c r="H155" i="34"/>
  <c r="H150" i="34"/>
  <c r="H146" i="34"/>
  <c r="H141" i="34"/>
  <c r="H136" i="34"/>
  <c r="H130" i="34"/>
  <c r="H125" i="34"/>
  <c r="H120" i="34"/>
  <c r="H112" i="34"/>
  <c r="H107" i="34"/>
  <c r="H102" i="34"/>
  <c r="H97" i="34"/>
  <c r="H92" i="34"/>
  <c r="H87" i="34"/>
  <c r="H83" i="34"/>
  <c r="H78" i="34"/>
  <c r="H970" i="34" l="1"/>
  <c r="H417" i="34"/>
  <c r="H407" i="34"/>
  <c r="H398" i="34"/>
  <c r="H388" i="34"/>
  <c r="H378" i="34"/>
  <c r="H368" i="34"/>
  <c r="H358" i="34"/>
  <c r="H348" i="34"/>
  <c r="H337" i="34"/>
  <c r="H327" i="34"/>
  <c r="H317" i="34"/>
  <c r="H303" i="34"/>
  <c r="H294" i="34"/>
  <c r="H291" i="34"/>
  <c r="H280" i="34"/>
  <c r="H270" i="34"/>
  <c r="H259" i="34"/>
  <c r="H250" i="34"/>
  <c r="H241" i="34"/>
  <c r="H228" i="34"/>
  <c r="H218" i="34"/>
  <c r="H208" i="34"/>
  <c r="H198" i="34"/>
  <c r="H188" i="34"/>
  <c r="H179" i="34"/>
  <c r="H167" i="34"/>
  <c r="H157" i="34"/>
  <c r="H147" i="34"/>
  <c r="H137" i="34"/>
  <c r="H126" i="34"/>
  <c r="H113" i="34"/>
  <c r="H103" i="34"/>
  <c r="H93" i="34"/>
  <c r="H84" i="34"/>
  <c r="H71" i="34"/>
  <c r="H60" i="34"/>
  <c r="H47" i="34"/>
  <c r="H33" i="34"/>
  <c r="H20" i="34" l="1"/>
  <c r="H1556" i="34"/>
  <c r="H1555" i="34"/>
  <c r="I1558" i="34" s="1"/>
  <c r="H1552" i="34"/>
  <c r="I1553" i="34" s="1"/>
  <c r="P1553" i="34" s="1"/>
  <c r="Q1553" i="34" s="1"/>
  <c r="H1547" i="34"/>
  <c r="H1546" i="34"/>
  <c r="I1543" i="34"/>
  <c r="H1538" i="34"/>
  <c r="I1535" i="34"/>
  <c r="H1528" i="34"/>
  <c r="H1527" i="34"/>
  <c r="H1526" i="34"/>
  <c r="H1525" i="34"/>
  <c r="H1519" i="34"/>
  <c r="I1516" i="34"/>
  <c r="H1512" i="34"/>
  <c r="H1511" i="34"/>
  <c r="H1510" i="34"/>
  <c r="H1509" i="34"/>
  <c r="H1501" i="34"/>
  <c r="I1498" i="34"/>
  <c r="H1493" i="34"/>
  <c r="H1492" i="34"/>
  <c r="H1491" i="34"/>
  <c r="H1490" i="34"/>
  <c r="H1483" i="34"/>
  <c r="H1479" i="34"/>
  <c r="H1478" i="34"/>
  <c r="H1477" i="34"/>
  <c r="H1476" i="34"/>
  <c r="I1473" i="34"/>
  <c r="H1466" i="34"/>
  <c r="H1462" i="34"/>
  <c r="I1463" i="34" s="1"/>
  <c r="H1459" i="34"/>
  <c r="H1458" i="34"/>
  <c r="H1457" i="34"/>
  <c r="H1456" i="34"/>
  <c r="I1449" i="34"/>
  <c r="I1421" i="34"/>
  <c r="I1393" i="34"/>
  <c r="I1365" i="34"/>
  <c r="I1337" i="34"/>
  <c r="I1309" i="34"/>
  <c r="I1285" i="34"/>
  <c r="I1257" i="34"/>
  <c r="I1229" i="34"/>
  <c r="I1201" i="34"/>
  <c r="I1173" i="34"/>
  <c r="I1145" i="34"/>
  <c r="I1117" i="34"/>
  <c r="I1089" i="34"/>
  <c r="I1086" i="34"/>
  <c r="I1083" i="34"/>
  <c r="I1055" i="34"/>
  <c r="I1027" i="34"/>
  <c r="I999" i="34"/>
  <c r="I996" i="34"/>
  <c r="I967" i="34"/>
  <c r="I962" i="34"/>
  <c r="I934" i="34"/>
  <c r="I906" i="34"/>
  <c r="I882" i="34"/>
  <c r="I854" i="34"/>
  <c r="I826" i="34"/>
  <c r="I798" i="34"/>
  <c r="I770" i="34"/>
  <c r="I742" i="34"/>
  <c r="I714" i="34"/>
  <c r="I686" i="34"/>
  <c r="I683" i="34"/>
  <c r="I658" i="34"/>
  <c r="I655" i="34"/>
  <c r="I627" i="34"/>
  <c r="I599" i="34"/>
  <c r="I571" i="34"/>
  <c r="I543" i="34"/>
  <c r="I515" i="34"/>
  <c r="I512" i="34"/>
  <c r="I509" i="34"/>
  <c r="I506" i="34"/>
  <c r="I503" i="34"/>
  <c r="I475" i="34"/>
  <c r="I447" i="34"/>
  <c r="I414" i="34"/>
  <c r="I404" i="34"/>
  <c r="I395" i="34"/>
  <c r="I385" i="34"/>
  <c r="I375" i="34"/>
  <c r="I365" i="34"/>
  <c r="I355" i="34"/>
  <c r="I345" i="34"/>
  <c r="I334" i="34"/>
  <c r="I324" i="34"/>
  <c r="I313" i="34"/>
  <c r="I308" i="34"/>
  <c r="I300" i="34"/>
  <c r="I288" i="34"/>
  <c r="I277" i="34"/>
  <c r="I267" i="34"/>
  <c r="I256" i="34"/>
  <c r="I247" i="34"/>
  <c r="I238" i="34"/>
  <c r="I225" i="34"/>
  <c r="I215" i="34"/>
  <c r="I205" i="34"/>
  <c r="I195" i="34"/>
  <c r="I185" i="34"/>
  <c r="I176" i="34"/>
  <c r="I171" i="34"/>
  <c r="I164" i="34"/>
  <c r="I153" i="34"/>
  <c r="I144" i="34"/>
  <c r="I134" i="34"/>
  <c r="I123" i="34"/>
  <c r="I118" i="34"/>
  <c r="I110" i="34"/>
  <c r="I100" i="34"/>
  <c r="I90" i="34"/>
  <c r="I81" i="34"/>
  <c r="I76" i="34"/>
  <c r="H70" i="34"/>
  <c r="H64" i="34"/>
  <c r="I68" i="34" s="1"/>
  <c r="H59" i="34"/>
  <c r="H54" i="34"/>
  <c r="I57" i="34" s="1"/>
  <c r="H51" i="34"/>
  <c r="I52" i="34" s="1"/>
  <c r="H46" i="34"/>
  <c r="H40" i="34"/>
  <c r="I44" i="34" s="1"/>
  <c r="H37" i="34"/>
  <c r="I38" i="34" s="1"/>
  <c r="H32" i="34"/>
  <c r="H27" i="34"/>
  <c r="I30" i="34" s="1"/>
  <c r="H24" i="34"/>
  <c r="I25" i="34" s="1"/>
  <c r="H19" i="34"/>
  <c r="H13" i="34"/>
  <c r="I17" i="34" s="1"/>
  <c r="O1557" i="34"/>
  <c r="O1556" i="34"/>
  <c r="J1556" i="34"/>
  <c r="O1555" i="34"/>
  <c r="J1555" i="34"/>
  <c r="K1554" i="34"/>
  <c r="J1554" i="34"/>
  <c r="O1552" i="34"/>
  <c r="K1551" i="34"/>
  <c r="O1547" i="34"/>
  <c r="O1546" i="34"/>
  <c r="O1542" i="34"/>
  <c r="P1543" i="34" s="1"/>
  <c r="K1540" i="34"/>
  <c r="J1540" i="34"/>
  <c r="O1538" i="34"/>
  <c r="P1539" i="34" s="1"/>
  <c r="O1534" i="34"/>
  <c r="O1533" i="34"/>
  <c r="O1532" i="34"/>
  <c r="K1530" i="34"/>
  <c r="J1530" i="34"/>
  <c r="O1528" i="34"/>
  <c r="K1528" i="34"/>
  <c r="O1527" i="34"/>
  <c r="K1527" i="34"/>
  <c r="O1526" i="34"/>
  <c r="K1526" i="34"/>
  <c r="O1525" i="34"/>
  <c r="K1525" i="34"/>
  <c r="O1521" i="34"/>
  <c r="O1520" i="34"/>
  <c r="O1519" i="34"/>
  <c r="O1515" i="34"/>
  <c r="P1516" i="34" s="1"/>
  <c r="K1514" i="34"/>
  <c r="J1514" i="34"/>
  <c r="O1512" i="34"/>
  <c r="O1511" i="34"/>
  <c r="O1510" i="34"/>
  <c r="O1509" i="34"/>
  <c r="K1507" i="34"/>
  <c r="O1505" i="34"/>
  <c r="O1504" i="34"/>
  <c r="O1503" i="34"/>
  <c r="O1502" i="34"/>
  <c r="O1497" i="34"/>
  <c r="O1496" i="34"/>
  <c r="K1495" i="34"/>
  <c r="J1495" i="34"/>
  <c r="O1493" i="34"/>
  <c r="K1493" i="34"/>
  <c r="O1492" i="34"/>
  <c r="K1492" i="34"/>
  <c r="O1491" i="34"/>
  <c r="K1491" i="34"/>
  <c r="O1490" i="34"/>
  <c r="K1490" i="34"/>
  <c r="O1486" i="34"/>
  <c r="O1485" i="34"/>
  <c r="O1484" i="34"/>
  <c r="O1483" i="34"/>
  <c r="O1479" i="34"/>
  <c r="K1479" i="34"/>
  <c r="O1478" i="34"/>
  <c r="K1478" i="34"/>
  <c r="O1477" i="34"/>
  <c r="K1477" i="34"/>
  <c r="O1476" i="34"/>
  <c r="K1476" i="34"/>
  <c r="K1474" i="34"/>
  <c r="O1472" i="34"/>
  <c r="P1473" i="34" s="1"/>
  <c r="K1471" i="34"/>
  <c r="J1471" i="34"/>
  <c r="O1469" i="34"/>
  <c r="O1468" i="34"/>
  <c r="O1467" i="34"/>
  <c r="O1466" i="34"/>
  <c r="O1462" i="34"/>
  <c r="P1463" i="34" s="1"/>
  <c r="K1461" i="34"/>
  <c r="O1459" i="34"/>
  <c r="K1459" i="34"/>
  <c r="O1457" i="34"/>
  <c r="K1457" i="34"/>
  <c r="O1456" i="34"/>
  <c r="K1456" i="34"/>
  <c r="O1452" i="34"/>
  <c r="O1451" i="34"/>
  <c r="O1448" i="34"/>
  <c r="P1449" i="34" s="1"/>
  <c r="J1448" i="34"/>
  <c r="K1447" i="34"/>
  <c r="O1444" i="34"/>
  <c r="P1446" i="34" s="1"/>
  <c r="O1437" i="34"/>
  <c r="P1442" i="34" s="1"/>
  <c r="K1436" i="34"/>
  <c r="O1430" i="34"/>
  <c r="P1435" i="34" s="1"/>
  <c r="O1423" i="34"/>
  <c r="P1428" i="34" s="1"/>
  <c r="O1420" i="34"/>
  <c r="P1421" i="34" s="1"/>
  <c r="J1420" i="34"/>
  <c r="K1419" i="34"/>
  <c r="O1416" i="34"/>
  <c r="P1418" i="34" s="1"/>
  <c r="O1409" i="34"/>
  <c r="P1414" i="34" s="1"/>
  <c r="K1408" i="34"/>
  <c r="O1402" i="34"/>
  <c r="P1407" i="34" s="1"/>
  <c r="O1395" i="34"/>
  <c r="P1400" i="34" s="1"/>
  <c r="O1392" i="34"/>
  <c r="P1393" i="34" s="1"/>
  <c r="J1392" i="34"/>
  <c r="K1391" i="34"/>
  <c r="O1388" i="34"/>
  <c r="P1390" i="34" s="1"/>
  <c r="O1381" i="34"/>
  <c r="P1386" i="34" s="1"/>
  <c r="K1380" i="34"/>
  <c r="O1374" i="34"/>
  <c r="P1379" i="34" s="1"/>
  <c r="O1367" i="34"/>
  <c r="P1372" i="34" s="1"/>
  <c r="O1364" i="34"/>
  <c r="P1365" i="34" s="1"/>
  <c r="J1364" i="34"/>
  <c r="K1363" i="34"/>
  <c r="O1360" i="34"/>
  <c r="P1362" i="34" s="1"/>
  <c r="O1353" i="34"/>
  <c r="P1358" i="34" s="1"/>
  <c r="K1352" i="34"/>
  <c r="O1346" i="34"/>
  <c r="P1351" i="34" s="1"/>
  <c r="O1339" i="34"/>
  <c r="P1344" i="34" s="1"/>
  <c r="O1336" i="34"/>
  <c r="P1337" i="34" s="1"/>
  <c r="J1336" i="34"/>
  <c r="K1335" i="34"/>
  <c r="O1332" i="34"/>
  <c r="P1334" i="34" s="1"/>
  <c r="O1325" i="34"/>
  <c r="P1330" i="34" s="1"/>
  <c r="K1324" i="34"/>
  <c r="O1318" i="34"/>
  <c r="P1323" i="34" s="1"/>
  <c r="O1311" i="34"/>
  <c r="P1316" i="34" s="1"/>
  <c r="O1308" i="34"/>
  <c r="P1309" i="34" s="1"/>
  <c r="J1308" i="34"/>
  <c r="K1307" i="34"/>
  <c r="O1301" i="34"/>
  <c r="P1306" i="34" s="1"/>
  <c r="K1300" i="34"/>
  <c r="O1294" i="34"/>
  <c r="P1299" i="34" s="1"/>
  <c r="O1287" i="34"/>
  <c r="P1292" i="34" s="1"/>
  <c r="O1284" i="34"/>
  <c r="P1285" i="34" s="1"/>
  <c r="J1284" i="34"/>
  <c r="K1283" i="34"/>
  <c r="O1280" i="34"/>
  <c r="P1282" i="34" s="1"/>
  <c r="O1273" i="34"/>
  <c r="P1278" i="34" s="1"/>
  <c r="K1272" i="34"/>
  <c r="O1266" i="34"/>
  <c r="P1271" i="34" s="1"/>
  <c r="O1259" i="34"/>
  <c r="P1264" i="34" s="1"/>
  <c r="O1256" i="34"/>
  <c r="P1257" i="34" s="1"/>
  <c r="J1256" i="34"/>
  <c r="K1255" i="34"/>
  <c r="O1252" i="34"/>
  <c r="P1254" i="34" s="1"/>
  <c r="O1245" i="34"/>
  <c r="P1250" i="34" s="1"/>
  <c r="K1244" i="34"/>
  <c r="O1238" i="34"/>
  <c r="P1243" i="34" s="1"/>
  <c r="O1231" i="34"/>
  <c r="P1236" i="34" s="1"/>
  <c r="O1228" i="34"/>
  <c r="P1229" i="34" s="1"/>
  <c r="J1228" i="34"/>
  <c r="K1227" i="34"/>
  <c r="O1224" i="34"/>
  <c r="P1226" i="34" s="1"/>
  <c r="O1217" i="34"/>
  <c r="P1222" i="34" s="1"/>
  <c r="K1216" i="34"/>
  <c r="O1210" i="34"/>
  <c r="P1215" i="34" s="1"/>
  <c r="O1203" i="34"/>
  <c r="P1208" i="34" s="1"/>
  <c r="O1200" i="34"/>
  <c r="P1201" i="34" s="1"/>
  <c r="J1200" i="34"/>
  <c r="K1199" i="34"/>
  <c r="O1196" i="34"/>
  <c r="P1198" i="34" s="1"/>
  <c r="O1189" i="34"/>
  <c r="P1194" i="34" s="1"/>
  <c r="K1188" i="34"/>
  <c r="O1182" i="34"/>
  <c r="P1187" i="34" s="1"/>
  <c r="O1175" i="34"/>
  <c r="P1180" i="34" s="1"/>
  <c r="O1172" i="34"/>
  <c r="P1173" i="34" s="1"/>
  <c r="K1171" i="34"/>
  <c r="O1168" i="34"/>
  <c r="P1170" i="34" s="1"/>
  <c r="O1161" i="34"/>
  <c r="P1166" i="34" s="1"/>
  <c r="K1160" i="34"/>
  <c r="O1154" i="34"/>
  <c r="P1159" i="34" s="1"/>
  <c r="O1147" i="34"/>
  <c r="P1152" i="34" s="1"/>
  <c r="O1144" i="34"/>
  <c r="P1145" i="34" s="1"/>
  <c r="K1143" i="34"/>
  <c r="O1140" i="34"/>
  <c r="P1142" i="34" s="1"/>
  <c r="O1133" i="34"/>
  <c r="P1138" i="34" s="1"/>
  <c r="K1132" i="34"/>
  <c r="O1126" i="34"/>
  <c r="P1131" i="34" s="1"/>
  <c r="O1119" i="34"/>
  <c r="P1124" i="34" s="1"/>
  <c r="O1116" i="34"/>
  <c r="P1117" i="34" s="1"/>
  <c r="K1115" i="34"/>
  <c r="O1112" i="34"/>
  <c r="P1114" i="34" s="1"/>
  <c r="O1105" i="34"/>
  <c r="P1110" i="34" s="1"/>
  <c r="K1104" i="34"/>
  <c r="O1098" i="34"/>
  <c r="P1103" i="34" s="1"/>
  <c r="O1091" i="34"/>
  <c r="P1096" i="34" s="1"/>
  <c r="O1088" i="34"/>
  <c r="P1089" i="34" s="1"/>
  <c r="J1088" i="34"/>
  <c r="K1087" i="34"/>
  <c r="J1087" i="34"/>
  <c r="O1085" i="34"/>
  <c r="P1086" i="34" s="1"/>
  <c r="J1085" i="34"/>
  <c r="K1084" i="34"/>
  <c r="J1084" i="34"/>
  <c r="O1082" i="34"/>
  <c r="P1083" i="34" s="1"/>
  <c r="J1082" i="34"/>
  <c r="K1081" i="34"/>
  <c r="J1081" i="34"/>
  <c r="O1078" i="34"/>
  <c r="P1080" i="34" s="1"/>
  <c r="O1071" i="34"/>
  <c r="P1076" i="34" s="1"/>
  <c r="K1070" i="34"/>
  <c r="O1064" i="34"/>
  <c r="P1069" i="34" s="1"/>
  <c r="O1057" i="34"/>
  <c r="P1062" i="34" s="1"/>
  <c r="O1054" i="34"/>
  <c r="P1055" i="34" s="1"/>
  <c r="K1053" i="34"/>
  <c r="O1050" i="34"/>
  <c r="P1052" i="34" s="1"/>
  <c r="O1043" i="34"/>
  <c r="P1048" i="34" s="1"/>
  <c r="K1042" i="34"/>
  <c r="O1036" i="34"/>
  <c r="P1041" i="34" s="1"/>
  <c r="O1029" i="34"/>
  <c r="P1034" i="34" s="1"/>
  <c r="O1026" i="34"/>
  <c r="P1027" i="34" s="1"/>
  <c r="K1025" i="34"/>
  <c r="O1022" i="34"/>
  <c r="P1024" i="34" s="1"/>
  <c r="O1015" i="34"/>
  <c r="P1020" i="34" s="1"/>
  <c r="K1014" i="34"/>
  <c r="O1008" i="34"/>
  <c r="P1013" i="34" s="1"/>
  <c r="O1001" i="34"/>
  <c r="P1006" i="34" s="1"/>
  <c r="O998" i="34"/>
  <c r="P999" i="34" s="1"/>
  <c r="J998" i="34"/>
  <c r="K997" i="34"/>
  <c r="J997" i="34"/>
  <c r="O994" i="34"/>
  <c r="P996" i="34" s="1"/>
  <c r="O987" i="34"/>
  <c r="P992" i="34" s="1"/>
  <c r="K986" i="34"/>
  <c r="O980" i="34"/>
  <c r="P985" i="34" s="1"/>
  <c r="O973" i="34"/>
  <c r="P978" i="34" s="1"/>
  <c r="O969" i="34"/>
  <c r="P971" i="34" s="1"/>
  <c r="O966" i="34"/>
  <c r="O965" i="34"/>
  <c r="O964" i="34"/>
  <c r="O961" i="34"/>
  <c r="P962" i="34" s="1"/>
  <c r="K960" i="34"/>
  <c r="O957" i="34"/>
  <c r="P959" i="34" s="1"/>
  <c r="O950" i="34"/>
  <c r="P955" i="34" s="1"/>
  <c r="K949" i="34"/>
  <c r="O943" i="34"/>
  <c r="P948" i="34" s="1"/>
  <c r="O936" i="34"/>
  <c r="P941" i="34" s="1"/>
  <c r="O933" i="34"/>
  <c r="P934" i="34" s="1"/>
  <c r="K932" i="34"/>
  <c r="O929" i="34"/>
  <c r="P931" i="34" s="1"/>
  <c r="O922" i="34"/>
  <c r="P927" i="34" s="1"/>
  <c r="K921" i="34"/>
  <c r="O915" i="34"/>
  <c r="P920" i="34" s="1"/>
  <c r="O908" i="34"/>
  <c r="P913" i="34" s="1"/>
  <c r="O905" i="34"/>
  <c r="P906" i="34" s="1"/>
  <c r="J905" i="34"/>
  <c r="K904" i="34"/>
  <c r="J904" i="34"/>
  <c r="O898" i="34"/>
  <c r="P903" i="34" s="1"/>
  <c r="K897" i="34"/>
  <c r="O891" i="34"/>
  <c r="P896" i="34" s="1"/>
  <c r="O884" i="34"/>
  <c r="P889" i="34" s="1"/>
  <c r="O881" i="34"/>
  <c r="P882" i="34" s="1"/>
  <c r="K880" i="34"/>
  <c r="O877" i="34"/>
  <c r="P879" i="34" s="1"/>
  <c r="O870" i="34"/>
  <c r="P875" i="34" s="1"/>
  <c r="K869" i="34"/>
  <c r="O863" i="34"/>
  <c r="P868" i="34" s="1"/>
  <c r="O856" i="34"/>
  <c r="P861" i="34" s="1"/>
  <c r="O853" i="34"/>
  <c r="P854" i="34" s="1"/>
  <c r="K852" i="34"/>
  <c r="O849" i="34"/>
  <c r="P851" i="34" s="1"/>
  <c r="O842" i="34"/>
  <c r="P847" i="34" s="1"/>
  <c r="K841" i="34"/>
  <c r="O835" i="34"/>
  <c r="P840" i="34" s="1"/>
  <c r="O828" i="34"/>
  <c r="P833" i="34" s="1"/>
  <c r="O825" i="34"/>
  <c r="P826" i="34" s="1"/>
  <c r="K824" i="34"/>
  <c r="O821" i="34"/>
  <c r="P823" i="34" s="1"/>
  <c r="O814" i="34"/>
  <c r="P819" i="34" s="1"/>
  <c r="K813" i="34"/>
  <c r="O807" i="34"/>
  <c r="P812" i="34" s="1"/>
  <c r="O800" i="34"/>
  <c r="P805" i="34" s="1"/>
  <c r="O797" i="34"/>
  <c r="P798" i="34" s="1"/>
  <c r="K796" i="34"/>
  <c r="O793" i="34"/>
  <c r="P795" i="34" s="1"/>
  <c r="O786" i="34"/>
  <c r="P791" i="34" s="1"/>
  <c r="K785" i="34"/>
  <c r="O779" i="34"/>
  <c r="P784" i="34" s="1"/>
  <c r="O772" i="34"/>
  <c r="P777" i="34" s="1"/>
  <c r="O769" i="34"/>
  <c r="P770" i="34" s="1"/>
  <c r="K768" i="34"/>
  <c r="O765" i="34"/>
  <c r="P767" i="34" s="1"/>
  <c r="O758" i="34"/>
  <c r="P763" i="34" s="1"/>
  <c r="K757" i="34"/>
  <c r="O751" i="34"/>
  <c r="P756" i="34" s="1"/>
  <c r="O744" i="34"/>
  <c r="P749" i="34" s="1"/>
  <c r="O741" i="34"/>
  <c r="P742" i="34" s="1"/>
  <c r="K740" i="34"/>
  <c r="O737" i="34"/>
  <c r="P739" i="34" s="1"/>
  <c r="O730" i="34"/>
  <c r="P735" i="34" s="1"/>
  <c r="K729" i="34"/>
  <c r="O723" i="34"/>
  <c r="P728" i="34" s="1"/>
  <c r="O716" i="34"/>
  <c r="P721" i="34" s="1"/>
  <c r="O713" i="34"/>
  <c r="P714" i="34" s="1"/>
  <c r="K712" i="34"/>
  <c r="O709" i="34"/>
  <c r="P711" i="34" s="1"/>
  <c r="O702" i="34"/>
  <c r="P707" i="34" s="1"/>
  <c r="K701" i="34"/>
  <c r="O695" i="34"/>
  <c r="P700" i="34" s="1"/>
  <c r="O688" i="34"/>
  <c r="P693" i="34" s="1"/>
  <c r="O685" i="34"/>
  <c r="P686" i="34" s="1"/>
  <c r="K684" i="34"/>
  <c r="O681" i="34"/>
  <c r="P683" i="34" s="1"/>
  <c r="O674" i="34"/>
  <c r="P679" i="34" s="1"/>
  <c r="K673" i="34"/>
  <c r="O667" i="34"/>
  <c r="P672" i="34" s="1"/>
  <c r="O660" i="34"/>
  <c r="P665" i="34" s="1"/>
  <c r="O657" i="34"/>
  <c r="P658" i="34" s="1"/>
  <c r="K656" i="34"/>
  <c r="O654" i="34"/>
  <c r="P655" i="34" s="1"/>
  <c r="K653" i="34"/>
  <c r="O650" i="34"/>
  <c r="P652" i="34" s="1"/>
  <c r="O643" i="34"/>
  <c r="P648" i="34" s="1"/>
  <c r="K642" i="34"/>
  <c r="O636" i="34"/>
  <c r="P641" i="34" s="1"/>
  <c r="O629" i="34"/>
  <c r="P634" i="34" s="1"/>
  <c r="O626" i="34"/>
  <c r="P627" i="34" s="1"/>
  <c r="K625" i="34"/>
  <c r="O622" i="34"/>
  <c r="P624" i="34" s="1"/>
  <c r="O615" i="34"/>
  <c r="P620" i="34" s="1"/>
  <c r="O608" i="34"/>
  <c r="P613" i="34" s="1"/>
  <c r="O601" i="34"/>
  <c r="P606" i="34" s="1"/>
  <c r="O598" i="34"/>
  <c r="P599" i="34" s="1"/>
  <c r="K597" i="34"/>
  <c r="O594" i="34"/>
  <c r="P596" i="34" s="1"/>
  <c r="O587" i="34"/>
  <c r="P592" i="34" s="1"/>
  <c r="K586" i="34"/>
  <c r="O580" i="34"/>
  <c r="P585" i="34" s="1"/>
  <c r="O573" i="34"/>
  <c r="P578" i="34" s="1"/>
  <c r="O570" i="34"/>
  <c r="P571" i="34" s="1"/>
  <c r="K569" i="34"/>
  <c r="O566" i="34"/>
  <c r="P568" i="34" s="1"/>
  <c r="O559" i="34"/>
  <c r="P564" i="34" s="1"/>
  <c r="K558" i="34"/>
  <c r="O552" i="34"/>
  <c r="P557" i="34" s="1"/>
  <c r="O545" i="34"/>
  <c r="P550" i="34" s="1"/>
  <c r="O542" i="34"/>
  <c r="P543" i="34" s="1"/>
  <c r="K541" i="34"/>
  <c r="O538" i="34"/>
  <c r="P540" i="34" s="1"/>
  <c r="O531" i="34"/>
  <c r="P536" i="34" s="1"/>
  <c r="K530" i="34"/>
  <c r="O524" i="34"/>
  <c r="P529" i="34" s="1"/>
  <c r="O517" i="34"/>
  <c r="P522" i="34" s="1"/>
  <c r="O514" i="34"/>
  <c r="P515" i="34" s="1"/>
  <c r="J514" i="34"/>
  <c r="K513" i="34"/>
  <c r="J513" i="34"/>
  <c r="O511" i="34"/>
  <c r="P512" i="34" s="1"/>
  <c r="J511" i="34"/>
  <c r="K510" i="34"/>
  <c r="J510" i="34"/>
  <c r="O508" i="34"/>
  <c r="P509" i="34" s="1"/>
  <c r="J508" i="34"/>
  <c r="K507" i="34"/>
  <c r="J507" i="34"/>
  <c r="O505" i="34"/>
  <c r="P506" i="34" s="1"/>
  <c r="J505" i="34"/>
  <c r="K504" i="34"/>
  <c r="J504" i="34"/>
  <c r="O502" i="34"/>
  <c r="P503" i="34" s="1"/>
  <c r="J502" i="34"/>
  <c r="K501" i="34"/>
  <c r="J501" i="34"/>
  <c r="O498" i="34"/>
  <c r="P500" i="34" s="1"/>
  <c r="O491" i="34"/>
  <c r="P496" i="34" s="1"/>
  <c r="K490" i="34"/>
  <c r="O484" i="34"/>
  <c r="P489" i="34" s="1"/>
  <c r="O477" i="34"/>
  <c r="P482" i="34" s="1"/>
  <c r="O474" i="34"/>
  <c r="P475" i="34" s="1"/>
  <c r="K473" i="34"/>
  <c r="O470" i="34"/>
  <c r="P472" i="34" s="1"/>
  <c r="O463" i="34"/>
  <c r="P468" i="34" s="1"/>
  <c r="K462" i="34"/>
  <c r="O456" i="34"/>
  <c r="P461" i="34" s="1"/>
  <c r="K455" i="34"/>
  <c r="O449" i="34"/>
  <c r="P454" i="34" s="1"/>
  <c r="O446" i="34"/>
  <c r="P447" i="34" s="1"/>
  <c r="K445" i="34"/>
  <c r="O442" i="34"/>
  <c r="P444" i="34" s="1"/>
  <c r="O435" i="34"/>
  <c r="P440" i="34" s="1"/>
  <c r="K434" i="34"/>
  <c r="O428" i="34"/>
  <c r="P433" i="34" s="1"/>
  <c r="O421" i="34"/>
  <c r="P426" i="34" s="1"/>
  <c r="O417" i="34"/>
  <c r="O416" i="34"/>
  <c r="O413" i="34"/>
  <c r="O412" i="34"/>
  <c r="O411" i="34"/>
  <c r="O408" i="34"/>
  <c r="O406" i="34"/>
  <c r="O403" i="34"/>
  <c r="O402" i="34"/>
  <c r="O401" i="34"/>
  <c r="O398" i="34"/>
  <c r="O397" i="34"/>
  <c r="O394" i="34"/>
  <c r="O393" i="34"/>
  <c r="O392" i="34"/>
  <c r="O389" i="34"/>
  <c r="O387" i="34"/>
  <c r="O384" i="34"/>
  <c r="O383" i="34"/>
  <c r="O382" i="34"/>
  <c r="O378" i="34"/>
  <c r="O377" i="34"/>
  <c r="O374" i="34"/>
  <c r="O373" i="34"/>
  <c r="O372" i="34"/>
  <c r="O369" i="34"/>
  <c r="O367" i="34"/>
  <c r="O364" i="34"/>
  <c r="O363" i="34"/>
  <c r="O362" i="34"/>
  <c r="O358" i="34"/>
  <c r="O357" i="34"/>
  <c r="O354" i="34"/>
  <c r="O353" i="34"/>
  <c r="O352" i="34"/>
  <c r="O349" i="34"/>
  <c r="O347" i="34"/>
  <c r="O344" i="34"/>
  <c r="O342" i="34"/>
  <c r="O341" i="34"/>
  <c r="O338" i="34"/>
  <c r="O337" i="34"/>
  <c r="O336" i="34"/>
  <c r="O333" i="34"/>
  <c r="O332" i="34"/>
  <c r="O331" i="34"/>
  <c r="O328" i="34"/>
  <c r="O327" i="34"/>
  <c r="O326" i="34"/>
  <c r="O321" i="34"/>
  <c r="O320" i="34"/>
  <c r="O317" i="34"/>
  <c r="O316" i="34"/>
  <c r="O315" i="34"/>
  <c r="P318" i="34" s="1"/>
  <c r="O312" i="34"/>
  <c r="O311" i="34"/>
  <c r="O310" i="34"/>
  <c r="O307" i="34"/>
  <c r="P308" i="34" s="1"/>
  <c r="K306" i="34"/>
  <c r="O304" i="34"/>
  <c r="O303" i="34"/>
  <c r="O302" i="34"/>
  <c r="O299" i="34"/>
  <c r="O298" i="34"/>
  <c r="O297" i="34"/>
  <c r="I295" i="34"/>
  <c r="O294" i="34"/>
  <c r="P295" i="34" s="1"/>
  <c r="K293" i="34"/>
  <c r="O290" i="34"/>
  <c r="P292" i="34" s="1"/>
  <c r="O286" i="34"/>
  <c r="O285" i="34"/>
  <c r="O284" i="34"/>
  <c r="O281" i="34"/>
  <c r="O279" i="34"/>
  <c r="O276" i="34"/>
  <c r="O275" i="34"/>
  <c r="O274" i="34"/>
  <c r="O271" i="34"/>
  <c r="O269" i="34"/>
  <c r="O266" i="34"/>
  <c r="O264" i="34"/>
  <c r="O263" i="34"/>
  <c r="O260" i="34"/>
  <c r="O259" i="34"/>
  <c r="O258" i="34"/>
  <c r="O255" i="34"/>
  <c r="O254" i="34"/>
  <c r="O253" i="34"/>
  <c r="O249" i="34"/>
  <c r="P251" i="34" s="1"/>
  <c r="O246" i="34"/>
  <c r="O245" i="34"/>
  <c r="O244" i="34"/>
  <c r="O240" i="34"/>
  <c r="P242" i="34" s="1"/>
  <c r="O237" i="34"/>
  <c r="O236" i="34"/>
  <c r="O235" i="34"/>
  <c r="O232" i="34"/>
  <c r="O231" i="34"/>
  <c r="O230" i="34"/>
  <c r="O229" i="34"/>
  <c r="O228" i="34"/>
  <c r="O227" i="34"/>
  <c r="O224" i="34"/>
  <c r="O223" i="34"/>
  <c r="O222" i="34"/>
  <c r="O217" i="34"/>
  <c r="P220" i="34" s="1"/>
  <c r="O214" i="34"/>
  <c r="O213" i="34"/>
  <c r="O212" i="34"/>
  <c r="O209" i="34"/>
  <c r="O208" i="34"/>
  <c r="O207" i="34"/>
  <c r="O204" i="34"/>
  <c r="O203" i="34"/>
  <c r="O202" i="34"/>
  <c r="O199" i="34"/>
  <c r="O198" i="34"/>
  <c r="O197" i="34"/>
  <c r="O194" i="34"/>
  <c r="O193" i="34"/>
  <c r="O192" i="34"/>
  <c r="O189" i="34"/>
  <c r="O187" i="34"/>
  <c r="O184" i="34"/>
  <c r="O183" i="34"/>
  <c r="O182" i="34"/>
  <c r="O179" i="34"/>
  <c r="O178" i="34"/>
  <c r="O175" i="34"/>
  <c r="O174" i="34"/>
  <c r="O173" i="34"/>
  <c r="O170" i="34"/>
  <c r="P171" i="34" s="1"/>
  <c r="K169" i="34"/>
  <c r="O167" i="34"/>
  <c r="O166" i="34"/>
  <c r="O162" i="34"/>
  <c r="O161" i="34"/>
  <c r="O160" i="34"/>
  <c r="O156" i="34"/>
  <c r="O155" i="34"/>
  <c r="O152" i="34"/>
  <c r="O151" i="34"/>
  <c r="O150" i="34"/>
  <c r="O146" i="34"/>
  <c r="P148" i="34" s="1"/>
  <c r="O143" i="34"/>
  <c r="O142" i="34"/>
  <c r="O141" i="34"/>
  <c r="O138" i="34"/>
  <c r="O137" i="34"/>
  <c r="O136" i="34"/>
  <c r="O133" i="34"/>
  <c r="O131" i="34"/>
  <c r="O130" i="34"/>
  <c r="O127" i="34"/>
  <c r="O126" i="34"/>
  <c r="O125" i="34"/>
  <c r="O122" i="34"/>
  <c r="O120" i="34"/>
  <c r="O117" i="34"/>
  <c r="P118" i="34" s="1"/>
  <c r="K116" i="34"/>
  <c r="O114" i="34"/>
  <c r="O113" i="34"/>
  <c r="O112" i="34"/>
  <c r="O109" i="34"/>
  <c r="O108" i="34"/>
  <c r="O107" i="34"/>
  <c r="O104" i="34"/>
  <c r="O103" i="34"/>
  <c r="O102" i="34"/>
  <c r="O99" i="34"/>
  <c r="O98" i="34"/>
  <c r="O97" i="34"/>
  <c r="O93" i="34"/>
  <c r="O92" i="34"/>
  <c r="O89" i="34"/>
  <c r="O88" i="34"/>
  <c r="O87" i="34"/>
  <c r="P90" i="34" s="1"/>
  <c r="O83" i="34"/>
  <c r="P85" i="34" s="1"/>
  <c r="O80" i="34"/>
  <c r="O79" i="34"/>
  <c r="O78" i="34"/>
  <c r="O75" i="34"/>
  <c r="P76" i="34" s="1"/>
  <c r="K74" i="34"/>
  <c r="O72" i="34"/>
  <c r="O71" i="34"/>
  <c r="O70" i="34"/>
  <c r="O67" i="34"/>
  <c r="O65" i="34"/>
  <c r="O64" i="34"/>
  <c r="O61" i="34"/>
  <c r="O60" i="34"/>
  <c r="O59" i="34"/>
  <c r="O56" i="34"/>
  <c r="O55" i="34"/>
  <c r="O54" i="34"/>
  <c r="O51" i="34"/>
  <c r="P52" i="34" s="1"/>
  <c r="K50" i="34"/>
  <c r="O48" i="34"/>
  <c r="O46" i="34"/>
  <c r="O42" i="34"/>
  <c r="O41" i="34"/>
  <c r="O40" i="34"/>
  <c r="O37" i="34"/>
  <c r="P38" i="34" s="1"/>
  <c r="K36" i="34"/>
  <c r="O34" i="34"/>
  <c r="O33" i="34"/>
  <c r="O32" i="34"/>
  <c r="O29" i="34"/>
  <c r="O28" i="34"/>
  <c r="O27" i="34"/>
  <c r="O24" i="34"/>
  <c r="P25" i="34" s="1"/>
  <c r="K23" i="34"/>
  <c r="O21" i="34"/>
  <c r="O20" i="34"/>
  <c r="O19" i="34"/>
  <c r="O15" i="34"/>
  <c r="O14" i="34"/>
  <c r="O13" i="34"/>
  <c r="P1535" i="34" l="1"/>
  <c r="Q1535" i="34" s="1"/>
  <c r="P49" i="34"/>
  <c r="P95" i="34"/>
  <c r="P158" i="34"/>
  <c r="P288" i="34"/>
  <c r="Q288" i="34" s="1"/>
  <c r="P282" i="34"/>
  <c r="P390" i="34"/>
  <c r="P134" i="34"/>
  <c r="Q134" i="34" s="1"/>
  <c r="P68" i="34"/>
  <c r="Q68" i="34" s="1"/>
  <c r="I318" i="34"/>
  <c r="Q318" i="34" s="1"/>
  <c r="I444" i="34"/>
  <c r="Q444" i="34" s="1"/>
  <c r="I128" i="34"/>
  <c r="I139" i="34"/>
  <c r="I148" i="34"/>
  <c r="Q148" i="34" s="1"/>
  <c r="I795" i="34"/>
  <c r="Q795" i="34" s="1"/>
  <c r="I851" i="34"/>
  <c r="Q851" i="34" s="1"/>
  <c r="I1062" i="34"/>
  <c r="Q1062" i="34" s="1"/>
  <c r="I823" i="34"/>
  <c r="Q823" i="34" s="1"/>
  <c r="I370" i="34"/>
  <c r="Q503" i="34"/>
  <c r="I1323" i="34"/>
  <c r="Q1323" i="34" s="1"/>
  <c r="I1522" i="34"/>
  <c r="P44" i="34"/>
  <c r="Q44" i="34" s="1"/>
  <c r="P409" i="34"/>
  <c r="I180" i="34"/>
  <c r="I233" i="34"/>
  <c r="I242" i="34"/>
  <c r="Q242" i="34" s="1"/>
  <c r="I251" i="34"/>
  <c r="Q251" i="34" s="1"/>
  <c r="I261" i="34"/>
  <c r="I461" i="34"/>
  <c r="Q461" i="34" s="1"/>
  <c r="I500" i="34"/>
  <c r="Q500" i="34" s="1"/>
  <c r="Q25" i="34"/>
  <c r="P1498" i="34"/>
  <c r="Q1498" i="34" s="1"/>
  <c r="I22" i="34"/>
  <c r="I62" i="34"/>
  <c r="I73" i="34"/>
  <c r="I95" i="34"/>
  <c r="I105" i="34"/>
  <c r="I168" i="34"/>
  <c r="I282" i="34"/>
  <c r="I292" i="34"/>
  <c r="Q292" i="34" s="1"/>
  <c r="I350" i="34"/>
  <c r="I482" i="34"/>
  <c r="Q482" i="34" s="1"/>
  <c r="Q509" i="34"/>
  <c r="Q515" i="34"/>
  <c r="I529" i="34"/>
  <c r="Q529" i="34" s="1"/>
  <c r="I596" i="34"/>
  <c r="Q596" i="34" s="1"/>
  <c r="I624" i="34"/>
  <c r="Q624" i="34" s="1"/>
  <c r="I641" i="34"/>
  <c r="Q641" i="34" s="1"/>
  <c r="I652" i="34"/>
  <c r="Q652" i="34" s="1"/>
  <c r="I672" i="34"/>
  <c r="Q672" i="34" s="1"/>
  <c r="I693" i="34"/>
  <c r="Q693" i="34" s="1"/>
  <c r="I711" i="34"/>
  <c r="Q711" i="34" s="1"/>
  <c r="I767" i="34"/>
  <c r="Q767" i="34" s="1"/>
  <c r="I833" i="34"/>
  <c r="Q833" i="34" s="1"/>
  <c r="I840" i="34"/>
  <c r="Q840" i="34" s="1"/>
  <c r="I896" i="34"/>
  <c r="Q896" i="34" s="1"/>
  <c r="I941" i="34"/>
  <c r="I985" i="34"/>
  <c r="Q985" i="34" s="1"/>
  <c r="I1052" i="34"/>
  <c r="Q1052" i="34" s="1"/>
  <c r="I1180" i="34"/>
  <c r="Q1180" i="34" s="1"/>
  <c r="I1198" i="34"/>
  <c r="Q1198" i="34" s="1"/>
  <c r="I1226" i="34"/>
  <c r="Q1226" i="34" s="1"/>
  <c r="Q1229" i="34"/>
  <c r="I1243" i="34"/>
  <c r="Q1243" i="34" s="1"/>
  <c r="Q1285" i="34"/>
  <c r="Q1337" i="34"/>
  <c r="I1390" i="34"/>
  <c r="Q1390" i="34" s="1"/>
  <c r="I1418" i="34"/>
  <c r="Q1418" i="34" s="1"/>
  <c r="Q1421" i="34"/>
  <c r="I1446" i="34"/>
  <c r="I1539" i="34"/>
  <c r="Q1539" i="34" s="1"/>
  <c r="I1550" i="34"/>
  <c r="Q941" i="34"/>
  <c r="Q1446" i="34"/>
  <c r="P1453" i="34"/>
  <c r="P1550" i="34"/>
  <c r="I35" i="34"/>
  <c r="I49" i="34"/>
  <c r="I85" i="34"/>
  <c r="Q85" i="34" s="1"/>
  <c r="I115" i="34"/>
  <c r="I190" i="34"/>
  <c r="I200" i="34"/>
  <c r="I210" i="34"/>
  <c r="I220" i="34"/>
  <c r="Q220" i="34" s="1"/>
  <c r="I272" i="34"/>
  <c r="I305" i="34"/>
  <c r="I329" i="34"/>
  <c r="I339" i="34"/>
  <c r="I360" i="34"/>
  <c r="I380" i="34"/>
  <c r="I390" i="34"/>
  <c r="I399" i="34"/>
  <c r="I409" i="34"/>
  <c r="Q409" i="34" s="1"/>
  <c r="I419" i="34"/>
  <c r="I472" i="34"/>
  <c r="Q472" i="34" s="1"/>
  <c r="I496" i="34"/>
  <c r="Q496" i="34" s="1"/>
  <c r="I568" i="34"/>
  <c r="Q568" i="34" s="1"/>
  <c r="I707" i="34"/>
  <c r="Q707" i="34" s="1"/>
  <c r="I739" i="34"/>
  <c r="Q739" i="34" s="1"/>
  <c r="I847" i="34"/>
  <c r="Q847" i="34" s="1"/>
  <c r="I879" i="34"/>
  <c r="Q879" i="34" s="1"/>
  <c r="I920" i="34"/>
  <c r="I931" i="34"/>
  <c r="Q931" i="34" s="1"/>
  <c r="I959" i="34"/>
  <c r="Q959" i="34" s="1"/>
  <c r="I971" i="34"/>
  <c r="Q971" i="34" s="1"/>
  <c r="I992" i="34"/>
  <c r="Q992" i="34" s="1"/>
  <c r="I1076" i="34"/>
  <c r="Q1076" i="34" s="1"/>
  <c r="I1080" i="34"/>
  <c r="Q1080" i="34" s="1"/>
  <c r="I1103" i="34"/>
  <c r="Q1103" i="34" s="1"/>
  <c r="I1114" i="34"/>
  <c r="Q1114" i="34" s="1"/>
  <c r="I1142" i="34"/>
  <c r="Q1142" i="34" s="1"/>
  <c r="I1170" i="34"/>
  <c r="Q1170" i="34" s="1"/>
  <c r="I1194" i="34"/>
  <c r="Q1194" i="34" s="1"/>
  <c r="I1254" i="34"/>
  <c r="Q1254" i="34" s="1"/>
  <c r="I1282" i="34"/>
  <c r="Q1282" i="34" s="1"/>
  <c r="I1299" i="34"/>
  <c r="Q1299" i="34" s="1"/>
  <c r="I1334" i="34"/>
  <c r="Q1334" i="34" s="1"/>
  <c r="I1362" i="34"/>
  <c r="Q1362" i="34" s="1"/>
  <c r="I1379" i="34"/>
  <c r="Q1379" i="34" s="1"/>
  <c r="I1453" i="34"/>
  <c r="I1470" i="34"/>
  <c r="I1487" i="34"/>
  <c r="I1506" i="34"/>
  <c r="I1513" i="34"/>
  <c r="Q52" i="34"/>
  <c r="I158" i="34"/>
  <c r="I540" i="34"/>
  <c r="Q540" i="34" s="1"/>
  <c r="Q920" i="34"/>
  <c r="Q996" i="34"/>
  <c r="I1024" i="34"/>
  <c r="Q1024" i="34" s="1"/>
  <c r="I1460" i="34"/>
  <c r="P1558" i="34"/>
  <c r="Q1558" i="34" s="1"/>
  <c r="P128" i="34"/>
  <c r="Q128" i="34" s="1"/>
  <c r="P168" i="34"/>
  <c r="P180" i="34"/>
  <c r="P190" i="34"/>
  <c r="Q295" i="34"/>
  <c r="P305" i="34"/>
  <c r="P313" i="34"/>
  <c r="Q313" i="34" s="1"/>
  <c r="P355" i="34"/>
  <c r="Q355" i="34" s="1"/>
  <c r="P375" i="34"/>
  <c r="Q375" i="34" s="1"/>
  <c r="P380" i="34"/>
  <c r="I454" i="34"/>
  <c r="Q454" i="34" s="1"/>
  <c r="I489" i="34"/>
  <c r="Q489" i="34" s="1"/>
  <c r="I550" i="34"/>
  <c r="Q550" i="34" s="1"/>
  <c r="I564" i="34"/>
  <c r="Q564" i="34" s="1"/>
  <c r="I578" i="34"/>
  <c r="Q578" i="34" s="1"/>
  <c r="I592" i="34"/>
  <c r="Q592" i="34" s="1"/>
  <c r="I634" i="34"/>
  <c r="Q634" i="34" s="1"/>
  <c r="I648" i="34"/>
  <c r="Q648" i="34" s="1"/>
  <c r="I700" i="34"/>
  <c r="Q700" i="34" s="1"/>
  <c r="I721" i="34"/>
  <c r="Q721" i="34" s="1"/>
  <c r="I735" i="34"/>
  <c r="Q735" i="34" s="1"/>
  <c r="I749" i="34"/>
  <c r="Q749" i="34" s="1"/>
  <c r="I763" i="34"/>
  <c r="Q763" i="34" s="1"/>
  <c r="I812" i="34"/>
  <c r="Q812" i="34" s="1"/>
  <c r="I875" i="34"/>
  <c r="Q875" i="34" s="1"/>
  <c r="I913" i="34"/>
  <c r="Q913" i="34" s="1"/>
  <c r="I927" i="34"/>
  <c r="Q927" i="34" s="1"/>
  <c r="I978" i="34"/>
  <c r="Q978" i="34" s="1"/>
  <c r="I1041" i="34"/>
  <c r="Q1041" i="34" s="1"/>
  <c r="I1096" i="34"/>
  <c r="Q1096" i="34" s="1"/>
  <c r="I1110" i="34"/>
  <c r="Q1110" i="34" s="1"/>
  <c r="I1152" i="34"/>
  <c r="Q1152" i="34" s="1"/>
  <c r="I1166" i="34"/>
  <c r="Q1166" i="34" s="1"/>
  <c r="I1187" i="34"/>
  <c r="Q1187" i="34" s="1"/>
  <c r="I1215" i="34"/>
  <c r="Q1215" i="34" s="1"/>
  <c r="I1271" i="34"/>
  <c r="Q1271" i="34" s="1"/>
  <c r="I1351" i="34"/>
  <c r="Q1351" i="34" s="1"/>
  <c r="I1400" i="34"/>
  <c r="Q1400" i="34" s="1"/>
  <c r="I1414" i="34"/>
  <c r="Q1414" i="34" s="1"/>
  <c r="I1428" i="34"/>
  <c r="Q1428" i="34" s="1"/>
  <c r="I1442" i="34"/>
  <c r="Q1442" i="34" s="1"/>
  <c r="Q1516" i="34"/>
  <c r="I1529" i="34"/>
  <c r="P1529" i="34"/>
  <c r="P22" i="34"/>
  <c r="P57" i="34"/>
  <c r="Q57" i="34" s="1"/>
  <c r="P105" i="34"/>
  <c r="P185" i="34"/>
  <c r="Q185" i="34" s="1"/>
  <c r="P200" i="34"/>
  <c r="P210" i="34"/>
  <c r="P215" i="34"/>
  <c r="Q215" i="34" s="1"/>
  <c r="P967" i="34"/>
  <c r="Q967" i="34" s="1"/>
  <c r="P17" i="34"/>
  <c r="Q17" i="34" s="1"/>
  <c r="P30" i="34"/>
  <c r="Q30" i="34" s="1"/>
  <c r="P81" i="34"/>
  <c r="Q81" i="34" s="1"/>
  <c r="Q90" i="34"/>
  <c r="P110" i="34"/>
  <c r="Q110" i="34" s="1"/>
  <c r="P123" i="34"/>
  <c r="Q123" i="34" s="1"/>
  <c r="P139" i="34"/>
  <c r="P144" i="34"/>
  <c r="Q144" i="34" s="1"/>
  <c r="P153" i="34"/>
  <c r="Q153" i="34" s="1"/>
  <c r="P164" i="34"/>
  <c r="Q164" i="34" s="1"/>
  <c r="Q171" i="34"/>
  <c r="P233" i="34"/>
  <c r="P238" i="34"/>
  <c r="Q238" i="34" s="1"/>
  <c r="P247" i="34"/>
  <c r="Q247" i="34" s="1"/>
  <c r="P256" i="34"/>
  <c r="Q256" i="34" s="1"/>
  <c r="P261" i="34"/>
  <c r="P267" i="34"/>
  <c r="Q267" i="34" s="1"/>
  <c r="P272" i="34"/>
  <c r="P300" i="34"/>
  <c r="Q300" i="34" s="1"/>
  <c r="Q308" i="34"/>
  <c r="P324" i="34"/>
  <c r="Q324" i="34" s="1"/>
  <c r="P329" i="34"/>
  <c r="P334" i="34"/>
  <c r="Q334" i="34" s="1"/>
  <c r="P339" i="34"/>
  <c r="P345" i="34"/>
  <c r="Q345" i="34" s="1"/>
  <c r="P350" i="34"/>
  <c r="P360" i="34"/>
  <c r="P365" i="34"/>
  <c r="Q365" i="34" s="1"/>
  <c r="P370" i="34"/>
  <c r="P395" i="34"/>
  <c r="Q395" i="34" s="1"/>
  <c r="P399" i="34"/>
  <c r="P419" i="34"/>
  <c r="I426" i="34"/>
  <c r="Q426" i="34" s="1"/>
  <c r="I433" i="34"/>
  <c r="Q433" i="34" s="1"/>
  <c r="I440" i="34"/>
  <c r="Q440" i="34" s="1"/>
  <c r="Q447" i="34"/>
  <c r="I468" i="34"/>
  <c r="Q468" i="34" s="1"/>
  <c r="Q506" i="34"/>
  <c r="Q512" i="34"/>
  <c r="I522" i="34"/>
  <c r="Q522" i="34" s="1"/>
  <c r="I536" i="34"/>
  <c r="Q536" i="34" s="1"/>
  <c r="Q543" i="34"/>
  <c r="I557" i="34"/>
  <c r="Q557" i="34" s="1"/>
  <c r="Q571" i="34"/>
  <c r="I585" i="34"/>
  <c r="Q585" i="34" s="1"/>
  <c r="I606" i="34"/>
  <c r="Q606" i="34" s="1"/>
  <c r="I613" i="34"/>
  <c r="Q613" i="34" s="1"/>
  <c r="I620" i="34"/>
  <c r="Q620" i="34" s="1"/>
  <c r="Q655" i="34"/>
  <c r="I665" i="34"/>
  <c r="Q665" i="34" s="1"/>
  <c r="I679" i="34"/>
  <c r="Q679" i="34" s="1"/>
  <c r="Q683" i="34"/>
  <c r="Q714" i="34"/>
  <c r="I728" i="34"/>
  <c r="Q728" i="34" s="1"/>
  <c r="I756" i="34"/>
  <c r="Q756" i="34" s="1"/>
  <c r="I777" i="34"/>
  <c r="Q777" i="34" s="1"/>
  <c r="I784" i="34"/>
  <c r="Q784" i="34" s="1"/>
  <c r="I791" i="34"/>
  <c r="Q791" i="34" s="1"/>
  <c r="Q798" i="34"/>
  <c r="I805" i="34"/>
  <c r="Q805" i="34" s="1"/>
  <c r="I819" i="34"/>
  <c r="Q819" i="34" s="1"/>
  <c r="Q826" i="34"/>
  <c r="Q1201" i="34"/>
  <c r="Q1257" i="34"/>
  <c r="Q1309" i="34"/>
  <c r="Q1365" i="34"/>
  <c r="I1480" i="34"/>
  <c r="I861" i="34"/>
  <c r="Q861" i="34" s="1"/>
  <c r="I868" i="34"/>
  <c r="Q868" i="34" s="1"/>
  <c r="I889" i="34"/>
  <c r="Q889" i="34" s="1"/>
  <c r="I903" i="34"/>
  <c r="Q903" i="34" s="1"/>
  <c r="I1006" i="34"/>
  <c r="Q1006" i="34" s="1"/>
  <c r="I1013" i="34"/>
  <c r="Q1013" i="34" s="1"/>
  <c r="I1020" i="34"/>
  <c r="Q1020" i="34" s="1"/>
  <c r="Q1027" i="34"/>
  <c r="I1034" i="34"/>
  <c r="Q1034" i="34" s="1"/>
  <c r="I1048" i="34"/>
  <c r="Q1048" i="34" s="1"/>
  <c r="Q1055" i="34"/>
  <c r="I1069" i="34"/>
  <c r="Q1069" i="34" s="1"/>
  <c r="I1124" i="34"/>
  <c r="Q1124" i="34" s="1"/>
  <c r="I1131" i="34"/>
  <c r="Q1131" i="34" s="1"/>
  <c r="I1138" i="34"/>
  <c r="Q1138" i="34" s="1"/>
  <c r="Q1145" i="34"/>
  <c r="I1159" i="34"/>
  <c r="Q1159" i="34" s="1"/>
  <c r="Q1173" i="34"/>
  <c r="I1208" i="34"/>
  <c r="Q1208" i="34" s="1"/>
  <c r="I1222" i="34"/>
  <c r="Q1222" i="34" s="1"/>
  <c r="I1236" i="34"/>
  <c r="Q1236" i="34" s="1"/>
  <c r="I1250" i="34"/>
  <c r="Q1250" i="34" s="1"/>
  <c r="I1264" i="34"/>
  <c r="Q1264" i="34" s="1"/>
  <c r="I1278" i="34"/>
  <c r="Q1278" i="34" s="1"/>
  <c r="I1292" i="34"/>
  <c r="Q1292" i="34" s="1"/>
  <c r="I1306" i="34"/>
  <c r="Q1306" i="34" s="1"/>
  <c r="I1316" i="34"/>
  <c r="Q1316" i="34" s="1"/>
  <c r="I1330" i="34"/>
  <c r="Q1330" i="34" s="1"/>
  <c r="I1344" i="34"/>
  <c r="Q1344" i="34" s="1"/>
  <c r="I1358" i="34"/>
  <c r="Q1358" i="34" s="1"/>
  <c r="I1372" i="34"/>
  <c r="Q1372" i="34" s="1"/>
  <c r="I1386" i="34"/>
  <c r="Q1386" i="34" s="1"/>
  <c r="Q1393" i="34"/>
  <c r="I1407" i="34"/>
  <c r="Q1407" i="34" s="1"/>
  <c r="I1435" i="34"/>
  <c r="Q1435" i="34" s="1"/>
  <c r="Q1449" i="34"/>
  <c r="Q1463" i="34"/>
  <c r="Q1473" i="34"/>
  <c r="P1487" i="34"/>
  <c r="I1494" i="34"/>
  <c r="P1513" i="34"/>
  <c r="P1522" i="34"/>
  <c r="Q38" i="34"/>
  <c r="Q76" i="34"/>
  <c r="Q118" i="34"/>
  <c r="P35" i="34"/>
  <c r="P62" i="34"/>
  <c r="P73" i="34"/>
  <c r="P100" i="34"/>
  <c r="Q100" i="34" s="1"/>
  <c r="P115" i="34"/>
  <c r="P176" i="34"/>
  <c r="Q176" i="34" s="1"/>
  <c r="P195" i="34"/>
  <c r="Q195" i="34" s="1"/>
  <c r="P205" i="34"/>
  <c r="Q205" i="34" s="1"/>
  <c r="P225" i="34"/>
  <c r="Q225" i="34" s="1"/>
  <c r="P277" i="34"/>
  <c r="Q277" i="34" s="1"/>
  <c r="P385" i="34"/>
  <c r="Q385" i="34" s="1"/>
  <c r="P404" i="34"/>
  <c r="Q404" i="34" s="1"/>
  <c r="P414" i="34"/>
  <c r="Q414" i="34" s="1"/>
  <c r="Q475" i="34"/>
  <c r="Q599" i="34"/>
  <c r="Q627" i="34"/>
  <c r="Q658" i="34"/>
  <c r="Q686" i="34"/>
  <c r="Q742" i="34"/>
  <c r="Q882" i="34"/>
  <c r="Q906" i="34"/>
  <c r="Q999" i="34"/>
  <c r="Q1117" i="34"/>
  <c r="Q770" i="34"/>
  <c r="Q854" i="34"/>
  <c r="Q934" i="34"/>
  <c r="I948" i="34"/>
  <c r="Q948" i="34" s="1"/>
  <c r="I955" i="34"/>
  <c r="Q955" i="34" s="1"/>
  <c r="Q962" i="34"/>
  <c r="Q1083" i="34"/>
  <c r="Q1086" i="34"/>
  <c r="Q1089" i="34"/>
  <c r="P1506" i="34"/>
  <c r="P1460" i="34"/>
  <c r="P1470" i="34"/>
  <c r="P1480" i="34"/>
  <c r="P1494" i="34"/>
  <c r="Q1543" i="34"/>
  <c r="Q1550" i="34" l="1"/>
  <c r="Q1460" i="34"/>
  <c r="Q282" i="34"/>
  <c r="Q73" i="34"/>
  <c r="Q200" i="34"/>
  <c r="Q1506" i="34"/>
  <c r="Q1522" i="34"/>
  <c r="Q233" i="34"/>
  <c r="Q105" i="34"/>
  <c r="Q180" i="34"/>
  <c r="Q305" i="34"/>
  <c r="Q261" i="34"/>
  <c r="Q1480" i="34"/>
  <c r="Q115" i="34"/>
  <c r="Q1513" i="34"/>
  <c r="Q139" i="34"/>
  <c r="Q339" i="34"/>
  <c r="Q399" i="34"/>
  <c r="Q370" i="34"/>
  <c r="Q49" i="34"/>
  <c r="Q62" i="34"/>
  <c r="Q1487" i="34"/>
  <c r="Q419" i="34"/>
  <c r="Q158" i="34"/>
  <c r="Q380" i="34"/>
  <c r="Q168" i="34"/>
  <c r="Q95" i="34"/>
  <c r="Q360" i="34"/>
  <c r="Q329" i="34"/>
  <c r="Q190" i="34"/>
  <c r="Q1453" i="34"/>
  <c r="Q350" i="34"/>
  <c r="Q22" i="34"/>
  <c r="Q272" i="34"/>
  <c r="Q1470" i="34"/>
  <c r="Q35" i="34"/>
  <c r="Q210" i="34"/>
  <c r="Q1529" i="34"/>
  <c r="Q1494" i="34"/>
  <c r="H285" i="33" l="1"/>
  <c r="I286" i="33" s="1"/>
  <c r="O283" i="33"/>
  <c r="P286" i="33" s="1"/>
  <c r="J283" i="33"/>
  <c r="K282" i="33"/>
  <c r="J282" i="33"/>
  <c r="I281" i="33"/>
  <c r="O279" i="33"/>
  <c r="P281" i="33" s="1"/>
  <c r="J279" i="33"/>
  <c r="K278" i="33"/>
  <c r="J278" i="33"/>
  <c r="I277" i="33"/>
  <c r="O275" i="33"/>
  <c r="P277" i="33" s="1"/>
  <c r="J275" i="33"/>
  <c r="K274" i="33"/>
  <c r="J274" i="33"/>
  <c r="I273" i="33"/>
  <c r="O271" i="33"/>
  <c r="P273" i="33" s="1"/>
  <c r="J271" i="33"/>
  <c r="K270" i="33"/>
  <c r="J270" i="33"/>
  <c r="I269" i="33"/>
  <c r="O267" i="33"/>
  <c r="P269" i="33" s="1"/>
  <c r="J267" i="33"/>
  <c r="J266" i="33"/>
  <c r="I265" i="33"/>
  <c r="O263" i="33"/>
  <c r="P265" i="33" s="1"/>
  <c r="J263" i="33"/>
  <c r="K262" i="33"/>
  <c r="J262" i="33"/>
  <c r="H260" i="33"/>
  <c r="I261" i="33" s="1"/>
  <c r="O258" i="33"/>
  <c r="P261" i="33" s="1"/>
  <c r="J258" i="33"/>
  <c r="K257" i="33"/>
  <c r="J257" i="33"/>
  <c r="I256" i="33"/>
  <c r="O254" i="33"/>
  <c r="P256" i="33" s="1"/>
  <c r="J254" i="33"/>
  <c r="K253" i="33"/>
  <c r="J253" i="33"/>
  <c r="I252" i="33"/>
  <c r="J251" i="33"/>
  <c r="O250" i="33"/>
  <c r="P252" i="33" s="1"/>
  <c r="J250" i="33"/>
  <c r="K249" i="33"/>
  <c r="J249" i="33"/>
  <c r="I248" i="33"/>
  <c r="O246" i="33"/>
  <c r="P248" i="33" s="1"/>
  <c r="J246" i="33"/>
  <c r="K245" i="33"/>
  <c r="J245" i="33"/>
  <c r="I244" i="33"/>
  <c r="O242" i="33"/>
  <c r="P244" i="33" s="1"/>
  <c r="J242" i="33"/>
  <c r="K241" i="33"/>
  <c r="J241" i="33"/>
  <c r="I240" i="33"/>
  <c r="O238" i="33"/>
  <c r="P240" i="33" s="1"/>
  <c r="J238" i="33"/>
  <c r="K237" i="33"/>
  <c r="J237" i="33"/>
  <c r="I236" i="33"/>
  <c r="O234" i="33"/>
  <c r="P236" i="33" s="1"/>
  <c r="J234" i="33"/>
  <c r="K233" i="33"/>
  <c r="J233" i="33"/>
  <c r="I232" i="33"/>
  <c r="O230" i="33"/>
  <c r="P232" i="33" s="1"/>
  <c r="J230" i="33"/>
  <c r="K229" i="33"/>
  <c r="J229" i="33"/>
  <c r="I228" i="33"/>
  <c r="O226" i="33"/>
  <c r="P228" i="33" s="1"/>
  <c r="K225" i="33"/>
  <c r="I224" i="33"/>
  <c r="O222" i="33"/>
  <c r="P224" i="33" s="1"/>
  <c r="H219" i="33"/>
  <c r="I220" i="33" s="1"/>
  <c r="O217" i="33"/>
  <c r="P220" i="33" s="1"/>
  <c r="J217" i="33"/>
  <c r="K216" i="33"/>
  <c r="J216" i="33"/>
  <c r="I215" i="33"/>
  <c r="O213" i="33"/>
  <c r="P215" i="33" s="1"/>
  <c r="J213" i="33"/>
  <c r="K212" i="33"/>
  <c r="J212" i="33"/>
  <c r="I211" i="33"/>
  <c r="O209" i="33"/>
  <c r="P211" i="33" s="1"/>
  <c r="J209" i="33"/>
  <c r="K208" i="33"/>
  <c r="J208" i="33"/>
  <c r="I207" i="33"/>
  <c r="O205" i="33"/>
  <c r="P207" i="33" s="1"/>
  <c r="J205" i="33"/>
  <c r="K204" i="33"/>
  <c r="J204" i="33"/>
  <c r="I203" i="33"/>
  <c r="O201" i="33"/>
  <c r="P203" i="33" s="1"/>
  <c r="J201" i="33"/>
  <c r="K200" i="33"/>
  <c r="J200" i="33"/>
  <c r="I199" i="33"/>
  <c r="O197" i="33"/>
  <c r="P199" i="33" s="1"/>
  <c r="J197" i="33"/>
  <c r="K196" i="33"/>
  <c r="J196" i="33"/>
  <c r="I195" i="33"/>
  <c r="O193" i="33"/>
  <c r="P195" i="33" s="1"/>
  <c r="K192" i="33"/>
  <c r="I191" i="33"/>
  <c r="O189" i="33"/>
  <c r="P191" i="33" s="1"/>
  <c r="K188" i="33"/>
  <c r="H186" i="33"/>
  <c r="I187" i="33" s="1"/>
  <c r="O184" i="33"/>
  <c r="P187" i="33" s="1"/>
  <c r="J184" i="33"/>
  <c r="K183" i="33"/>
  <c r="J183" i="33"/>
  <c r="I182" i="33"/>
  <c r="O180" i="33"/>
  <c r="P182" i="33" s="1"/>
  <c r="J180" i="33"/>
  <c r="K179" i="33"/>
  <c r="J179" i="33"/>
  <c r="I178" i="33"/>
  <c r="O176" i="33"/>
  <c r="P178" i="33" s="1"/>
  <c r="J176" i="33"/>
  <c r="K175" i="33"/>
  <c r="J175" i="33"/>
  <c r="I174" i="33"/>
  <c r="O172" i="33"/>
  <c r="P174" i="33" s="1"/>
  <c r="J172" i="33"/>
  <c r="K171" i="33"/>
  <c r="J171" i="33"/>
  <c r="I170" i="33"/>
  <c r="O168" i="33"/>
  <c r="P170" i="33" s="1"/>
  <c r="J168" i="33"/>
  <c r="K167" i="33"/>
  <c r="J167" i="33"/>
  <c r="I166" i="33"/>
  <c r="O164" i="33"/>
  <c r="P166" i="33" s="1"/>
  <c r="K163" i="33"/>
  <c r="I162" i="33"/>
  <c r="O160" i="33"/>
  <c r="P162" i="33" s="1"/>
  <c r="K159" i="33"/>
  <c r="H157" i="33"/>
  <c r="I158" i="33" s="1"/>
  <c r="O155" i="33"/>
  <c r="P158" i="33" s="1"/>
  <c r="J155" i="33"/>
  <c r="K154" i="33"/>
  <c r="J154" i="33"/>
  <c r="I153" i="33"/>
  <c r="O151" i="33"/>
  <c r="P153" i="33" s="1"/>
  <c r="K150" i="33"/>
  <c r="I149" i="33"/>
  <c r="O147" i="33"/>
  <c r="P149" i="33" s="1"/>
  <c r="K146" i="33"/>
  <c r="H144" i="33"/>
  <c r="I145" i="33" s="1"/>
  <c r="O142" i="33"/>
  <c r="P145" i="33" s="1"/>
  <c r="J142" i="33"/>
  <c r="K141" i="33"/>
  <c r="J141" i="33"/>
  <c r="I140" i="33"/>
  <c r="O138" i="33"/>
  <c r="P140" i="33" s="1"/>
  <c r="J138" i="33"/>
  <c r="J137" i="33"/>
  <c r="I136" i="33"/>
  <c r="O134" i="33"/>
  <c r="P136" i="33" s="1"/>
  <c r="J134" i="33"/>
  <c r="K133" i="33"/>
  <c r="J133" i="33"/>
  <c r="I132" i="33"/>
  <c r="O130" i="33"/>
  <c r="P132" i="33" s="1"/>
  <c r="J130" i="33"/>
  <c r="K129" i="33"/>
  <c r="J129" i="33"/>
  <c r="I128" i="33"/>
  <c r="O126" i="33"/>
  <c r="P128" i="33" s="1"/>
  <c r="K125" i="33"/>
  <c r="I124" i="33"/>
  <c r="O122" i="33"/>
  <c r="P124" i="33" s="1"/>
  <c r="K121" i="33"/>
  <c r="O119" i="33"/>
  <c r="G119" i="33"/>
  <c r="H119" i="33" s="1"/>
  <c r="O118" i="33"/>
  <c r="G118" i="33"/>
  <c r="F118" i="33"/>
  <c r="H118" i="33" s="1"/>
  <c r="I120" i="33" s="1"/>
  <c r="O115" i="33"/>
  <c r="G115" i="33"/>
  <c r="H115" i="33" s="1"/>
  <c r="F115" i="33"/>
  <c r="O114" i="33"/>
  <c r="J114" i="33"/>
  <c r="G114" i="33"/>
  <c r="F114" i="33"/>
  <c r="H114" i="33" s="1"/>
  <c r="I116" i="33" s="1"/>
  <c r="J113" i="33"/>
  <c r="O111" i="33"/>
  <c r="J111" i="33"/>
  <c r="G111" i="33"/>
  <c r="H111" i="33" s="1"/>
  <c r="F111" i="33"/>
  <c r="O110" i="33"/>
  <c r="J110" i="33"/>
  <c r="G110" i="33"/>
  <c r="F110" i="33"/>
  <c r="H110" i="33" s="1"/>
  <c r="K109" i="33"/>
  <c r="J109" i="33"/>
  <c r="O106" i="33"/>
  <c r="J106" i="33"/>
  <c r="G106" i="33"/>
  <c r="F106" i="33"/>
  <c r="H106" i="33" s="1"/>
  <c r="O105" i="33"/>
  <c r="P108" i="33" s="1"/>
  <c r="J105" i="33"/>
  <c r="G105" i="33"/>
  <c r="H105" i="33" s="1"/>
  <c r="F105" i="33"/>
  <c r="K104" i="33"/>
  <c r="J104" i="33"/>
  <c r="O102" i="33"/>
  <c r="P103" i="33" s="1"/>
  <c r="J102" i="33"/>
  <c r="G102" i="33"/>
  <c r="H102" i="33" s="1"/>
  <c r="I103" i="33" s="1"/>
  <c r="Q103" i="33" s="1"/>
  <c r="F102" i="33"/>
  <c r="K101" i="33"/>
  <c r="J101" i="33"/>
  <c r="O99" i="33"/>
  <c r="O98" i="33"/>
  <c r="P100" i="33" s="1"/>
  <c r="G98" i="33"/>
  <c r="H98" i="33" s="1"/>
  <c r="I100" i="33" s="1"/>
  <c r="F98" i="33"/>
  <c r="K97" i="33"/>
  <c r="J97" i="33"/>
  <c r="O95" i="33"/>
  <c r="G95" i="33"/>
  <c r="F95" i="33"/>
  <c r="H95" i="33" s="1"/>
  <c r="O94" i="33"/>
  <c r="J94" i="33"/>
  <c r="G94" i="33"/>
  <c r="H94" i="33" s="1"/>
  <c r="I96" i="33" s="1"/>
  <c r="F94" i="33"/>
  <c r="K93" i="33"/>
  <c r="J93" i="33"/>
  <c r="O91" i="33"/>
  <c r="G91" i="33"/>
  <c r="F91" i="33"/>
  <c r="H91" i="33" s="1"/>
  <c r="O90" i="33"/>
  <c r="J90" i="33"/>
  <c r="G90" i="33"/>
  <c r="H90" i="33" s="1"/>
  <c r="I92" i="33" s="1"/>
  <c r="F90" i="33"/>
  <c r="J89" i="33"/>
  <c r="O87" i="33"/>
  <c r="J87" i="33"/>
  <c r="G87" i="33"/>
  <c r="F87" i="33"/>
  <c r="H87" i="33" s="1"/>
  <c r="O86" i="33"/>
  <c r="J86" i="33"/>
  <c r="G86" i="33"/>
  <c r="H86" i="33" s="1"/>
  <c r="F86" i="33"/>
  <c r="K85" i="33"/>
  <c r="J85" i="33"/>
  <c r="O82" i="33"/>
  <c r="J82" i="33"/>
  <c r="G82" i="33"/>
  <c r="H82" i="33" s="1"/>
  <c r="F82" i="33"/>
  <c r="O81" i="33"/>
  <c r="P84" i="33" s="1"/>
  <c r="J81" i="33"/>
  <c r="G81" i="33"/>
  <c r="F81" i="33"/>
  <c r="H81" i="33" s="1"/>
  <c r="K80" i="33"/>
  <c r="J80" i="33"/>
  <c r="O78" i="33"/>
  <c r="P79" i="33" s="1"/>
  <c r="J78" i="33"/>
  <c r="G78" i="33"/>
  <c r="F78" i="33"/>
  <c r="H78" i="33" s="1"/>
  <c r="I79" i="33" s="1"/>
  <c r="K77" i="33"/>
  <c r="J77" i="33"/>
  <c r="O75" i="33"/>
  <c r="O74" i="33"/>
  <c r="P76" i="33" s="1"/>
  <c r="G74" i="33"/>
  <c r="F74" i="33"/>
  <c r="H74" i="33" s="1"/>
  <c r="I76" i="33" s="1"/>
  <c r="K73" i="33"/>
  <c r="J73" i="33"/>
  <c r="O71" i="33"/>
  <c r="G71" i="33"/>
  <c r="H71" i="33" s="1"/>
  <c r="F71" i="33"/>
  <c r="O70" i="33"/>
  <c r="J70" i="33"/>
  <c r="G70" i="33"/>
  <c r="F70" i="33"/>
  <c r="H70" i="33" s="1"/>
  <c r="I72" i="33" s="1"/>
  <c r="K69" i="33"/>
  <c r="J69" i="33"/>
  <c r="O67" i="33"/>
  <c r="G67" i="33"/>
  <c r="H67" i="33" s="1"/>
  <c r="F67" i="33"/>
  <c r="O66" i="33"/>
  <c r="G66" i="33"/>
  <c r="H66" i="33" s="1"/>
  <c r="I68" i="33" s="1"/>
  <c r="F66" i="33"/>
  <c r="J65" i="33"/>
  <c r="O63" i="33"/>
  <c r="G63" i="33"/>
  <c r="H63" i="33" s="1"/>
  <c r="F63" i="33"/>
  <c r="O62" i="33"/>
  <c r="J62" i="33"/>
  <c r="G62" i="33"/>
  <c r="F62" i="33"/>
  <c r="H62" i="33" s="1"/>
  <c r="K61" i="33"/>
  <c r="J61" i="33"/>
  <c r="O58" i="33"/>
  <c r="G58" i="33"/>
  <c r="F58" i="33"/>
  <c r="H58" i="33" s="1"/>
  <c r="O57" i="33"/>
  <c r="G57" i="33"/>
  <c r="F57" i="33"/>
  <c r="H57" i="33" s="1"/>
  <c r="K56" i="33"/>
  <c r="J56" i="33"/>
  <c r="O54" i="33"/>
  <c r="G54" i="33"/>
  <c r="H54" i="33" s="1"/>
  <c r="F54" i="33"/>
  <c r="O53" i="33"/>
  <c r="J53" i="33"/>
  <c r="G53" i="33"/>
  <c r="F53" i="33"/>
  <c r="H53" i="33" s="1"/>
  <c r="I55" i="33" s="1"/>
  <c r="K52" i="33"/>
  <c r="J52" i="33"/>
  <c r="O50" i="33"/>
  <c r="G50" i="33"/>
  <c r="H50" i="33" s="1"/>
  <c r="F50" i="33"/>
  <c r="O49" i="33"/>
  <c r="G49" i="33"/>
  <c r="H49" i="33" s="1"/>
  <c r="I51" i="33" s="1"/>
  <c r="F49" i="33"/>
  <c r="K48" i="33"/>
  <c r="J48" i="33"/>
  <c r="O46" i="33"/>
  <c r="P47" i="33" s="1"/>
  <c r="J46" i="33"/>
  <c r="G46" i="33"/>
  <c r="H46" i="33" s="1"/>
  <c r="I47" i="33" s="1"/>
  <c r="Q47" i="33" s="1"/>
  <c r="F46" i="33"/>
  <c r="K45" i="33"/>
  <c r="J45" i="33"/>
  <c r="O43" i="33"/>
  <c r="G43" i="33"/>
  <c r="F43" i="33"/>
  <c r="H43" i="33" s="1"/>
  <c r="O42" i="33"/>
  <c r="J42" i="33"/>
  <c r="G42" i="33"/>
  <c r="H42" i="33" s="1"/>
  <c r="I44" i="33" s="1"/>
  <c r="F42" i="33"/>
  <c r="K41" i="33"/>
  <c r="J41" i="33"/>
  <c r="O38" i="33"/>
  <c r="P40" i="33" s="1"/>
  <c r="J38" i="33"/>
  <c r="G38" i="33"/>
  <c r="H38" i="33" s="1"/>
  <c r="I40" i="33" s="1"/>
  <c r="Q40" i="33" s="1"/>
  <c r="F38" i="33"/>
  <c r="K37" i="33"/>
  <c r="J37" i="33"/>
  <c r="O35" i="33"/>
  <c r="O34" i="33"/>
  <c r="P36" i="33" s="1"/>
  <c r="G34" i="33"/>
  <c r="H34" i="33" s="1"/>
  <c r="I36" i="33" s="1"/>
  <c r="F34" i="33"/>
  <c r="K33" i="33"/>
  <c r="O31" i="33"/>
  <c r="P32" i="33" s="1"/>
  <c r="J31" i="33"/>
  <c r="H31" i="33"/>
  <c r="I32" i="33" s="1"/>
  <c r="Q32" i="33" s="1"/>
  <c r="K30" i="33"/>
  <c r="J30" i="33"/>
  <c r="O28" i="33"/>
  <c r="P29" i="33" s="1"/>
  <c r="J28" i="33"/>
  <c r="H28" i="33"/>
  <c r="I29" i="33" s="1"/>
  <c r="Q29" i="33" s="1"/>
  <c r="K27" i="33"/>
  <c r="J27" i="33"/>
  <c r="O25" i="33"/>
  <c r="P26" i="33" s="1"/>
  <c r="J25" i="33"/>
  <c r="G25" i="33"/>
  <c r="F25" i="33"/>
  <c r="H25" i="33" s="1"/>
  <c r="I26" i="33" s="1"/>
  <c r="K24" i="33"/>
  <c r="J24" i="33"/>
  <c r="O22" i="33"/>
  <c r="O21" i="33"/>
  <c r="P23" i="33" s="1"/>
  <c r="H21" i="33"/>
  <c r="I23" i="33" s="1"/>
  <c r="K20" i="33"/>
  <c r="O18" i="33"/>
  <c r="G18" i="33"/>
  <c r="F18" i="33"/>
  <c r="H18" i="33" s="1"/>
  <c r="O17" i="33"/>
  <c r="J17" i="33"/>
  <c r="G17" i="33"/>
  <c r="H17" i="33" s="1"/>
  <c r="F17" i="33"/>
  <c r="K16" i="33"/>
  <c r="J16" i="33"/>
  <c r="O14" i="33"/>
  <c r="O13" i="33"/>
  <c r="P15" i="33" s="1"/>
  <c r="G13" i="33"/>
  <c r="H13" i="33" s="1"/>
  <c r="I15" i="33" s="1"/>
  <c r="F13" i="33"/>
  <c r="K12" i="33"/>
  <c r="I60" i="33" l="1"/>
  <c r="Q15" i="33"/>
  <c r="P64" i="33"/>
  <c r="P72" i="33"/>
  <c r="Q72" i="33" s="1"/>
  <c r="I84" i="33"/>
  <c r="Q84" i="33" s="1"/>
  <c r="P92" i="33"/>
  <c r="Q92" i="33" s="1"/>
  <c r="Q100" i="33"/>
  <c r="P116" i="33"/>
  <c r="Q116" i="33" s="1"/>
  <c r="Q162" i="33"/>
  <c r="Q170" i="33"/>
  <c r="Q178" i="33"/>
  <c r="Q220" i="33"/>
  <c r="Q224" i="33"/>
  <c r="Q232" i="33"/>
  <c r="Q240" i="33"/>
  <c r="Q248" i="33"/>
  <c r="Q265" i="33"/>
  <c r="Q252" i="33"/>
  <c r="P44" i="33"/>
  <c r="Q44" i="33" s="1"/>
  <c r="P51" i="33"/>
  <c r="Q51" i="33" s="1"/>
  <c r="P60" i="33"/>
  <c r="P68" i="33"/>
  <c r="Q68" i="33" s="1"/>
  <c r="I112" i="33"/>
  <c r="P120" i="33"/>
  <c r="Q120" i="33" s="1"/>
  <c r="Q149" i="33"/>
  <c r="Q207" i="33"/>
  <c r="Q269" i="33"/>
  <c r="Q277" i="33"/>
  <c r="Q76" i="33"/>
  <c r="Q145" i="33"/>
  <c r="Q158" i="33"/>
  <c r="Q187" i="33"/>
  <c r="Q191" i="33"/>
  <c r="Q199" i="33"/>
  <c r="Q215" i="33"/>
  <c r="Q286" i="33"/>
  <c r="P19" i="33"/>
  <c r="Q23" i="33"/>
  <c r="P55" i="33"/>
  <c r="Q55" i="33" s="1"/>
  <c r="Q79" i="33"/>
  <c r="P88" i="33"/>
  <c r="P96" i="33"/>
  <c r="Q96" i="33" s="1"/>
  <c r="Q124" i="33"/>
  <c r="Q132" i="33"/>
  <c r="I19" i="33"/>
  <c r="Q19" i="33" s="1"/>
  <c r="Q26" i="33"/>
  <c r="Q36" i="33"/>
  <c r="I108" i="33"/>
  <c r="Q108" i="33" s="1"/>
  <c r="Q140" i="33"/>
  <c r="Q153" i="33"/>
  <c r="Q166" i="33"/>
  <c r="Q174" i="33"/>
  <c r="Q182" i="33"/>
  <c r="Q195" i="33"/>
  <c r="Q203" i="33"/>
  <c r="Q211" i="33"/>
  <c r="Q228" i="33"/>
  <c r="Q236" i="33"/>
  <c r="Q244" i="33"/>
  <c r="Q273" i="33"/>
  <c r="Q281" i="33"/>
  <c r="I64" i="33"/>
  <c r="I88" i="33"/>
  <c r="P112" i="33"/>
  <c r="Q128" i="33"/>
  <c r="Q136" i="33"/>
  <c r="Q256" i="33"/>
  <c r="Q261" i="33"/>
  <c r="Q112" i="33" l="1"/>
  <c r="Q64" i="33"/>
  <c r="Q88" i="33"/>
  <c r="Q60" i="33"/>
  <c r="O413" i="31" l="1"/>
  <c r="O409" i="31"/>
  <c r="O406" i="31"/>
  <c r="O401" i="31"/>
  <c r="O396" i="31"/>
  <c r="O391" i="31"/>
  <c r="O388" i="31"/>
  <c r="O383" i="31"/>
  <c r="O378" i="31"/>
  <c r="O375" i="31"/>
  <c r="O370" i="31"/>
  <c r="O367" i="31"/>
  <c r="O362" i="31"/>
  <c r="O357" i="31"/>
  <c r="O352" i="31"/>
  <c r="O344" i="31"/>
  <c r="O339" i="31"/>
  <c r="O336" i="31"/>
  <c r="O331" i="31"/>
  <c r="O328" i="31"/>
  <c r="O323" i="31"/>
  <c r="O318" i="31"/>
  <c r="O315" i="31"/>
  <c r="O312" i="31"/>
  <c r="O309" i="31"/>
  <c r="O305" i="31"/>
  <c r="O301" i="31"/>
  <c r="O297" i="31"/>
  <c r="O293" i="31"/>
  <c r="O289" i="31"/>
  <c r="O285" i="31"/>
  <c r="O281" i="31"/>
  <c r="O277" i="31"/>
  <c r="O273" i="31"/>
  <c r="O269" i="31"/>
  <c r="O266" i="31"/>
  <c r="O262" i="31"/>
  <c r="O258" i="31"/>
  <c r="O254" i="31"/>
  <c r="O250" i="31"/>
  <c r="O247" i="31"/>
  <c r="O244" i="31"/>
  <c r="O240" i="31"/>
  <c r="O236" i="31"/>
  <c r="O232" i="31"/>
  <c r="O228" i="31"/>
  <c r="O224" i="31"/>
  <c r="O221" i="31"/>
  <c r="O218" i="31"/>
  <c r="O214" i="31"/>
  <c r="O210" i="31"/>
  <c r="O206" i="31"/>
  <c r="O202" i="31"/>
  <c r="O199" i="31"/>
  <c r="O196" i="31"/>
  <c r="O192" i="31"/>
  <c r="O188" i="31"/>
  <c r="O184" i="31"/>
  <c r="O180" i="31"/>
  <c r="O176" i="31"/>
  <c r="O172" i="31"/>
  <c r="O168" i="31"/>
  <c r="O164" i="31"/>
  <c r="O161" i="31"/>
  <c r="O158" i="31"/>
  <c r="O154" i="31"/>
  <c r="O150" i="31"/>
  <c r="O146" i="31"/>
  <c r="O142" i="31"/>
  <c r="O138" i="31"/>
  <c r="O134" i="31"/>
  <c r="O130" i="31"/>
  <c r="O126" i="31"/>
  <c r="O122" i="31"/>
  <c r="O118" i="31"/>
  <c r="O114" i="31"/>
  <c r="O111" i="31"/>
  <c r="O108" i="31"/>
  <c r="O104" i="31"/>
  <c r="O100" i="31"/>
  <c r="O96" i="31"/>
  <c r="O92" i="31"/>
  <c r="O88" i="31"/>
  <c r="O84" i="31"/>
  <c r="O81" i="31"/>
  <c r="O78" i="31"/>
  <c r="O75" i="31"/>
  <c r="O71" i="31"/>
  <c r="O67" i="31"/>
  <c r="O63" i="31"/>
  <c r="O59" i="31"/>
  <c r="O55" i="31"/>
  <c r="O51" i="31"/>
  <c r="O47" i="31"/>
  <c r="O43" i="31"/>
  <c r="O39" i="31"/>
  <c r="O35" i="31"/>
  <c r="O32" i="31"/>
  <c r="O29" i="31"/>
  <c r="O25" i="31"/>
  <c r="O21" i="31"/>
  <c r="O17" i="31"/>
  <c r="O13" i="31"/>
  <c r="H414" i="31"/>
  <c r="H413" i="31"/>
  <c r="H410" i="31"/>
  <c r="H409" i="31"/>
  <c r="H406" i="31"/>
  <c r="H403" i="31"/>
  <c r="H402" i="31"/>
  <c r="H401" i="31"/>
  <c r="H398" i="31"/>
  <c r="H397" i="31"/>
  <c r="H396" i="31"/>
  <c r="H393" i="31"/>
  <c r="H392" i="31"/>
  <c r="H383" i="31"/>
  <c r="I386" i="31" s="1"/>
  <c r="H380" i="31"/>
  <c r="H379" i="31"/>
  <c r="H372" i="31"/>
  <c r="H371" i="31"/>
  <c r="H362" i="31"/>
  <c r="H357" i="31"/>
  <c r="I360" i="31" s="1"/>
  <c r="H354" i="31"/>
  <c r="H353" i="31"/>
  <c r="H344" i="31"/>
  <c r="I347" i="31" s="1"/>
  <c r="H341" i="31"/>
  <c r="H340" i="31"/>
  <c r="H331" i="31"/>
  <c r="I334" i="31" s="1"/>
  <c r="H328" i="31"/>
  <c r="H323" i="31"/>
  <c r="H320" i="31"/>
  <c r="H319" i="31"/>
  <c r="H312" i="31"/>
  <c r="H266" i="31"/>
  <c r="H247" i="31"/>
  <c r="H221" i="31"/>
  <c r="H199" i="31"/>
  <c r="H161" i="31"/>
  <c r="H111" i="31"/>
  <c r="H78" i="31"/>
  <c r="H32" i="31"/>
  <c r="P416" i="31" l="1"/>
  <c r="P411" i="31"/>
  <c r="I411" i="31"/>
  <c r="I416" i="31"/>
  <c r="J413" i="31"/>
  <c r="J412" i="31"/>
  <c r="J409" i="31"/>
  <c r="J408" i="31"/>
  <c r="Q411" i="31" l="1"/>
  <c r="Q416" i="31"/>
  <c r="P407" i="31" l="1"/>
  <c r="Q407" i="31" s="1"/>
  <c r="J406" i="31"/>
  <c r="K405" i="31"/>
  <c r="J405" i="31"/>
  <c r="P404" i="31"/>
  <c r="Q404" i="31" s="1"/>
  <c r="J401" i="31"/>
  <c r="K400" i="31"/>
  <c r="J400" i="31"/>
  <c r="P399" i="31"/>
  <c r="Q399" i="31" s="1"/>
  <c r="J396" i="31"/>
  <c r="K395" i="31"/>
  <c r="J395" i="31"/>
  <c r="I394" i="31"/>
  <c r="P394" i="31"/>
  <c r="J391" i="31"/>
  <c r="K390" i="31"/>
  <c r="J390" i="31"/>
  <c r="I389" i="31"/>
  <c r="P389" i="31"/>
  <c r="K387" i="31"/>
  <c r="P386" i="31"/>
  <c r="J383" i="31"/>
  <c r="K382" i="31"/>
  <c r="P381" i="31"/>
  <c r="J378" i="31"/>
  <c r="K377" i="31"/>
  <c r="J377" i="31"/>
  <c r="I376" i="31"/>
  <c r="P376" i="31"/>
  <c r="K374" i="31"/>
  <c r="I373" i="31"/>
  <c r="P373" i="31"/>
  <c r="J370" i="31"/>
  <c r="K369" i="31"/>
  <c r="J369" i="31"/>
  <c r="I368" i="31"/>
  <c r="P368" i="31"/>
  <c r="K366" i="31"/>
  <c r="P365" i="31"/>
  <c r="Q365" i="31" s="1"/>
  <c r="J362" i="31"/>
  <c r="K361" i="31"/>
  <c r="J361" i="31"/>
  <c r="P360" i="31"/>
  <c r="J357" i="31"/>
  <c r="K356" i="31"/>
  <c r="J356" i="31"/>
  <c r="P355" i="31"/>
  <c r="J352" i="31"/>
  <c r="K351" i="31"/>
  <c r="J351" i="31"/>
  <c r="J349" i="31"/>
  <c r="J348" i="31"/>
  <c r="P347" i="31"/>
  <c r="J344" i="31"/>
  <c r="K343" i="31"/>
  <c r="J343" i="31"/>
  <c r="P342" i="31"/>
  <c r="K338" i="31"/>
  <c r="J338" i="31"/>
  <c r="I337" i="31"/>
  <c r="P337" i="31"/>
  <c r="K335" i="31"/>
  <c r="J335" i="31"/>
  <c r="P334" i="31"/>
  <c r="J331" i="31"/>
  <c r="K330" i="31"/>
  <c r="J330" i="31"/>
  <c r="P329" i="31"/>
  <c r="J328" i="31"/>
  <c r="I329" i="31"/>
  <c r="K327" i="31"/>
  <c r="J327" i="31"/>
  <c r="P326" i="31"/>
  <c r="Q326" i="31" s="1"/>
  <c r="J323" i="31"/>
  <c r="K322" i="31"/>
  <c r="J322" i="31"/>
  <c r="P321" i="31"/>
  <c r="Q321" i="31" s="1"/>
  <c r="J318" i="31"/>
  <c r="K317" i="31"/>
  <c r="I316" i="31"/>
  <c r="P316" i="31"/>
  <c r="K314" i="31"/>
  <c r="P313" i="31"/>
  <c r="I313" i="31"/>
  <c r="J312" i="31"/>
  <c r="K311" i="31"/>
  <c r="J311" i="31"/>
  <c r="P310" i="31"/>
  <c r="Q310" i="31" s="1"/>
  <c r="J309" i="31"/>
  <c r="K308" i="31"/>
  <c r="J308" i="31"/>
  <c r="I307" i="31"/>
  <c r="P307" i="31"/>
  <c r="J305" i="31"/>
  <c r="K304" i="31"/>
  <c r="J304" i="31"/>
  <c r="I303" i="31"/>
  <c r="P303" i="31"/>
  <c r="J301" i="31"/>
  <c r="K300" i="31"/>
  <c r="J300" i="31"/>
  <c r="I299" i="31"/>
  <c r="P299" i="31"/>
  <c r="J297" i="31"/>
  <c r="K296" i="31"/>
  <c r="J296" i="31"/>
  <c r="I295" i="31"/>
  <c r="P295" i="31"/>
  <c r="J293" i="31"/>
  <c r="K292" i="31"/>
  <c r="J292" i="31"/>
  <c r="I291" i="31"/>
  <c r="P291" i="31"/>
  <c r="J289" i="31"/>
  <c r="K288" i="31"/>
  <c r="J288" i="31"/>
  <c r="I287" i="31"/>
  <c r="P287" i="31"/>
  <c r="J285" i="31"/>
  <c r="K284" i="31"/>
  <c r="J284" i="31"/>
  <c r="I283" i="31"/>
  <c r="P283" i="31"/>
  <c r="J281" i="31"/>
  <c r="K280" i="31"/>
  <c r="J280" i="31"/>
  <c r="I279" i="31"/>
  <c r="P279" i="31"/>
  <c r="J277" i="31"/>
  <c r="K276" i="31"/>
  <c r="J276" i="31"/>
  <c r="I275" i="31"/>
  <c r="P275" i="31"/>
  <c r="J273" i="31"/>
  <c r="K272" i="31"/>
  <c r="I271" i="31"/>
  <c r="P271" i="31"/>
  <c r="K268" i="31"/>
  <c r="P267" i="31"/>
  <c r="I267" i="31"/>
  <c r="J266" i="31"/>
  <c r="K265" i="31"/>
  <c r="J265" i="31"/>
  <c r="I264" i="31"/>
  <c r="P264" i="31"/>
  <c r="J262" i="31"/>
  <c r="K261" i="31"/>
  <c r="J261" i="31"/>
  <c r="I260" i="31"/>
  <c r="P260" i="31"/>
  <c r="K257" i="31"/>
  <c r="J257" i="31"/>
  <c r="I256" i="31"/>
  <c r="P256" i="31"/>
  <c r="J254" i="31"/>
  <c r="K253" i="31"/>
  <c r="J253" i="31"/>
  <c r="I252" i="31"/>
  <c r="P252" i="31"/>
  <c r="J250" i="31"/>
  <c r="K249" i="31"/>
  <c r="J249" i="31"/>
  <c r="I248" i="31"/>
  <c r="P248" i="31"/>
  <c r="J247" i="31"/>
  <c r="K246" i="31"/>
  <c r="J246" i="31"/>
  <c r="P245" i="31"/>
  <c r="Q245" i="31" s="1"/>
  <c r="J244" i="31"/>
  <c r="K243" i="31"/>
  <c r="J243" i="31"/>
  <c r="I242" i="31"/>
  <c r="P242" i="31"/>
  <c r="J240" i="31"/>
  <c r="K239" i="31"/>
  <c r="J239" i="31"/>
  <c r="I238" i="31"/>
  <c r="P238" i="31"/>
  <c r="J236" i="31"/>
  <c r="K235" i="31"/>
  <c r="J235" i="31"/>
  <c r="I234" i="31"/>
  <c r="P234" i="31"/>
  <c r="J232" i="31"/>
  <c r="K231" i="31"/>
  <c r="J231" i="31"/>
  <c r="I230" i="31"/>
  <c r="P230" i="31"/>
  <c r="K227" i="31"/>
  <c r="J227" i="31"/>
  <c r="I226" i="31"/>
  <c r="P226" i="31"/>
  <c r="J224" i="31"/>
  <c r="K223" i="31"/>
  <c r="J223" i="31"/>
  <c r="I222" i="31"/>
  <c r="P222" i="31"/>
  <c r="J221" i="31"/>
  <c r="K220" i="31"/>
  <c r="J220" i="31"/>
  <c r="P219" i="31"/>
  <c r="Q219" i="31" s="1"/>
  <c r="J218" i="31"/>
  <c r="K217" i="31"/>
  <c r="J217" i="31"/>
  <c r="I216" i="31"/>
  <c r="P216" i="31"/>
  <c r="J214" i="31"/>
  <c r="K213" i="31"/>
  <c r="J213" i="31"/>
  <c r="I212" i="31"/>
  <c r="P212" i="31"/>
  <c r="J210" i="31"/>
  <c r="K209" i="31"/>
  <c r="J209" i="31"/>
  <c r="I208" i="31"/>
  <c r="P208" i="31"/>
  <c r="J206" i="31"/>
  <c r="K205" i="31"/>
  <c r="J205" i="31"/>
  <c r="I204" i="31"/>
  <c r="P204" i="31"/>
  <c r="K201" i="31"/>
  <c r="P200" i="31"/>
  <c r="I200" i="31"/>
  <c r="J199" i="31"/>
  <c r="K198" i="31"/>
  <c r="J198" i="31"/>
  <c r="P197" i="31"/>
  <c r="Q197" i="31" s="1"/>
  <c r="J196" i="31"/>
  <c r="K195" i="31"/>
  <c r="J195" i="31"/>
  <c r="I194" i="31"/>
  <c r="P194" i="31"/>
  <c r="J192" i="31"/>
  <c r="K191" i="31"/>
  <c r="J191" i="31"/>
  <c r="I190" i="31"/>
  <c r="P190" i="31"/>
  <c r="J188" i="31"/>
  <c r="K187" i="31"/>
  <c r="J187" i="31"/>
  <c r="I186" i="31"/>
  <c r="P186" i="31"/>
  <c r="J184" i="31"/>
  <c r="K183" i="31"/>
  <c r="J183" i="31"/>
  <c r="I182" i="31"/>
  <c r="P182" i="31"/>
  <c r="J180" i="31"/>
  <c r="K179" i="31"/>
  <c r="J179" i="31"/>
  <c r="I178" i="31"/>
  <c r="P178" i="31"/>
  <c r="J176" i="31"/>
  <c r="K175" i="31"/>
  <c r="J175" i="31"/>
  <c r="I174" i="31"/>
  <c r="P174" i="31"/>
  <c r="J172" i="31"/>
  <c r="K171" i="31"/>
  <c r="J171" i="31"/>
  <c r="I170" i="31"/>
  <c r="P170" i="31"/>
  <c r="J168" i="31"/>
  <c r="K167" i="31"/>
  <c r="J167" i="31"/>
  <c r="I166" i="31"/>
  <c r="P166" i="31"/>
  <c r="K163" i="31"/>
  <c r="P162" i="31"/>
  <c r="I162" i="31"/>
  <c r="J161" i="31"/>
  <c r="K160" i="31"/>
  <c r="J160" i="31"/>
  <c r="P159" i="31"/>
  <c r="Q159" i="31" s="1"/>
  <c r="J158" i="31"/>
  <c r="K157" i="31"/>
  <c r="J157" i="31"/>
  <c r="I156" i="31"/>
  <c r="P156" i="31"/>
  <c r="J154" i="31"/>
  <c r="K153" i="31"/>
  <c r="J153" i="31"/>
  <c r="I152" i="31"/>
  <c r="P152" i="31"/>
  <c r="J150" i="31"/>
  <c r="K149" i="31"/>
  <c r="J149" i="31"/>
  <c r="I148" i="31"/>
  <c r="P148" i="31"/>
  <c r="J146" i="31"/>
  <c r="K145" i="31"/>
  <c r="J145" i="31"/>
  <c r="I144" i="31"/>
  <c r="P144" i="31"/>
  <c r="J142" i="31"/>
  <c r="K141" i="31"/>
  <c r="J141" i="31"/>
  <c r="I140" i="31"/>
  <c r="P140" i="31"/>
  <c r="J138" i="31"/>
  <c r="K137" i="31"/>
  <c r="J137" i="31"/>
  <c r="I136" i="31"/>
  <c r="P136" i="31"/>
  <c r="J134" i="31"/>
  <c r="K133" i="31"/>
  <c r="J133" i="31"/>
  <c r="I132" i="31"/>
  <c r="P132" i="31"/>
  <c r="J130" i="31"/>
  <c r="K129" i="31"/>
  <c r="J129" i="31"/>
  <c r="I128" i="31"/>
  <c r="P128" i="31"/>
  <c r="J126" i="31"/>
  <c r="J125" i="31"/>
  <c r="I124" i="31"/>
  <c r="P124" i="31"/>
  <c r="J122" i="31"/>
  <c r="K121" i="31"/>
  <c r="J121" i="31"/>
  <c r="I120" i="31"/>
  <c r="P120" i="31"/>
  <c r="K117" i="31"/>
  <c r="I116" i="31"/>
  <c r="P116" i="31"/>
  <c r="K113" i="31"/>
  <c r="P112" i="31"/>
  <c r="I112" i="31"/>
  <c r="J111" i="31"/>
  <c r="K110" i="31"/>
  <c r="J110" i="31"/>
  <c r="P109" i="31"/>
  <c r="Q109" i="31" s="1"/>
  <c r="J108" i="31"/>
  <c r="K107" i="31"/>
  <c r="J107" i="31"/>
  <c r="I106" i="31"/>
  <c r="P106" i="31"/>
  <c r="J104" i="31"/>
  <c r="K103" i="31"/>
  <c r="J103" i="31"/>
  <c r="I102" i="31"/>
  <c r="P102" i="31"/>
  <c r="J100" i="31"/>
  <c r="K99" i="31"/>
  <c r="J99" i="31"/>
  <c r="I98" i="31"/>
  <c r="P98" i="31"/>
  <c r="J96" i="31"/>
  <c r="K95" i="31"/>
  <c r="J95" i="31"/>
  <c r="I94" i="31"/>
  <c r="P94" i="31"/>
  <c r="J92" i="31"/>
  <c r="K91" i="31"/>
  <c r="J91" i="31"/>
  <c r="I90" i="31"/>
  <c r="P90" i="31"/>
  <c r="J88" i="31"/>
  <c r="K87" i="31"/>
  <c r="J87" i="31"/>
  <c r="I86" i="31"/>
  <c r="P86" i="31"/>
  <c r="K83" i="31"/>
  <c r="I82" i="31"/>
  <c r="P82" i="31"/>
  <c r="J81" i="31"/>
  <c r="K80" i="31"/>
  <c r="P79" i="31"/>
  <c r="I79" i="31"/>
  <c r="J78" i="31"/>
  <c r="K77" i="31"/>
  <c r="J77" i="31"/>
  <c r="P76" i="31"/>
  <c r="Q76" i="31" s="1"/>
  <c r="J75" i="31"/>
  <c r="K74" i="31"/>
  <c r="J74" i="31"/>
  <c r="I73" i="31"/>
  <c r="P73" i="31"/>
  <c r="J71" i="31"/>
  <c r="K70" i="31"/>
  <c r="J70" i="31"/>
  <c r="I69" i="31"/>
  <c r="P69" i="31"/>
  <c r="J67" i="31"/>
  <c r="K66" i="31"/>
  <c r="J66" i="31"/>
  <c r="I65" i="31"/>
  <c r="P65" i="31"/>
  <c r="J63" i="31"/>
  <c r="K62" i="31"/>
  <c r="J62" i="31"/>
  <c r="I61" i="31"/>
  <c r="P61" i="31"/>
  <c r="J59" i="31"/>
  <c r="K58" i="31"/>
  <c r="J58" i="31"/>
  <c r="I57" i="31"/>
  <c r="P57" i="31"/>
  <c r="J55" i="31"/>
  <c r="K54" i="31"/>
  <c r="J54" i="31"/>
  <c r="I53" i="31"/>
  <c r="P53" i="31"/>
  <c r="J51" i="31"/>
  <c r="K50" i="31"/>
  <c r="J50" i="31"/>
  <c r="I49" i="31"/>
  <c r="P49" i="31"/>
  <c r="J47" i="31"/>
  <c r="K46" i="31"/>
  <c r="J46" i="31"/>
  <c r="I45" i="31"/>
  <c r="P45" i="31"/>
  <c r="J43" i="31"/>
  <c r="K42" i="31"/>
  <c r="J42" i="31"/>
  <c r="I41" i="31"/>
  <c r="P41" i="31"/>
  <c r="J39" i="31"/>
  <c r="K38" i="31"/>
  <c r="J38" i="31"/>
  <c r="I37" i="31"/>
  <c r="P37" i="31"/>
  <c r="J35" i="31"/>
  <c r="K34" i="31"/>
  <c r="J34" i="31"/>
  <c r="P33" i="31"/>
  <c r="I33" i="31"/>
  <c r="J32" i="31"/>
  <c r="K31" i="31"/>
  <c r="J31" i="31"/>
  <c r="P30" i="31"/>
  <c r="Q30" i="31" s="1"/>
  <c r="J29" i="31"/>
  <c r="K28" i="31"/>
  <c r="J28" i="31"/>
  <c r="I27" i="31"/>
  <c r="P27" i="31"/>
  <c r="J25" i="31"/>
  <c r="K24" i="31"/>
  <c r="J24" i="31"/>
  <c r="I23" i="31"/>
  <c r="P23" i="31"/>
  <c r="J21" i="31"/>
  <c r="K20" i="31"/>
  <c r="J20" i="31"/>
  <c r="I19" i="31"/>
  <c r="P19" i="31"/>
  <c r="J17" i="31"/>
  <c r="K16" i="31"/>
  <c r="J16" i="31"/>
  <c r="I15" i="31"/>
  <c r="P15" i="31"/>
  <c r="K12" i="31"/>
  <c r="Q33" i="31" l="1"/>
  <c r="Q166" i="31"/>
  <c r="Q174" i="31"/>
  <c r="Q182" i="31"/>
  <c r="Q190" i="31"/>
  <c r="Q222" i="31"/>
  <c r="Q252" i="31"/>
  <c r="Q267" i="31"/>
  <c r="Q347" i="31"/>
  <c r="Q373" i="31"/>
  <c r="Q128" i="31"/>
  <c r="Q136" i="31"/>
  <c r="Q144" i="31"/>
  <c r="Q152" i="31"/>
  <c r="Q204" i="31"/>
  <c r="Q212" i="31"/>
  <c r="Q329" i="31"/>
  <c r="Q394" i="31"/>
  <c r="Q19" i="31"/>
  <c r="Q27" i="31"/>
  <c r="Q41" i="31"/>
  <c r="Q49" i="31"/>
  <c r="Q61" i="31"/>
  <c r="Q69" i="31"/>
  <c r="Q79" i="31"/>
  <c r="Q82" i="31"/>
  <c r="Q90" i="31"/>
  <c r="Q98" i="31"/>
  <c r="Q106" i="31"/>
  <c r="Q112" i="31"/>
  <c r="Q116" i="31"/>
  <c r="Q124" i="31"/>
  <c r="Q234" i="31"/>
  <c r="Q242" i="31"/>
  <c r="Q264" i="31"/>
  <c r="Q279" i="31"/>
  <c r="Q287" i="31"/>
  <c r="Q295" i="31"/>
  <c r="Q303" i="31"/>
  <c r="Q313" i="31"/>
  <c r="Q316" i="31"/>
  <c r="I355" i="31"/>
  <c r="Q355" i="31" s="1"/>
  <c r="I381" i="31"/>
  <c r="Q381" i="31" s="1"/>
  <c r="Q389" i="31"/>
  <c r="Q53" i="31"/>
  <c r="Q15" i="31"/>
  <c r="Q23" i="31"/>
  <c r="Q37" i="31"/>
  <c r="Q45" i="31"/>
  <c r="Q57" i="31"/>
  <c r="Q65" i="31"/>
  <c r="Q73" i="31"/>
  <c r="Q120" i="31"/>
  <c r="Q226" i="31"/>
  <c r="Q248" i="31"/>
  <c r="Q256" i="31"/>
  <c r="Q275" i="31"/>
  <c r="Q283" i="31"/>
  <c r="Q291" i="31"/>
  <c r="Q299" i="31"/>
  <c r="Q307" i="31"/>
  <c r="Q337" i="31"/>
  <c r="Q86" i="31"/>
  <c r="Q94" i="31"/>
  <c r="Q102" i="31"/>
  <c r="Q132" i="31"/>
  <c r="Q140" i="31"/>
  <c r="Q148" i="31"/>
  <c r="Q156" i="31"/>
  <c r="Q162" i="31"/>
  <c r="Q170" i="31"/>
  <c r="Q178" i="31"/>
  <c r="Q186" i="31"/>
  <c r="Q194" i="31"/>
  <c r="Q200" i="31"/>
  <c r="Q208" i="31"/>
  <c r="Q216" i="31"/>
  <c r="Q230" i="31"/>
  <c r="Q238" i="31"/>
  <c r="Q260" i="31"/>
  <c r="Q271" i="31"/>
  <c r="Q334" i="31"/>
  <c r="I342" i="31"/>
  <c r="Q342" i="31" s="1"/>
  <c r="Q360" i="31"/>
  <c r="Q368" i="31"/>
  <c r="Q376" i="31"/>
  <c r="Q386" i="31"/>
  <c r="M36" i="30" l="1"/>
  <c r="N39" i="30" s="1"/>
  <c r="M31" i="30"/>
  <c r="N34" i="30" s="1"/>
  <c r="M22" i="30"/>
  <c r="N25" i="30" s="1"/>
  <c r="M18" i="30"/>
  <c r="N20" i="30" s="1"/>
  <c r="M13" i="30"/>
  <c r="N16" i="30" s="1"/>
  <c r="F38" i="30"/>
  <c r="F37" i="30"/>
  <c r="F36" i="30"/>
  <c r="F28" i="30"/>
  <c r="F27" i="30"/>
  <c r="F24" i="30"/>
  <c r="F23" i="30"/>
  <c r="F22" i="30"/>
  <c r="F19" i="30"/>
  <c r="F18" i="30"/>
  <c r="F15" i="30"/>
  <c r="F14" i="30"/>
  <c r="F13" i="30"/>
  <c r="H36" i="30"/>
  <c r="I35" i="30"/>
  <c r="H35" i="30"/>
  <c r="F33" i="30"/>
  <c r="G34" i="30" s="1"/>
  <c r="H31" i="30"/>
  <c r="I30" i="30"/>
  <c r="H30" i="30"/>
  <c r="N29" i="30"/>
  <c r="I26" i="30"/>
  <c r="H26" i="30"/>
  <c r="I21" i="30"/>
  <c r="H21" i="30"/>
  <c r="H18" i="30"/>
  <c r="I17" i="30"/>
  <c r="H17" i="30"/>
  <c r="I12" i="30"/>
  <c r="H12" i="30"/>
  <c r="M22" i="28"/>
  <c r="M14" i="28"/>
  <c r="M15" i="28"/>
  <c r="N20" i="28" s="1"/>
  <c r="M16" i="28"/>
  <c r="M17" i="28"/>
  <c r="M18" i="28"/>
  <c r="M19" i="28"/>
  <c r="M13" i="28"/>
  <c r="F24" i="28"/>
  <c r="F23" i="28"/>
  <c r="F22" i="28"/>
  <c r="F16" i="28"/>
  <c r="F15" i="28"/>
  <c r="F14" i="28"/>
  <c r="F13" i="28"/>
  <c r="G20" i="28" s="1"/>
  <c r="G39" i="30" l="1"/>
  <c r="O39" i="30" s="1"/>
  <c r="G29" i="30"/>
  <c r="O29" i="30" s="1"/>
  <c r="G16" i="30"/>
  <c r="O16" i="30" s="1"/>
  <c r="G20" i="30"/>
  <c r="O20" i="30" s="1"/>
  <c r="G25" i="30"/>
  <c r="O25" i="30" s="1"/>
  <c r="O34" i="30"/>
  <c r="G19" i="29"/>
  <c r="M18" i="29"/>
  <c r="N19" i="29" s="1"/>
  <c r="O19" i="29" s="1"/>
  <c r="H18" i="29"/>
  <c r="H17" i="29"/>
  <c r="G16" i="29"/>
  <c r="M15" i="29"/>
  <c r="N16" i="29" s="1"/>
  <c r="H15" i="29"/>
  <c r="I14" i="29"/>
  <c r="H14" i="29"/>
  <c r="M12" i="29"/>
  <c r="N13" i="29" s="1"/>
  <c r="F12" i="29"/>
  <c r="G13" i="29" s="1"/>
  <c r="I11" i="29"/>
  <c r="O16" i="29" l="1"/>
  <c r="O13" i="29"/>
  <c r="N25" i="28" l="1"/>
  <c r="G25" i="28"/>
  <c r="I21" i="28"/>
  <c r="H21" i="28"/>
  <c r="I12" i="28"/>
  <c r="G20" i="27"/>
  <c r="G15" i="27"/>
  <c r="O15" i="27" s="1"/>
  <c r="M17" i="27"/>
  <c r="N20" i="27" s="1"/>
  <c r="O20" i="27" s="1"/>
  <c r="I16" i="27"/>
  <c r="M13" i="27"/>
  <c r="N15" i="27" s="1"/>
  <c r="I12" i="27"/>
  <c r="H12" i="27"/>
  <c r="O25" i="28" l="1"/>
  <c r="O20" i="28"/>
</calcChain>
</file>

<file path=xl/sharedStrings.xml><?xml version="1.0" encoding="utf-8"?>
<sst xmlns="http://schemas.openxmlformats.org/spreadsheetml/2006/main" count="9114" uniqueCount="596">
  <si>
    <t>ОТЧЕТ</t>
  </si>
  <si>
    <t>№ п/п</t>
  </si>
  <si>
    <t>Критерии оценки выполнения муниципального задания</t>
  </si>
  <si>
    <t>показатели, характеризующие качество муниципальных услуг (работ)</t>
  </si>
  <si>
    <t>показатели, характеризующие объем муниципальной услуги (работы)</t>
  </si>
  <si>
    <t>наименование показателя</t>
  </si>
  <si>
    <t>Расчет оценки                 
     ,</t>
  </si>
  <si>
    <t>1.1.</t>
  </si>
  <si>
    <t>1.2.</t>
  </si>
  <si>
    <t>1.3.</t>
  </si>
  <si>
    <t>1.4.</t>
  </si>
  <si>
    <t>Единица измерения</t>
  </si>
  <si>
    <t>I</t>
  </si>
  <si>
    <t>II</t>
  </si>
  <si>
    <t>2.1.</t>
  </si>
  <si>
    <t>2.2.</t>
  </si>
  <si>
    <r>
      <t>К</t>
    </r>
    <r>
      <rPr>
        <vertAlign val="subscript"/>
        <sz val="14"/>
        <color theme="1"/>
        <rFont val="Times New Roman"/>
        <family val="1"/>
        <charset val="204"/>
      </rPr>
      <t>1плi</t>
    </r>
  </si>
  <si>
    <r>
      <t>К</t>
    </r>
    <r>
      <rPr>
        <vertAlign val="subscript"/>
        <sz val="14"/>
        <color theme="1"/>
        <rFont val="Times New Roman"/>
        <family val="1"/>
        <charset val="204"/>
      </rPr>
      <t>1фi</t>
    </r>
  </si>
  <si>
    <r>
      <t>К</t>
    </r>
    <r>
      <rPr>
        <vertAlign val="subscript"/>
        <sz val="14"/>
        <color theme="1"/>
        <rFont val="Times New Roman"/>
        <family val="1"/>
        <charset val="204"/>
      </rPr>
      <t>1i</t>
    </r>
  </si>
  <si>
    <r>
      <t>К</t>
    </r>
    <r>
      <rPr>
        <vertAlign val="subscript"/>
        <sz val="14"/>
        <color theme="1"/>
        <rFont val="Times New Roman"/>
        <family val="1"/>
        <charset val="204"/>
      </rPr>
      <t>1</t>
    </r>
  </si>
  <si>
    <r>
      <t>К</t>
    </r>
    <r>
      <rPr>
        <vertAlign val="subscript"/>
        <sz val="14"/>
        <color theme="1"/>
        <rFont val="Times New Roman"/>
        <family val="1"/>
        <charset val="204"/>
      </rPr>
      <t>2пл</t>
    </r>
  </si>
  <si>
    <r>
      <t>К</t>
    </r>
    <r>
      <rPr>
        <vertAlign val="subscript"/>
        <sz val="14"/>
        <color theme="1"/>
        <rFont val="Times New Roman"/>
        <family val="1"/>
        <charset val="204"/>
      </rPr>
      <t>2ф</t>
    </r>
  </si>
  <si>
    <r>
      <t>К</t>
    </r>
    <r>
      <rPr>
        <vertAlign val="subscript"/>
        <sz val="14"/>
        <color theme="1"/>
        <rFont val="Times New Roman"/>
        <family val="1"/>
        <charset val="204"/>
      </rPr>
      <t>2</t>
    </r>
  </si>
  <si>
    <r>
      <t>К</t>
    </r>
    <r>
      <rPr>
        <vertAlign val="subscript"/>
        <sz val="14"/>
        <color theme="1"/>
        <rFont val="Times New Roman"/>
        <family val="1"/>
        <charset val="204"/>
      </rPr>
      <t>2i</t>
    </r>
  </si>
  <si>
    <t>ОЦитоговая</t>
  </si>
  <si>
    <t>%</t>
  </si>
  <si>
    <t>Наличие случаев невосполнимых потерь муниципального имущества на объектах транспортного хозяйства</t>
  </si>
  <si>
    <t xml:space="preserve">2.3. </t>
  </si>
  <si>
    <t>III</t>
  </si>
  <si>
    <t>3.1.</t>
  </si>
  <si>
    <t>3.2.</t>
  </si>
  <si>
    <t>выполнено в полном объеме</t>
  </si>
  <si>
    <t>об исполнении муниципального задания</t>
  </si>
  <si>
    <t>(наименование муниципального учреждения)</t>
  </si>
  <si>
    <t>Количество жалоб получателей на качество оказания муниципальной услуги</t>
  </si>
  <si>
    <t>1.5.</t>
  </si>
  <si>
    <t>шт.</t>
  </si>
  <si>
    <t xml:space="preserve">1.1. </t>
  </si>
  <si>
    <t>чел.</t>
  </si>
  <si>
    <t>2.3.</t>
  </si>
  <si>
    <t>Количество мероприятий</t>
  </si>
  <si>
    <t>ед.</t>
  </si>
  <si>
    <t>IV</t>
  </si>
  <si>
    <t>4.1.</t>
  </si>
  <si>
    <t>Число посетителей</t>
  </si>
  <si>
    <t>2.4.</t>
  </si>
  <si>
    <t>1.1.1.</t>
  </si>
  <si>
    <t>1.1.2.</t>
  </si>
  <si>
    <t>1.1.3.</t>
  </si>
  <si>
    <t>1.1.4.</t>
  </si>
  <si>
    <t>1.1.5.</t>
  </si>
  <si>
    <t>Наличие обоснованных жалоб</t>
  </si>
  <si>
    <t>3.3.</t>
  </si>
  <si>
    <t>3.4.</t>
  </si>
  <si>
    <r>
      <t>К</t>
    </r>
    <r>
      <rPr>
        <vertAlign val="subscript"/>
        <sz val="13"/>
        <color theme="1"/>
        <rFont val="Times New Roman"/>
        <family val="1"/>
        <charset val="204"/>
      </rPr>
      <t>1плi</t>
    </r>
  </si>
  <si>
    <r>
      <t>К</t>
    </r>
    <r>
      <rPr>
        <vertAlign val="subscript"/>
        <sz val="13"/>
        <color theme="1"/>
        <rFont val="Times New Roman"/>
        <family val="1"/>
        <charset val="204"/>
      </rPr>
      <t>1фi</t>
    </r>
  </si>
  <si>
    <r>
      <t>К</t>
    </r>
    <r>
      <rPr>
        <vertAlign val="subscript"/>
        <sz val="13"/>
        <color theme="1"/>
        <rFont val="Times New Roman"/>
        <family val="1"/>
        <charset val="204"/>
      </rPr>
      <t>1i</t>
    </r>
  </si>
  <si>
    <r>
      <t>К</t>
    </r>
    <r>
      <rPr>
        <vertAlign val="subscript"/>
        <sz val="13"/>
        <color theme="1"/>
        <rFont val="Times New Roman"/>
        <family val="1"/>
        <charset val="204"/>
      </rPr>
      <t>1</t>
    </r>
  </si>
  <si>
    <r>
      <t>К</t>
    </r>
    <r>
      <rPr>
        <vertAlign val="subscript"/>
        <sz val="13"/>
        <color theme="1"/>
        <rFont val="Times New Roman"/>
        <family val="1"/>
        <charset val="204"/>
      </rPr>
      <t>2пл</t>
    </r>
  </si>
  <si>
    <r>
      <t>К</t>
    </r>
    <r>
      <rPr>
        <vertAlign val="subscript"/>
        <sz val="13"/>
        <color theme="1"/>
        <rFont val="Times New Roman"/>
        <family val="1"/>
        <charset val="204"/>
      </rPr>
      <t>2ф</t>
    </r>
  </si>
  <si>
    <r>
      <t>К</t>
    </r>
    <r>
      <rPr>
        <vertAlign val="subscript"/>
        <sz val="13"/>
        <color theme="1"/>
        <rFont val="Times New Roman"/>
        <family val="1"/>
        <charset val="204"/>
      </rPr>
      <t>2i</t>
    </r>
  </si>
  <si>
    <r>
      <t>К</t>
    </r>
    <r>
      <rPr>
        <vertAlign val="subscript"/>
        <sz val="13"/>
        <color theme="1"/>
        <rFont val="Times New Roman"/>
        <family val="1"/>
        <charset val="204"/>
      </rPr>
      <t>2</t>
    </r>
  </si>
  <si>
    <r>
      <t>ОЦ</t>
    </r>
    <r>
      <rPr>
        <vertAlign val="subscript"/>
        <sz val="13"/>
        <color theme="1"/>
        <rFont val="Times New Roman"/>
        <family val="1"/>
        <charset val="204"/>
      </rPr>
      <t>итоговая</t>
    </r>
  </si>
  <si>
    <t>газета "Заполярная правда"</t>
  </si>
  <si>
    <t>приложение "Важные бумаги"</t>
  </si>
  <si>
    <t>Организация деятельности клубных формирований</t>
  </si>
  <si>
    <t>2.5.</t>
  </si>
  <si>
    <t>1.</t>
  </si>
  <si>
    <t>2.</t>
  </si>
  <si>
    <t>3.</t>
  </si>
  <si>
    <t>показатели, характеризующие КАЧЕСТВО муниципальных услуг (работ)</t>
  </si>
  <si>
    <t>показатели, характеризующие ОБЪЕМ муниципальной услуги (работы)</t>
  </si>
  <si>
    <t>муниципальным бюджетным учреждением "Автохозяйство"</t>
  </si>
  <si>
    <t>муниципальным автономным учреждением "Информационный центр "Норильские новости"</t>
  </si>
  <si>
    <t>муниципальным бюджетным учреждением "Молодежный центр"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</si>
  <si>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</si>
  <si>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</si>
  <si>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</si>
  <si>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</si>
  <si>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</si>
  <si>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</si>
  <si>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</si>
  <si>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</si>
  <si>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</si>
  <si>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</si>
  <si>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</si>
  <si>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</si>
  <si>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</si>
  <si>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Реализация основных общеобразовательных программ дошкольного образования</t>
  </si>
  <si>
    <t>Доля родителей (ЗП), удовлетворенных условиями и качеством предоставляемой услуги.</t>
  </si>
  <si>
    <t>Число обучающихся</t>
  </si>
  <si>
    <t>Присмотр и уход</t>
  </si>
  <si>
    <t>Снижение общей заболеваемости воспитанников, посещающих учреждения исполнителя услуги, количество дней в год</t>
  </si>
  <si>
    <t>дни</t>
  </si>
  <si>
    <t>Количество проведенных консультаций</t>
  </si>
  <si>
    <t>муниципальное автономное дошкольное образовательное учреждение "Детский сад № 1 "Северок"</t>
  </si>
  <si>
    <t>муниципальное автономное дошкольное образовательное учреждение "Детский сад № 2 "Умка"</t>
  </si>
  <si>
    <t>муниципальное бюджетное дошкольное образовательное учреждение "Детский сад № 3 "Солнышко"</t>
  </si>
  <si>
    <t>муниципальное автономное дошкольное образовательное учреждение "Детский сад № 5 "Норильчонок"</t>
  </si>
  <si>
    <t>муниципальное бюджетное дошкольное образовательное учреждение № 8 "Центр развития ребёнка-Детский сад "Тундровичок"</t>
  </si>
  <si>
    <t>муниципальное бюджетное дошкольное образовательное учреждение "Детский сад № 14 "Оленёнок"</t>
  </si>
  <si>
    <t>муниципальное бюджетное дошкольное образовательное учреждение "Детский сад № 18 "Полянка"</t>
  </si>
  <si>
    <t>муниципальное бюджетное дошкольное образовательное учреждение  "Детский сад № 24 "Родничок"</t>
  </si>
  <si>
    <t>муниципальное бюджетное дошкольное образовательное учреждение  "Детский сад № 28 "Веселинка"</t>
  </si>
  <si>
    <t>муниципальное бюджетное дошкольное образовательное учреждение  "Детский сад № 29 "Вишенка"</t>
  </si>
  <si>
    <t>муниципальное бюджетное дошкольное образовательное учреждение   "Детский сад № 32 "Снегирек"</t>
  </si>
  <si>
    <t>муниципальное бюджетное дошкольное образовательное учреждение "Детский сад № 36 "Полянка"</t>
  </si>
  <si>
    <t>муниципальное автономное дошкольное образовательное учреждение "Детский сад № 45 "Улыбка"</t>
  </si>
  <si>
    <t>муниципальное бюджетное дошкольное образовательное учреждение "Детский сад № 46 "Надежда"</t>
  </si>
  <si>
    <t>муниципальное бюджетное дошкольное образовательное учреждение  "Детский сад № 59 "Золушка"</t>
  </si>
  <si>
    <t>муниципальное бюджетное дошкольное образовательное учреждение "Детский сад № 66 "Радость"</t>
  </si>
  <si>
    <t>муниципальное бюджетное дошкольное образовательное учреждение "Детский сад № 68 "Ладушки"</t>
  </si>
  <si>
    <t>муниципальное бюджетное дошкольное образовательное учреждение № 71 "Детский сад "Антошка"</t>
  </si>
  <si>
    <t>муниципальное бюджетное дошкольное образовательное учреждение № 73 "Центр развития ребенка - Детский сад "Веселые человечки"</t>
  </si>
  <si>
    <t>муниципальное бюджетное дошкольное образовательное учреждение  "Детский сад № 74 "Земляничка"</t>
  </si>
  <si>
    <t>муниципальное бюджетное дошкольное образовательное учреждение "Детский сад № 75 "Зайчонок"</t>
  </si>
  <si>
    <t>муниципальное бюджетное дошкольное образовательное учреждение "Детский сад № 78 "Василёк"</t>
  </si>
  <si>
    <t>муниципальное автономное дошкольное образовательное учреждение  № 81 "Центр развития ребенка - Детский сад "Конек-Горбунок"</t>
  </si>
  <si>
    <t>муниципальное бюджетное дошкольное образовательное учреждение "Детский сад № 82 "Сказка"</t>
  </si>
  <si>
    <t>муниципальное бюджетное дошкольное образовательное учреждение "Детский сад № 83 "Золотой петушок"</t>
  </si>
  <si>
    <t>муниципальное бюджетное дошкольное образовательное учреждение "Детский сад № 84 "Голубок"</t>
  </si>
  <si>
    <t>муниципальное бюджетное дошкольное образовательное учреждение "Детский сад № 86 "Брусничка"</t>
  </si>
  <si>
    <t>муниципальное бюджетное дошкольное образовательное учреждение  "Детский сад № 90  "Цветик-Семицветик"</t>
  </si>
  <si>
    <t>муниципальное бюджетное дошкольное образовательное учреждение  "Детский сад № 92 "Облачко"</t>
  </si>
  <si>
    <t>муниципальное бюджетное дошкольное образовательное учреждение "Детский сад № 93 "Капитошка"</t>
  </si>
  <si>
    <t>муниципальное бюджетное дошкольное образовательное учреждение  "Детский сад № 95 "Снежинка"</t>
  </si>
  <si>
    <t>муниципальное бюджетное дошкольное образовательное учреждение № 96 "Детский сад "Капельки"</t>
  </si>
  <si>
    <t>муниципальное бюджетное дошкольное образовательное учреждение  "Детский сад № 97 "Светлица"</t>
  </si>
  <si>
    <t>муниципальное бюджетное дошкольное образовательное учреждение "Детский сад № 98 "Загадка"</t>
  </si>
  <si>
    <t>Реализация основных общеобразовательных программ начального общего образования</t>
  </si>
  <si>
    <t>Освоение обучающимися основной образовательной программы начального общего образования</t>
  </si>
  <si>
    <t>Доля своевременно устраненных ОУ нарушений, выявленных в результате проверок органами исполнительной власти субъектов РФ, осуществляющими функции по контролю и надзору в сфере образования</t>
  </si>
  <si>
    <t>Реализация основных общеобразовательных программ основного общего образования</t>
  </si>
  <si>
    <t>Освоение обучающимися основной образовательной программы основного общего образования</t>
  </si>
  <si>
    <t>Реализация основных общеобразовательных программ среднего общего образования</t>
  </si>
  <si>
    <t>Освоение обучающимися основной образовательной программы среднего общего образования</t>
  </si>
  <si>
    <t>3.5.</t>
  </si>
  <si>
    <t>Доля удовлетворенных заявлений родителей на зачисление в ГПД</t>
  </si>
  <si>
    <t>4.2.</t>
  </si>
  <si>
    <t>Доля родителей (законных представителей), удовлетворенных условиями и качеством предоставляемой образовательной услуги</t>
  </si>
  <si>
    <t>муниципальное бюджетное общеобразовательное учреждение "Гимназия № 1"</t>
  </si>
  <si>
    <t>муниципальное автономное общеобразовательное учреждение "Гимназия № 4"</t>
  </si>
  <si>
    <t>муниципальное бюджетное общеобразовательное учреждение "Гимназия № 5"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</si>
  <si>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</si>
  <si>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"Гимназия № 11"</t>
  </si>
  <si>
    <t>муниципальное автономное общеобразовательное учреждение "Гимназия № 48"</t>
  </si>
  <si>
    <t>муниципальное бюджетное общеобразовательное учреждение "Лицей № 3"</t>
  </si>
  <si>
    <t>муниципальное бюджетное общеобразовательное учреждение "Средняя школа № 1 с углубленным изучением физики и математики им. А.П. Завенягина"</t>
  </si>
  <si>
    <t>муниципальное бюджетное общеобразовательное учреждение "Средняя школа № 3"</t>
  </si>
  <si>
    <t>муниципальное бюджетное общеобразовательное учреждение "Средняя школа № 6"</t>
  </si>
  <si>
    <t>муниципальное бюджетное общеобразовательное учреждение "Средняя школа № 8"</t>
  </si>
  <si>
    <t>муниципальное бюджетное общеобразовательное учреждение "Средняя школа № 9"</t>
  </si>
  <si>
    <t>муниципальное бюджетное общеобразовательное учреждение "Средняя школа № 13"</t>
  </si>
  <si>
    <t>муниципальное бюджетное общеобразовательное учреждение "Средняя школа № 14"</t>
  </si>
  <si>
    <t>муниципальное бюджетное общеобразовательное учреждение "Средняя школа № 16"</t>
  </si>
  <si>
    <t>муниципальное бюджетное общеобразовательное учреждение "Средняя школа № 17"</t>
  </si>
  <si>
    <t>муниципальное бюджетное общеобразовательное учреждение "Средняя школа № 20"</t>
  </si>
  <si>
    <t>муниципальное бюджетное общеобразовательное учреждение "Средняя школа № 21"</t>
  </si>
  <si>
    <t>муниципальное бюджетное общеобразовательное учреждение "Средняя школа № 23"</t>
  </si>
  <si>
    <t>муниципальное бюджетное общеобразовательное учреждение "Средняя школа № 24"</t>
  </si>
  <si>
    <t>муниципальное бюджетное общеобразовательное учреждение "Средняя школа № 27"</t>
  </si>
  <si>
    <t>муниципальное бюджетное общеобразовательное учреждение "Средняя школа № 28"</t>
  </si>
  <si>
    <t>4.3.</t>
  </si>
  <si>
    <t>4.4.</t>
  </si>
  <si>
    <t>4.5.</t>
  </si>
  <si>
    <t>V</t>
  </si>
  <si>
    <t>5.1.</t>
  </si>
  <si>
    <t>5.2.</t>
  </si>
  <si>
    <t>5.3.</t>
  </si>
  <si>
    <t>5.4.</t>
  </si>
  <si>
    <t>5.5.</t>
  </si>
  <si>
    <t>VI</t>
  </si>
  <si>
    <t>6.1.</t>
  </si>
  <si>
    <t>6.2.</t>
  </si>
  <si>
    <t>муниципальное бюджетное общеобразовательное учреждение "Средняя школа № 29"</t>
  </si>
  <si>
    <t>муниципальное бюджетное общеобразовательное учреждение "Средняя школа № 30"</t>
  </si>
  <si>
    <t>муниципальное бюджетное общеобразовательное учреждение "Средняя школа № 31"</t>
  </si>
  <si>
    <t>муниципальное бюджетное общеобразовательное учреждение "Средняя школа № 32"</t>
  </si>
  <si>
    <t>муниципальное бюджетное общеобразовательное учреждение "Средняя школа № 33"</t>
  </si>
  <si>
    <t>муниципальное бюджетное общеобразовательное учреждение "Средняя школа № 36"</t>
  </si>
  <si>
    <t>муниципальное бюджетное общеобразовательное учреждение "Средняя школа № 37"</t>
  </si>
  <si>
    <t>муниципальное бюджетное общеобразовательное учреждение "Средняя школа № 38"</t>
  </si>
  <si>
    <t>муниципальное бюджетное общеобразовательное учреждение  "Средняя школа № 39"</t>
  </si>
  <si>
    <t>муниципальное бюджетное общеобразовательное учреждение "Средняя школа № 40"</t>
  </si>
  <si>
    <t>муниципальное бюджетное общеобразовательное учреждение "Средняя школа № 41"</t>
  </si>
  <si>
    <t>муниципальное бюджетное общеобразовательное учреждение "Средняя школа № 42"</t>
  </si>
  <si>
    <t>муниципальное бюджетное общеобразовательное учреждение "Средняя школа № 43"</t>
  </si>
  <si>
    <t>муниципальное бюджетное общеобразовательное учреждение "Средняя школа № 45"</t>
  </si>
  <si>
    <t>муниципальное бюджетное общеобразовательное учреждение ДО "Социально-образовательный центр"</t>
  </si>
  <si>
    <t>Доля родителей (ЗП), удовлетворенных качеством оказываемой услуги.</t>
  </si>
  <si>
    <t>Доля учащихся, ставших призерами в фестивалях, конференциях, олимпиадах и других конкурсных состязаниях регионального, краевого, федерального и международного уровней</t>
  </si>
  <si>
    <t>чел/час</t>
  </si>
  <si>
    <t>художественной направленности</t>
  </si>
  <si>
    <t>физкультурно-спортивной направленности</t>
  </si>
  <si>
    <t>Выполнение календарного плана</t>
  </si>
  <si>
    <t>Количество проведенных мероприятий</t>
  </si>
  <si>
    <t>техническая направленность</t>
  </si>
  <si>
    <t>муниципальное бюджетное учреждение дополнительного образования "Дом детского творчества"</t>
  </si>
  <si>
    <t>муниципальное автономное учреждение дополнительного образования "Дворец творчества детей и молодежи"</t>
  </si>
  <si>
    <t>муниципальное бюджетное учреждение дополнительного образования  "Центр внешкольной работы"</t>
  </si>
  <si>
    <t>естественно-научной направленности</t>
  </si>
  <si>
    <t>муниципальное бюджетное учреждение дополнительного образования "Станция юных техников"</t>
  </si>
  <si>
    <t>муниципальное бюджетное учреждение "Методический центр"</t>
  </si>
  <si>
    <t>Количество отчетов, составленных по результатам работы</t>
  </si>
  <si>
    <t>Количество разработанных документов</t>
  </si>
  <si>
    <t>Количество человеко-часов</t>
  </si>
  <si>
    <t>человеко-час</t>
  </si>
  <si>
    <t xml:space="preserve">2.1. </t>
  </si>
  <si>
    <t>чел</t>
  </si>
  <si>
    <t>VII</t>
  </si>
  <si>
    <t>7.1.</t>
  </si>
  <si>
    <t>VIII</t>
  </si>
  <si>
    <t>8.1.</t>
  </si>
  <si>
    <t>Реализация дополнительных общеразвивающих программ</t>
  </si>
  <si>
    <t>7.2.</t>
  </si>
  <si>
    <t>Количество посещений</t>
  </si>
  <si>
    <t>Обеспечение доступа к объектам спорта</t>
  </si>
  <si>
    <t xml:space="preserve">Организация и проведение официальных спортивных мероприятий </t>
  </si>
  <si>
    <t>Количество участников</t>
  </si>
  <si>
    <t>Организация и проведение официальных физкультурных (физкультурно-оздоровительных) мероприятий</t>
  </si>
  <si>
    <t>муниципальное бюджетное учреждение "Дом спорта "БОКМО"</t>
  </si>
  <si>
    <t>муниципальное бюджетное учреждение "Лыжная база "Оль-Гуль"</t>
  </si>
  <si>
    <t>Организация и проведение официальных спортивных мероприятий</t>
  </si>
  <si>
    <t>муниципальное бюджетное учреждение "Спортивный комплекс "Кайеркан"</t>
  </si>
  <si>
    <t>Количество занятий</t>
  </si>
  <si>
    <t>муниципальное бюджетное учреждение "Спортивный комплекс "Талнах"</t>
  </si>
  <si>
    <t>муниципальное бюджетное учреждение "Стадион "Заполярник"</t>
  </si>
  <si>
    <t>Библиотечное, библиографическое и информационное обслуживание пользователей библиотеки</t>
  </si>
  <si>
    <t>Библиографическая обработка документов и создание каталогов</t>
  </si>
  <si>
    <t>муниципальное бюджетное учреждение "Централизованная библиотечная система"</t>
  </si>
  <si>
    <t>Публичный показ музейных предметов, музейных коллекций</t>
  </si>
  <si>
    <t>Создание экспозиций (выставок) музеев, организация выездных выставок</t>
  </si>
  <si>
    <t>Осуществление реставрации и консервации музейных предметов, музейных коллекций</t>
  </si>
  <si>
    <t>Формирование, учет, изучение, обеспечение физического сохранения и безопасности музейных предметов, музейных коллекций</t>
  </si>
  <si>
    <t>муниципальное бюджетное учреждение "Музейно-выставочный комплекс "Музей Норильска"</t>
  </si>
  <si>
    <t>Количество экспозиций</t>
  </si>
  <si>
    <t>Количество предметов (отреставрированных)</t>
  </si>
  <si>
    <t>Количество предметов</t>
  </si>
  <si>
    <t>муниципальное бюджетное учреждение "Кинокомплекс "Родина"</t>
  </si>
  <si>
    <t>Число зрителей</t>
  </si>
  <si>
    <t>Количество  клубных формирований</t>
  </si>
  <si>
    <t>муниципальное бюджетное учреждение культуры "Культурно-досуговый центр им. Вл. Высоцкого"</t>
  </si>
  <si>
    <t>муниципальное бюджетное учреждение культуры   "Культурно-досуговый центр "Юбилейный"</t>
  </si>
  <si>
    <t>муниципальное бюджетное учреждение дополнительного образования "Норильская детская школа искусств"</t>
  </si>
  <si>
    <t>Реализация дополнительных общеобразовательных предпрофессиональных программ в области искусств - фортепиано</t>
  </si>
  <si>
    <t>Доля обучающихся по дополнительным общеобразовательным предпрофессиональным программам от общего количества обучающихся в учреждении</t>
  </si>
  <si>
    <t>Реализация дополнительных общеобразовательных предпрофессиональных программ в области искусств - духовые и ударные инструменты</t>
  </si>
  <si>
    <t>Реализация дополнительных общеобразовательных предпрофессиональных программ в области искусств - струнные инструменты</t>
  </si>
  <si>
    <t>Реализация дополнительных общеобразовательных предпрофессиональных программ в области искусств - народные инструменты</t>
  </si>
  <si>
    <t>Реализация дополнительных общеобразовательных предпрофессиональных программ в области искусств - инструменты эстрадного оркестра</t>
  </si>
  <si>
    <t xml:space="preserve">Реализация дополнительных общеобразовательных общеразвивающих программ в области искусств </t>
  </si>
  <si>
    <t>Доля обучающихся по дополнительным общеобразовательным общеразвивающим программам от общего количества обучающихся в учреждении</t>
  </si>
  <si>
    <t>муниципальное бюджетное учреждение дополнительного образования "Норильская детская художественная школа"</t>
  </si>
  <si>
    <t>Реализация дополнительных общеобразовательных предпрофессиональных программ в области искусств - живопись</t>
  </si>
  <si>
    <t>Реализация дополнительных общеобразовательных предпрофессиональных программ в области искусств - дизайн</t>
  </si>
  <si>
    <t>муниципальное бюджетное учреждение дополнительного образования "Норильская детская музыкальная школа"</t>
  </si>
  <si>
    <t>муниципальное бюджетное учреждение дополнительного образования "Кайерканская детская школа искусств"</t>
  </si>
  <si>
    <t>8.2.</t>
  </si>
  <si>
    <t xml:space="preserve">муниципальное бюджетное учреждение дополнительного образования  "Талнахская детская школа искусств" </t>
  </si>
  <si>
    <t>муниципальное бюджетное учреждение дополнительного образования "Оганерская детская школа искусств"</t>
  </si>
  <si>
    <t>единица</t>
  </si>
  <si>
    <t>Организация мероприятий в сфере молодежной политики, направленных на формирование системы развития талантливой и инициативной молодежи, создание условий для самореализации подростков и молодежи, развитие творческого, профессионального, интеллектуального потенциалов подростков и молодежи</t>
  </si>
  <si>
    <t>Организация мероприятий в сфере молодежной политики, направленных на гражданское и патриотическое воспитание молодежи, воспитание толерантности в молодежной среде, формирование правовых, культурных и нравственных ценностей среди молодежи</t>
  </si>
  <si>
    <t>Организация мероприятий в сфере молодежной политики, направленных на вовлечение молодежи в инновационную, предпринимательскую, добровольческую деятельность, а также на развитие гражданской активности молодежи и формирование здорового образа жизни</t>
  </si>
  <si>
    <t>Организация досуга детей, подростков и молодежи 
(иная досуговая деятельность)</t>
  </si>
  <si>
    <t>Организация досуга детей, подростков и молодежи (общественные объединения)</t>
  </si>
  <si>
    <t xml:space="preserve">Укомплектование организации специалистами, оказывающими социальные услуги </t>
  </si>
  <si>
    <t>Выполнение планового объема работы автомобилей</t>
  </si>
  <si>
    <t>штука</t>
  </si>
  <si>
    <t xml:space="preserve">Машино-часы работы автомобилей </t>
  </si>
  <si>
    <t>Доля убранной территории от общей закрепленной площади</t>
  </si>
  <si>
    <t>Доля вывезенного снега от общего объема выпавшего снега</t>
  </si>
  <si>
    <t>Площадь  территории</t>
  </si>
  <si>
    <t>квадратный метр</t>
  </si>
  <si>
    <t>Осуществление издательской деятельности</t>
  </si>
  <si>
    <t>Выполнение планового объема работ по выпуску газеты в пересчете на 8-полосник формата А3</t>
  </si>
  <si>
    <t>Проведение тестирования выполнения нормативов испытаний (тестов) комплекса ГТО</t>
  </si>
  <si>
    <t>количество участников клубных формирований</t>
  </si>
  <si>
    <t>Количество выставок, смотров, конкурсов, проводимых культурно-досуговыми учреждениями (без киносеансов) на 1 тыс. населения</t>
  </si>
  <si>
    <t>Количество культурно-массовых мероприятий, проводимых культурно-досуговыми учреждениями (без киносеансов) на 1 тыс. населения</t>
  </si>
  <si>
    <t xml:space="preserve">Доля выданных коллегиальных заключений от общего числа обследованных </t>
  </si>
  <si>
    <t>Методическое обеспечение образовательной деятельности</t>
  </si>
  <si>
    <t>выставки, конкурсы, смотры</t>
  </si>
  <si>
    <t>иные зрелищные мероприятия</t>
  </si>
  <si>
    <t>Организация и проведение культурно-массовых мероприятий</t>
  </si>
  <si>
    <t>8.3.</t>
  </si>
  <si>
    <t>Муниципальное задание выполнено в полном объеме</t>
  </si>
  <si>
    <t>Муниципальное задание в целом выполнено</t>
  </si>
  <si>
    <t>муниципальными бюджетными учреждениями, подведомственными МУ "Управление по делам культуры и искусства Администрации города Норильска"</t>
  </si>
  <si>
    <t>муниципальными бюджетными учреждениями, подведомственными МУ "Управление по спорту Администрации города Норильска"</t>
  </si>
  <si>
    <t>муниципальными бюджетными учреждениями, подведомственными "Управление общего и дошкольного образования Администрации города Норильска"</t>
  </si>
  <si>
    <t>о выполнении муниципального задания</t>
  </si>
  <si>
    <t xml:space="preserve">о выполнении муниципального задания </t>
  </si>
  <si>
    <t>о выполнении муниципальных заданий</t>
  </si>
  <si>
    <t>Динамика посещений пользователей библиотеки (реальных и удаленных) по сравнению с предыдущим годом</t>
  </si>
  <si>
    <t>Динамика обработки документов по сравнению с прошлым годом</t>
  </si>
  <si>
    <t>Количество музейных предметов основного Музейного фонда учреждения, опубликованных на экспозициях и выставках за отчетный период</t>
  </si>
  <si>
    <t>Средняя заполняемость кинотеатра</t>
  </si>
  <si>
    <t>Работа по формированию и учету фондов фильмофонда</t>
  </si>
  <si>
    <t>Количество экспонатов</t>
  </si>
  <si>
    <t>Количество участников мероприятий</t>
  </si>
  <si>
    <t>муниципальное бюджетное учреждение культуры "Городской центр культуры" с февраля 2018 года показатели вместе с ДК "Энергия"</t>
  </si>
  <si>
    <t>Динамика количества мероприятий</t>
  </si>
  <si>
    <t>Доля клубных формирований, имеющих звания "Народный", "Образцовый" к общему количеству клубных формирований</t>
  </si>
  <si>
    <t xml:space="preserve"> Количество участников мероприятий</t>
  </si>
  <si>
    <t xml:space="preserve">Число участников </t>
  </si>
  <si>
    <t>Организация и проведение культурно-массовых мероприятий творческих (фестиваль, выставка, конкурс, смотр )</t>
  </si>
  <si>
    <t>количество участников мероприятий</t>
  </si>
  <si>
    <t>Организация и проведение мероприятий - Культурно-массовых (услуга платная)</t>
  </si>
  <si>
    <t>Динамика количества участников</t>
  </si>
  <si>
    <t>Динамика количества участников клубных формирований к предыдущему отчетному периоду</t>
  </si>
  <si>
    <t>организация и проведение культурно-массовых мероприятий (иные зрелищные мероприятия)</t>
  </si>
  <si>
    <t>число человеков-часов пребывания</t>
  </si>
  <si>
    <t>Количество обущающихся</t>
  </si>
  <si>
    <t>6.3.</t>
  </si>
  <si>
    <t>Организация мероприятий по подготовке спортивных сборных команд</t>
  </si>
  <si>
    <t>Удельный вес спортсменов принявших участие в официальных спортивных соревнованиях,  в их общей численности</t>
  </si>
  <si>
    <t>Муниципальное автономное учреждение дополнительного образования "Норильский центр безопасности движения"</t>
  </si>
  <si>
    <t>Муниципальное бюджетное учреждение "Дворец спорта "Арктика"</t>
  </si>
  <si>
    <t>Количество договоров</t>
  </si>
  <si>
    <t>Доля удовлетворенных протестов, поступивших в письменной форме в ГСК при проведении спортивных мероприятий</t>
  </si>
  <si>
    <t>Организация и проведение физкультурных и спортивных мероприятий в рамках Всероссийского физкультурно-спортивного комплекса "Готов к труду и обороне" (ГТО)</t>
  </si>
  <si>
    <t>Доля обоснованных жалоб граждан, поступивших в Управление по спорту Администрации города Норильска по итогам проведенных спортивных мероприятий</t>
  </si>
  <si>
    <t>Доля обоснованных жалоб граждан, поступивших в Управление по спорту Администрации города Норильска по итогам спортивных мероприятий</t>
  </si>
  <si>
    <t>Коэффициент удовлетворенности спортсменов, посетивших объекты спорта для проведения физкультурных мероприятий, спортивных мероприятий</t>
  </si>
  <si>
    <t>Обучающиеся за исключением обучающихся с ОВЗ и детей-инвалидов (от 3 до 8 лет)</t>
  </si>
  <si>
    <t>Дети-инвалиды, обучающиеся по состоянию здоровья на дому (от 3 до 8 лет)</t>
  </si>
  <si>
    <t>Дети-инвалиды (группа полного дня)</t>
  </si>
  <si>
    <t>Число обучающихся и родителей (законных представителей) педагогических работников</t>
  </si>
  <si>
    <t>Обучающиеся с ОВЗ и детей-инвалидов (от 3 до 8 лет)</t>
  </si>
  <si>
    <t>Обучающиеся за исключением обучающихся с ОВЗ и детей-инвалидов (от 1 до 3 лет)</t>
  </si>
  <si>
    <t>Физические лица за исключением льготных категорий (группа полного дня)</t>
  </si>
  <si>
    <t xml:space="preserve">чел. </t>
  </si>
  <si>
    <t>Физические лица за исключением льготных категорий (группа круглосуточного пребывания) (число детей)</t>
  </si>
  <si>
    <t xml:space="preserve">Физические лица за исключением льготных категорий </t>
  </si>
  <si>
    <t>Обучающиеся с ОВЗ  (от 3 до 8 лет)</t>
  </si>
  <si>
    <t>Обучающиеся с ОВЗ (от 3 до 8 лет)</t>
  </si>
  <si>
    <t>число обучающихся и родителей (законных представителей) педагогических работников</t>
  </si>
  <si>
    <t xml:space="preserve">Физические лица за исключением льготных категорий (группа круглосуточного пребывания) </t>
  </si>
  <si>
    <t>Физические лица за исключением льготных категорий</t>
  </si>
  <si>
    <t>Кол-во мероприятий (ед.)</t>
  </si>
  <si>
    <t>мастер-классы</t>
  </si>
  <si>
    <t>Общий отпечатанный тираж, в пересчете на 8-полосник формата А3, всего, в том числе:</t>
  </si>
  <si>
    <t>для льготных категорий граждан</t>
  </si>
  <si>
    <t xml:space="preserve"> - газета "Заполярная правда" всего, в том числе:</t>
  </si>
  <si>
    <t>1.2.1.</t>
  </si>
  <si>
    <t>Количество человек, вовлеченных в мероприятия</t>
  </si>
  <si>
    <t>Отсутствие обоснованных жалоб потребителей к качеству выполняемой работы</t>
  </si>
  <si>
    <t>4.7.</t>
  </si>
  <si>
    <t>Количество общественных объединений</t>
  </si>
  <si>
    <t>Число детей</t>
  </si>
  <si>
    <t>чел. /час.</t>
  </si>
  <si>
    <t>чел/час.</t>
  </si>
  <si>
    <t>чел./час.</t>
  </si>
  <si>
    <t>творческие (фестивали, выставки, конкурсы, смотры)</t>
  </si>
  <si>
    <t>культурно-массовые (иные зрелищные мероприятия)</t>
  </si>
  <si>
    <t>методические (семинар, конференция)</t>
  </si>
  <si>
    <t>Организация и проведение культурно-массовых мероприятий (творческих)</t>
  </si>
  <si>
    <t>Уборка территории и аналогичная деятельность</t>
  </si>
  <si>
    <t>не менее 70%</t>
  </si>
  <si>
    <t>не менее 40%</t>
  </si>
  <si>
    <t>Спортивная подготовка по олимпийским видам спорта 
спортивная борьба  (этап начальной подготовки)</t>
  </si>
  <si>
    <t>Доля детей, осваивающих дополнительные образовательные программы в образовательном учреждении</t>
  </si>
  <si>
    <t>Доля родителей 
(законных представителей), удовлетворенных условиями и качеством предоставляемой образовательной услуги</t>
  </si>
  <si>
    <t xml:space="preserve">не более 0,05 </t>
  </si>
  <si>
    <t>Динамика количества экспозиций по сравнению с предыдущим годом</t>
  </si>
  <si>
    <t xml:space="preserve">Доля музейных предметов, прошедших консервацию (реставрацию), из числа выявленных музейных предметов для консервации (реставрации) </t>
  </si>
  <si>
    <t xml:space="preserve"> Доля оцифрованных музейных предметов из общего числа музейных предметов и коллекций</t>
  </si>
  <si>
    <t>Динамика количества участников клубных формирований к предыдущему периоду</t>
  </si>
  <si>
    <t xml:space="preserve">не более 0,5 </t>
  </si>
  <si>
    <t>человеко-час.</t>
  </si>
  <si>
    <t>Реализация дополнительных общеобразовательных предпрофессиональных программ в области искусств - искусство театра</t>
  </si>
  <si>
    <t>IX</t>
  </si>
  <si>
    <t>9.1.</t>
  </si>
  <si>
    <t>9.2.</t>
  </si>
  <si>
    <t>число человеко-часов пребывания</t>
  </si>
  <si>
    <t>в целом выполнено</t>
  </si>
  <si>
    <t xml:space="preserve">Отсутствие обоснованных жалоб потребителей к качеству выполняемой работы </t>
  </si>
  <si>
    <t xml:space="preserve">Доля фактического количества проведенных мероприятий </t>
  </si>
  <si>
    <t xml:space="preserve">Количество участников </t>
  </si>
  <si>
    <t xml:space="preserve">Выполнение запланированных мероприятий </t>
  </si>
  <si>
    <t xml:space="preserve">Количество общественных объединений </t>
  </si>
  <si>
    <t xml:space="preserve">Количество мероприятий, проводимых общественными объединениями </t>
  </si>
  <si>
    <r>
      <t>К</t>
    </r>
    <r>
      <rPr>
        <vertAlign val="subscript"/>
        <sz val="18"/>
        <color theme="1"/>
        <rFont val="Times New Roman"/>
        <family val="1"/>
        <charset val="204"/>
      </rPr>
      <t>1плi</t>
    </r>
  </si>
  <si>
    <r>
      <t>К</t>
    </r>
    <r>
      <rPr>
        <vertAlign val="subscript"/>
        <sz val="18"/>
        <color theme="1"/>
        <rFont val="Times New Roman"/>
        <family val="1"/>
        <charset val="204"/>
      </rPr>
      <t>1фi</t>
    </r>
  </si>
  <si>
    <r>
      <t>К</t>
    </r>
    <r>
      <rPr>
        <vertAlign val="subscript"/>
        <sz val="18"/>
        <color theme="1"/>
        <rFont val="Times New Roman"/>
        <family val="1"/>
        <charset val="204"/>
      </rPr>
      <t>1i</t>
    </r>
  </si>
  <si>
    <r>
      <t>К</t>
    </r>
    <r>
      <rPr>
        <vertAlign val="subscript"/>
        <sz val="18"/>
        <color theme="1"/>
        <rFont val="Times New Roman"/>
        <family val="1"/>
        <charset val="204"/>
      </rPr>
      <t>1</t>
    </r>
  </si>
  <si>
    <r>
      <t>К</t>
    </r>
    <r>
      <rPr>
        <vertAlign val="subscript"/>
        <sz val="18"/>
        <color theme="1"/>
        <rFont val="Times New Roman"/>
        <family val="1"/>
        <charset val="204"/>
      </rPr>
      <t>2пл</t>
    </r>
  </si>
  <si>
    <r>
      <t>К</t>
    </r>
    <r>
      <rPr>
        <vertAlign val="subscript"/>
        <sz val="18"/>
        <color theme="1"/>
        <rFont val="Times New Roman"/>
        <family val="1"/>
        <charset val="204"/>
      </rPr>
      <t>2ф</t>
    </r>
  </si>
  <si>
    <r>
      <t>К</t>
    </r>
    <r>
      <rPr>
        <vertAlign val="subscript"/>
        <sz val="18"/>
        <color theme="1"/>
        <rFont val="Times New Roman"/>
        <family val="1"/>
        <charset val="204"/>
      </rPr>
      <t>2i</t>
    </r>
  </si>
  <si>
    <r>
      <t>К</t>
    </r>
    <r>
      <rPr>
        <vertAlign val="subscript"/>
        <sz val="18"/>
        <color theme="1"/>
        <rFont val="Times New Roman"/>
        <family val="1"/>
        <charset val="204"/>
      </rPr>
      <t>2</t>
    </r>
  </si>
  <si>
    <r>
      <t>ОЦ</t>
    </r>
    <r>
      <rPr>
        <vertAlign val="subscript"/>
        <sz val="18"/>
        <color theme="1"/>
        <rFont val="Times New Roman"/>
        <family val="1"/>
        <charset val="204"/>
      </rPr>
      <t>итоговая</t>
    </r>
  </si>
  <si>
    <t>обучающиеся за исключением обучающихся с ОВЗ и детей-инвалидов (от 3  до 8 лет)</t>
  </si>
  <si>
    <t xml:space="preserve">Дети-инвалиды, обучающиеся по состоянию здоровья на дому (от 3  до 8 лет) </t>
  </si>
  <si>
    <t>Снижение общей заболеваемости воспитанников, посещающих учреждения исполнителя услуги</t>
  </si>
  <si>
    <t xml:space="preserve">обучающиеся за исключением обучающихся с ОВЗ и детей-инвалидов (от 1  до 3 лет) </t>
  </si>
  <si>
    <t>Предоставление консультационных и методических услуг</t>
  </si>
  <si>
    <t>Реализация адаптированных дополнительных общеобразовательных программ</t>
  </si>
  <si>
    <t>доля родителей (ЗП), удовлетворенных качеством оказываемой услуги</t>
  </si>
  <si>
    <t>Реализация адаптированных дополнительных образовательных программ</t>
  </si>
  <si>
    <t>творческие (конференции, семинары)</t>
  </si>
  <si>
    <t>количество проведенных мероприятий  (выставки, конкурсы, смотры)</t>
  </si>
  <si>
    <t>количество проведенных культурно-массовых мероприятий (иные зрелищные мероприятия)</t>
  </si>
  <si>
    <t>количество проведенных мероприятий (конференции, семинары)</t>
  </si>
  <si>
    <t xml:space="preserve">II </t>
  </si>
  <si>
    <t>соответствует</t>
  </si>
  <si>
    <t>Доля родителей (ЗП), удовлетворенных условиями и качеством предоставляемой услуги</t>
  </si>
  <si>
    <t>Число 
обучающихся</t>
  </si>
  <si>
    <t>процент</t>
  </si>
  <si>
    <t xml:space="preserve">число обучающихся </t>
  </si>
  <si>
    <t xml:space="preserve">количество дней </t>
  </si>
  <si>
    <t>XI</t>
  </si>
  <si>
    <t>X</t>
  </si>
  <si>
    <t>10.1.</t>
  </si>
  <si>
    <t>Организация мероприятий, направленных на профилактику асоциального поведения подростков и молодежи, поддержка детей и молодежи, находящейся в социально-опасном положении</t>
  </si>
  <si>
    <t xml:space="preserve">Количество спортсменов </t>
  </si>
  <si>
    <t>XII</t>
  </si>
  <si>
    <t>11.1.</t>
  </si>
  <si>
    <t>11.2.</t>
  </si>
  <si>
    <t>12.1.</t>
  </si>
  <si>
    <t>Реализация основных профессиональных образовательных программ профессионального обучения - программ профессиональной подготовки по профессиям рабочих, должностям служащих</t>
  </si>
  <si>
    <t>Реализация на объектах спорта физкультурных и спортивных мероприятий, проводимых в рамках утвержденных календарных планов официальных физкультурных мероприятий</t>
  </si>
  <si>
    <t>социально-педагогической направленности</t>
  </si>
  <si>
    <t>творческие (зрелищные, культурно-массовые)</t>
  </si>
  <si>
    <t>творческие (мастер-классы)</t>
  </si>
  <si>
    <t>обучающиеся за исключением обучающихся с ОВЗ и детей-инвалидов (от 1  до 3 лет)</t>
  </si>
  <si>
    <t>Дети с туберкулезной интоксикацией (группа полного дня)</t>
  </si>
  <si>
    <t>Дети с туберкулезной интоксикацией (группа круглосуточного пребывания) (число детей)</t>
  </si>
  <si>
    <t>Показ кинофильмов (услуга платная)</t>
  </si>
  <si>
    <t>Показ кинофильмов (услуга бесплатная)</t>
  </si>
  <si>
    <t>Оказание туристско-информационных услуг 
(в стационарных условиях)</t>
  </si>
  <si>
    <t>Количество предоставленной информации</t>
  </si>
  <si>
    <t>Оказание туристско-информационных услуг 
(вне стационара)</t>
  </si>
  <si>
    <t>муниципальным автономным учреждением «Центр развития туризма»</t>
  </si>
  <si>
    <t>Производство и распространение телепрограмм</t>
  </si>
  <si>
    <t>Размещение социально-значимых материалов (количество раз)      (не менее 1 (одного) раза в сутки)</t>
  </si>
  <si>
    <t>Самостоятельное формирование сетки вещания (не менее 24 часов в сутки)</t>
  </si>
  <si>
    <t>Распространение программ собственного производства (количество) (не менее 1 раза в сутки)</t>
  </si>
  <si>
    <t>Количество телепередач</t>
  </si>
  <si>
    <t>Интерпретация оценки по каждой услуге (работе)</t>
  </si>
  <si>
    <t>Интерпретация оценки по муниципальному заданию</t>
  </si>
  <si>
    <t>газета "Норильск сегодня"</t>
  </si>
  <si>
    <t xml:space="preserve"> - приложение "Важные бумаги" (публикация НПА Администрации города Норильска) всего, в том числе:</t>
  </si>
  <si>
    <t xml:space="preserve"> - газета "Норильск сегодня"</t>
  </si>
  <si>
    <t>час</t>
  </si>
  <si>
    <t xml:space="preserve">единица </t>
  </si>
  <si>
    <t>10.2.</t>
  </si>
  <si>
    <r>
      <t>Расчет оценки, К</t>
    </r>
    <r>
      <rPr>
        <b/>
        <vertAlign val="subscript"/>
        <sz val="13"/>
        <rFont val="Times New Roman"/>
        <family val="1"/>
        <charset val="204"/>
      </rPr>
      <t xml:space="preserve">1, </t>
    </r>
    <r>
      <rPr>
        <b/>
        <sz val="13"/>
        <rFont val="Times New Roman"/>
        <family val="1"/>
        <charset val="204"/>
      </rPr>
      <t>К</t>
    </r>
    <r>
      <rPr>
        <b/>
        <vertAlign val="subscript"/>
        <sz val="13"/>
        <rFont val="Times New Roman"/>
        <family val="1"/>
        <charset val="204"/>
      </rPr>
      <t>2</t>
    </r>
  </si>
  <si>
    <t>XIII</t>
  </si>
  <si>
    <t>13.1.</t>
  </si>
  <si>
    <t>Удельный вес спортсменов принявших участие в официальных спортивных соревнованиях, в их общей численности</t>
  </si>
  <si>
    <t>Количество человек</t>
  </si>
  <si>
    <t>Доля обработанных документов</t>
  </si>
  <si>
    <t>Количество документов, находящихся в электронном каталоге</t>
  </si>
  <si>
    <t>Количество документов в фонде</t>
  </si>
  <si>
    <t>Доля отреставрированных фильмовых материалов от общего количества фильмокопий</t>
  </si>
  <si>
    <t>Организация и проведение культурно-массовых мероприятий (иные зрелищные мероприятия)</t>
  </si>
  <si>
    <t>Реализация дополнительных общеобразовательных предпрофессиональных программ в области искусств - хореографическое творчество</t>
  </si>
  <si>
    <t>Реализация дополнительных общеобразовательных общеразвивающих программ</t>
  </si>
  <si>
    <t>Реализация дополнительных общеобразовательных предпрофессиональных программ - хоровое пение</t>
  </si>
  <si>
    <t>не более 0,5</t>
  </si>
  <si>
    <t>10.3.</t>
  </si>
  <si>
    <r>
      <t xml:space="preserve">Расчет оценки 
</t>
    </r>
    <r>
      <rPr>
        <b/>
        <i/>
        <sz val="16"/>
        <rFont val="Times New Roman"/>
        <family val="1"/>
        <charset val="204"/>
      </rPr>
      <t>К</t>
    </r>
    <r>
      <rPr>
        <b/>
        <i/>
        <vertAlign val="subscript"/>
        <sz val="16"/>
        <rFont val="Times New Roman"/>
        <family val="1"/>
        <charset val="204"/>
      </rPr>
      <t>1</t>
    </r>
    <r>
      <rPr>
        <b/>
        <i/>
        <sz val="16"/>
        <rFont val="Times New Roman"/>
        <family val="1"/>
        <charset val="204"/>
      </rPr>
      <t>, К</t>
    </r>
    <r>
      <rPr>
        <b/>
        <i/>
        <vertAlign val="subscript"/>
        <sz val="16"/>
        <rFont val="Times New Roman"/>
        <family val="1"/>
        <charset val="204"/>
      </rPr>
      <t>2</t>
    </r>
  </si>
  <si>
    <t xml:space="preserve"> художественная направленность </t>
  </si>
  <si>
    <t>3.1.1.</t>
  </si>
  <si>
    <t>3.1.2.</t>
  </si>
  <si>
    <t>3.1.3.</t>
  </si>
  <si>
    <t>культурно-массовые (зрелищные, культурно-массовые)</t>
  </si>
  <si>
    <t>туристско-краеведческая направленность</t>
  </si>
  <si>
    <t>2.1.1.</t>
  </si>
  <si>
    <t>Отсутствие обоснованных претензий потребителей к качеству предоставляемой работы</t>
  </si>
  <si>
    <t xml:space="preserve">обучающиеся с ОВЗ (от 3  до 8 лет) </t>
  </si>
  <si>
    <t>Обучающиеся с ОВЗ (от 1 до 3 лет)</t>
  </si>
  <si>
    <t>Обучающиеся с ОВЗ  (от 1 до 3 лет)</t>
  </si>
  <si>
    <t>Расчет оценки       
     ,</t>
  </si>
  <si>
    <t>Доля педагогических работников, удовлетворенных условиями и качеством предоставляемой работы</t>
  </si>
  <si>
    <t>Психолого-медико-педагогическое обследование детей начальное общее образование</t>
  </si>
  <si>
    <t xml:space="preserve">Психолого-медико-педагогическое обследование детей основное общее образование </t>
  </si>
  <si>
    <t xml:space="preserve">Психолого-медико-педагогическое обследование детей среднее общее образование </t>
  </si>
  <si>
    <t>Психолого-медико-педагогическое обследование детей дошкольное общее образование</t>
  </si>
  <si>
    <t>Оказание туристско-информационных услуг 
(удаленно через сеть интернет)</t>
  </si>
  <si>
    <t>Организация и осуществление транспортного обслуживания должностных лиц, государственных органов и государственных учреждений Красноярского края, органов местного самоуправления и муниципальных учреждений Красноярского края, избирательных комиссий</t>
  </si>
  <si>
    <t>Дети-сироты и дети, оставшиеся без попечения родителей (группа полного дня)</t>
  </si>
  <si>
    <t xml:space="preserve">обучающиеся ОВЗ (от 3  до 8 лет) </t>
  </si>
  <si>
    <t>муниципальное бюджетное дошкольное образовательное учреждение "Детский сад № 4 "Колокольчик"</t>
  </si>
  <si>
    <t>муниципальное бюджетное дошкольное образовательное учреждение "Детский сад № 9 "Зимушка"</t>
  </si>
  <si>
    <t>Обучающиеся с ОВЗ и детей-инвалидов (от 1 до 3 лет)</t>
  </si>
  <si>
    <t>муниципальное бюджетное дошкольное образовательное учреждение "Детский сад № 99 "Топ-топ"</t>
  </si>
  <si>
    <t>Уровень соответствия учебного плана требованиям ФГОС</t>
  </si>
  <si>
    <t>Число человек-часов</t>
  </si>
  <si>
    <t>Научно-методическое и ресурсное обеспечение системы образования</t>
  </si>
  <si>
    <t xml:space="preserve">6.1. </t>
  </si>
  <si>
    <t>Содержание детей на уровне начального общего образования</t>
  </si>
  <si>
    <t>Содержание детей на уровне основного общего образования</t>
  </si>
  <si>
    <t>Количество человек/часов художественная направленность</t>
  </si>
  <si>
    <t>Количество человек/часов социально-педагогическая направленность</t>
  </si>
  <si>
    <t>Организация мероприятий, направленных на профилактику асоциального и деструктивного поведения подростков и молодежи, поддержка детей и молодежи, находящейся в социально-опасном положении</t>
  </si>
  <si>
    <t>Количество человек/часов</t>
  </si>
  <si>
    <t>Количество человек/часов социально-педагогической направленности</t>
  </si>
  <si>
    <t>муниципальное бюджетное учреждение дополнительного образования "Станция детского и юношеского туризма и экскурсий"</t>
  </si>
  <si>
    <t>Доля охвата педагогических работников ОУ различными формами методического сопровождения (семинарские занятия, мастер-классы, выездные семинары, клубная деятельность, творческие группы педагогов, школьные команды в рамках реализации программы информатизации)</t>
  </si>
  <si>
    <t>Количество работ</t>
  </si>
  <si>
    <t>Отсутствие обоснованных претензий учредителя к организации предоставления работы</t>
  </si>
  <si>
    <t>муниципальное бюджетное дошкольное образовательное учреждение "Детский сад № 62 "Почемучка"</t>
  </si>
  <si>
    <t>не менее 15,0</t>
  </si>
  <si>
    <t>Количество обучающихся</t>
  </si>
  <si>
    <t>не более 85,0</t>
  </si>
  <si>
    <t>Доля обоснованных жалоб граждан, поступивших в Управление по спорту Администрации города Норильска по итогам проведения спортивных мероприятий</t>
  </si>
  <si>
    <t>Коэффициент удовлетворительности спортсменов, посетивших объекты спорта для проведения физкультурных мероприятий, спортивных мероприятий</t>
  </si>
  <si>
    <t xml:space="preserve"> за 2023 г.</t>
  </si>
  <si>
    <t>за 2023 г.</t>
  </si>
  <si>
    <t>Муниципально задание выполнено в полном объеме</t>
  </si>
  <si>
    <t>Муницирпальное задание в целом выполнено</t>
  </si>
  <si>
    <t>Наименование учреждения</t>
  </si>
  <si>
    <t>Муниципальное бюджетное учреждение дополнительного образования «Спортивная школа № 1»</t>
  </si>
  <si>
    <t>Реализация дополнительных образовательных программ спортивной подготовки по олимпийским видам спорта 
Волейбол (этап начальной подготовки)</t>
  </si>
  <si>
    <t>Число лиц, прошедших спортивную подготовку на этапе спортивной подготовки и зачисленных на следующий этап спортивной подготовки по виду спорта</t>
  </si>
  <si>
    <t xml:space="preserve">Число лиц, прошедших спортивную подготовку на этапе спортивной подготовки </t>
  </si>
  <si>
    <t>Число лиц, прошедших спортивную подготовку, выполнивших требования федерального стандарта спортивной подготовки по соответствующему виду спорта, по результатам реализации дополнительных образовательных программ спортивной подготовки на этапе высшего спортивного мастерства</t>
  </si>
  <si>
    <t>-</t>
  </si>
  <si>
    <t>Реализация дополнительных образовательных программ спортивной подготовки по олимпийским видам спорта 
Волейбол (учебно-тренировочный этап (этап спортивной специализации))</t>
  </si>
  <si>
    <t>Реализация дополнительных образовательных программ спортивной подготовки по олимпийским видам спорта 
Баскетбол (этап начальной подготовки)</t>
  </si>
  <si>
    <t>Реализация дополнительных образовательных программ спортивной подготовки по олимпийским видам спорта 
Баскетбол (учебно-тренировочный этап (этап спортивной специализации))</t>
  </si>
  <si>
    <t xml:space="preserve">Реализация дополнительных общеразвивающих программ </t>
  </si>
  <si>
    <t>Муниципальное бюджетное учреждение дополнительного образования «Спортивная школа № 2»</t>
  </si>
  <si>
    <t>Реализация дополнительных образовательных программ спортивной подготовки по олимпийским видам спорта 
Прыжки на батуте (этап начальной подготовки)</t>
  </si>
  <si>
    <t>Реализация дополнительных образовательных программ спортивной подготовки по олимпийским видам спорта 
Прыжки на батуте (учебно-тренировочный этап (этап спортивной специализации))
прыжки на батуте (тренировочный этап (этап спортивной специализации))</t>
  </si>
  <si>
    <t xml:space="preserve">Реализация дополнительных образовательных программ спортивной подготовки по олимпийским видам спорта 
Спортивная гимнастика (этап начальной подготовки)
</t>
  </si>
  <si>
    <t>Реализация дополнительных образовательных программ спортивной подготовки по олимпийским видам спорта 
Спортивная гимнастика (учебно-тренировочный этап (этап спортивной специализации))</t>
  </si>
  <si>
    <t xml:space="preserve">Реализация дополнительных образовательных программ спортивной подготовки по олимпийским видам спорта 
Художественная гимнастика (этап начальной подготовки)
</t>
  </si>
  <si>
    <t>Реализация дополнительных образовательных программ спортивной подготовки по олимпийским видам спорта 
Художественная гимнастика (учебно-тренировочный этап (этап спортивной специализации))</t>
  </si>
  <si>
    <t>Реализация дополнительных образовательных программ спортивной подготовки по неолимпийским видам спорта 
Спортивная акробатика (этап начальной подготовки)</t>
  </si>
  <si>
    <t xml:space="preserve">Реализация дополнительных образовательных программ спортивной подготовки по неолимпийским видам спорта 
Спортивная акробатика (учебно-тренировочный этап (этап спортивной специализации))
</t>
  </si>
  <si>
    <t>Реализация дополнительных образовательных программ спортивной подготовки по неолимпийским видам спорта 
Спортивная акробатика (этап совершенствования спортивного мастерства)</t>
  </si>
  <si>
    <t>Организация физкультурно-спортивной работы по месту жительства граждан</t>
  </si>
  <si>
    <t>Муниципальное бюджетное учреждение дополнительного образования «Спортивная школа № 3»</t>
  </si>
  <si>
    <t>Реализация дополнительных образовательных программ спортивной подготовки по олимпийским видам спорта 
Лыжные гонки (этап начальной подготовки)</t>
  </si>
  <si>
    <t>Реализация дополнительных образовательных программ спортивной подготовки по олимпийским видам спорта 
Лыжные гонки (учебно-тренировочный этап (этап спортивной специализации))</t>
  </si>
  <si>
    <t>Реализация дополнительных образовательных программ спортивной подготовки по олимпийским видам спорта 
Легкая атлетика (этап начальной подготовки)</t>
  </si>
  <si>
    <t>Реализация дополнительных образовательных программ спортивной подготовки по олимпийским видам спорта 
Легкая атлетика (учебно-тренировочный этап (этап спортивной специализации))</t>
  </si>
  <si>
    <t>Реализация дополнительных образовательных программ спортивной подготовки по олимпийским видам спорта 
Фехтование (этап начальной подготовки)</t>
  </si>
  <si>
    <t>Реализация дополнительных образовательных программ спортивной подготовки по олимпийским видам спорта 
Фехтование (учебно-тренировочный этап (этап спортивной специализации))</t>
  </si>
  <si>
    <t>Муниципальное бюджетное учреждение дополнительного образования «Спортивная школа № 4»</t>
  </si>
  <si>
    <t xml:space="preserve">Реализация дополнительных образовательных программ спортивной подготовки по олимпийским видам спорта 
Прыжки на батуте (этап начальной подготовки)
</t>
  </si>
  <si>
    <t>Реализация дополнительных образовательных программ спортивной подготовки по олимпийским видам спорта 
Прыжки на батуте (учебно-тренировочный этап (этап спортивной специализации))</t>
  </si>
  <si>
    <t>Реализация дополнительных образовательных программ спортивной подготовки по олимпийским видам спорта 
Бокс (этап начальной подготовки)</t>
  </si>
  <si>
    <t>Реализация дополнительных образовательных программ спортивной подготовки по олимпийским видам спорта 
Бокс (учебно-тренировочный этап (этап спортивной специализации))</t>
  </si>
  <si>
    <t>Реализация дополнительных образовательных программ спортивной подготовки по олимпийским видам спорта 
Спортивная борьба (этап начальной подготовки)</t>
  </si>
  <si>
    <t>Реализация дополнительных образовательных программ спортивной подготовки по олимпийским видам спорта 
Спортивная борьба (учебно-тренировочный этап (этап спортивной специализации))</t>
  </si>
  <si>
    <t>Реализация дополнительных образовательных программ спортивной подготовки по олимпийским видам спорта 
Плавание (учебно-тренировочный этап (этап спортивной специализации))</t>
  </si>
  <si>
    <t>Реализация дополнительных образовательных программ спортивной подготовки по неолимпийским видам спорта 
Тхэквондо ИТФ (учебно-тренировочный этап (этап спортивной специализации))</t>
  </si>
  <si>
    <t>Муниципальное бюджетное учреждение дополнительного образования «Спортивная школа № 5»</t>
  </si>
  <si>
    <t>Реализация дополнительных образовательных программ спортивной подготовки по олимпийским видам спорта 
Дзюдо (этап начальной подготовки)</t>
  </si>
  <si>
    <t>Реализация дополнительных образовательных программ спортивной подготовки по олимпийским видам спорта 
Дзюдо (учебно-тренировочный этап (этап спортивной специализации))</t>
  </si>
  <si>
    <t>Реализация дополнительных образовательных программ спортивной подготовки по неолимпийским видам спорта 
Пауэрлифтинг (этап начальной подготовки)</t>
  </si>
  <si>
    <t>Реализация дополнительных образовательных программ спортивной подготовки по неолимпийским видам спорта 
Пауэрлифтинг (учебно-тренировочный этап (этап спортивной специализации))</t>
  </si>
  <si>
    <t>Муниципальное бюджетное учреждение дополнительного образования «Спортивная школа № 6»</t>
  </si>
  <si>
    <t>Реализация дополнительных образовательных программ спортивной подготовки по олимпийским видам спорта 
Футбол (этап начальной подготовки)</t>
  </si>
  <si>
    <t>Реализация дополнительных образовательных программ спортивной подготовки по олимпийским видам спорта 
Футбол (учебно-тренировочный этап (этап спортивной специализации))</t>
  </si>
  <si>
    <t>Муниципальное бюджетное учреждение  дополнительного образования «Спортивная школа по зимним видам спорта»</t>
  </si>
  <si>
    <t>Реализация дополнительных образовательных программ спортивной подготовки по олимпийским видам спорта 
Хоккей (этап начальной подготовки)</t>
  </si>
  <si>
    <t>Реализация дополнительных образовательных программ спортивной подготовки по олимпийским видам спорта 
Хоккей (учебно-тренировочный этап (этап спортивной специализации))</t>
  </si>
  <si>
    <t>Реализация дополнительных образовательных программ спортивной подготовки по олимпийским видам спорта 
Фигурное катание на коньках (этап начальной подготовки)</t>
  </si>
  <si>
    <t>Реализация дополнительных образовательных программ спортивной подготовки по олимпийским видам спорта 
Фигурное катание на коньках (учебно-тренировочный этап (этап спортивной специализации))</t>
  </si>
  <si>
    <t>Муниципальное бюджетное учреждение дополнительного образования "Спортивная школа плавания и водного поло"</t>
  </si>
  <si>
    <t>Реализация дополнительных образовательных программ спортивной подготовки по олимпийским видам спорта 
Плавание (этап начальной подготовки)</t>
  </si>
  <si>
    <t>Реализация дополнительных образовательных программ спортивной подготовки по олимпийским видам спорта 
Водное поло (этап начальной подготовки)</t>
  </si>
  <si>
    <t>Реализация дополнительных образовательных программ спортивной подготовки по олимпийским видам спорта 
Водное поло (учебно-тренировочный этап (этап спортивной специализации))</t>
  </si>
  <si>
    <t>Муниципальное бюджетное учреждение дополнительного образования «Спортивная школа единоборств»</t>
  </si>
  <si>
    <t>Реализация дополнительных образовательных программ спортивной подготовки по неолимпийским видам спорта 
Каратэ (этап начальной подготовки)</t>
  </si>
  <si>
    <t>Реализация дополнительных образовательных программ спортивной подготовки по неолимпийским видам спорта 
Каратэ (учебно-тренировочный этап (этап спортивной специализации))</t>
  </si>
  <si>
    <t>Реализация дополнительных образовательных программ спортивной подготовки по неолимпийским видам спорта 
Самбо (этап начальной подготовки)</t>
  </si>
  <si>
    <t>Реализация дополнительных образовательных программ спортивной подготовки по неолимпийским видам спорта 
Самбо (учебно-тренировочный этап (этап спортивной специализации))</t>
  </si>
  <si>
    <t>Реализация на объектах спорта физкультурных и спортивных мероприятий, проводимых в рамках утвержденных календарных планов официальных физкультурных и спортивных мероприятий</t>
  </si>
  <si>
    <t>Коэффициент удовлетворенности спортсменов посетивших объекты спорта для проведения физкультурных мероприятий, спортивных мероприятий</t>
  </si>
  <si>
    <t>Количество участников спортивных мероприятий</t>
  </si>
  <si>
    <t>˗</t>
  </si>
  <si>
    <t>Количество участников физкультурных мероприятий</t>
  </si>
  <si>
    <t xml:space="preserve"> Муниципальное задание выполнено в полном объеме</t>
  </si>
  <si>
    <t>Реализация дополнительных общеобразовательных предпрофессиональных программ в области искусств - фольклор</t>
  </si>
  <si>
    <t>Реализация дополнительных общеобразовательных предпрофессиональных программ в области искусств - музыкальный фольклор</t>
  </si>
  <si>
    <t>не более 0,005</t>
  </si>
  <si>
    <t xml:space="preserve"> -</t>
  </si>
  <si>
    <t>Реализация дополнительных образовательных программ спортивной подготовки по олимпийским видам спорта 
Прыжки на батуте (этап совершенствования спортивного мастерства)</t>
  </si>
  <si>
    <t>Реализация дополнительных образовательных программ спортивной подготовки по олимпийским видам спорта 
Бокс (этап совершенствования спортивного мастерства)</t>
  </si>
  <si>
    <t>Реализация дополнительных образовательных программ спортивной подготовки по олимпийским видам спорта 
Плавание (этап совершенствования спортивного мастерства)</t>
  </si>
  <si>
    <t>Реализация дополнительных образовательных программ спортивной подготовки по олимпийским видам спорта 
Фигурное катание на коньках (этап совершенствования спортивного мастерства)</t>
  </si>
  <si>
    <t>Муниципально задание выполнено в полном обьеме</t>
  </si>
  <si>
    <t>2.6.</t>
  </si>
  <si>
    <t>дети-инвалиды (группа полного дня)</t>
  </si>
  <si>
    <t>Полнота реализации ФФООПНОО</t>
  </si>
  <si>
    <t>Полнота реализации ФООПООО</t>
  </si>
  <si>
    <t>Полнота реализации ФООПСОО</t>
  </si>
  <si>
    <t>Полнота реализации ФООПНОО</t>
  </si>
  <si>
    <t>выполнено в полном объёме</t>
  </si>
  <si>
    <t xml:space="preserve">Количество человек, вовлечённых в мероприятие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</si>
</sst>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1" formatCode="_-* #,##0_р_._-;\-* #,##0_р_._-;_-* &quot;-&quot;_р_._-;_-@_-"/>
    <numFmt numFmtId="43" formatCode="_-* #,##0.00_р_._-;\-* #,##0.00_р_._-;_-* &quot;-&quot;??_р_._-;_-@_-"/>
    <numFmt numFmtId="164" formatCode="_-* #,##0.0_р_._-;\-* #,##0.0_р_._-;_-* &quot;-&quot;?_р_._-;_-@_-"/>
    <numFmt numFmtId="165" formatCode="0.0"/>
    <numFmt numFmtId="166" formatCode="_-* #,##0.0_р_._-;\-* #,##0.0_р_._-;_-* &quot;-&quot;_р_._-;_-@_-"/>
    <numFmt numFmtId="167" formatCode="_-* #,##0_р_._-;\-* #,##0_р_._-;_-* &quot;-&quot;??_р_._-;_-@_-"/>
    <numFmt numFmtId="168" formatCode="0.000"/>
    <numFmt numFmtId="169" formatCode="_-* #,##0_р_._-;\-* #,##0_р_._-;_-* &quot;-&quot;?_р_._-;_-@_-"/>
    <numFmt numFmtId="170" formatCode="#,##0_ ;\-#,##0\ "/>
    <numFmt numFmtId="171" formatCode="_-* #,##0.0_р_._-;\-* #,##0.0_р_._-;_-* &quot;-&quot;??_р_._-;_-@_-"/>
    <numFmt numFmtId="172" formatCode="#,##0.0_ ;\-#,##0.0\ "/>
    <numFmt numFmtId="173" formatCode="_-* #,##0.0\ _₽_-;\-* #,##0.0\ _₽_-;_-* &quot;-&quot;?\ _₽_-;_-@_-"/>
    <numFmt numFmtId="174" formatCode="#,##0.0"/>
    <numFmt numFmtId="175" formatCode="#,##0.00_ ;\-#,##0.00\ "/>
    <numFmt numFmtId="176" formatCode="#,##0.000_ ;\-#,##0.000\ "/>
  </numFmts>
  <fonts count="50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8"/>
      <name val="Times New Roman"/>
      <family val="1"/>
      <charset val="204"/>
    </font>
    <font>
      <sz val="13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vertAlign val="subscript"/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b/>
      <u/>
      <sz val="13"/>
      <name val="Times New Roman"/>
      <family val="1"/>
      <charset val="204"/>
    </font>
    <font>
      <vertAlign val="subscript"/>
      <sz val="13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5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8"/>
      <color rgb="FF9C0006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u/>
      <sz val="18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vertAlign val="subscript"/>
      <sz val="18"/>
      <color theme="1"/>
      <name val="Times New Roman"/>
      <family val="1"/>
      <charset val="204"/>
    </font>
    <font>
      <b/>
      <sz val="18"/>
      <color theme="1"/>
      <name val="Calibri"/>
      <family val="2"/>
      <charset val="204"/>
      <scheme val="minor"/>
    </font>
    <font>
      <b/>
      <vertAlign val="subscript"/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i/>
      <vertAlign val="subscript"/>
      <sz val="16"/>
      <name val="Times New Roman"/>
      <family val="1"/>
      <charset val="204"/>
    </font>
    <font>
      <b/>
      <sz val="8"/>
      <name val="Calibri"/>
      <family val="2"/>
      <charset val="204"/>
      <scheme val="minor"/>
    </font>
    <font>
      <b/>
      <u/>
      <sz val="16"/>
      <name val="Times New Roman"/>
      <family val="1"/>
      <charset val="204"/>
    </font>
    <font>
      <sz val="13"/>
      <name val="Calibri"/>
      <family val="2"/>
      <charset val="204"/>
    </font>
    <font>
      <sz val="18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4">
    <xf numFmtId="0" fontId="0" fillId="0" borderId="0" xfId="0"/>
    <xf numFmtId="0" fontId="1" fillId="0" borderId="0" xfId="0" applyFont="1" applyAlignment="1">
      <alignment vertical="center" wrapText="1"/>
    </xf>
    <xf numFmtId="0" fontId="4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1" fillId="3" borderId="2" xfId="0" applyFont="1" applyFill="1" applyBorder="1" applyAlignment="1">
      <alignment vertical="center" wrapText="1"/>
    </xf>
    <xf numFmtId="43" fontId="4" fillId="0" borderId="2" xfId="0" applyNumberFormat="1" applyFont="1" applyBorder="1" applyAlignment="1">
      <alignment horizontal="center" vertical="center"/>
    </xf>
    <xf numFmtId="43" fontId="4" fillId="3" borderId="2" xfId="0" applyNumberFormat="1" applyFont="1" applyFill="1" applyBorder="1" applyAlignment="1">
      <alignment horizontal="center" vertical="center"/>
    </xf>
    <xf numFmtId="0" fontId="9" fillId="0" borderId="0" xfId="0" applyFont="1"/>
    <xf numFmtId="41" fontId="2" fillId="0" borderId="2" xfId="0" applyNumberFormat="1" applyFont="1" applyBorder="1" applyAlignment="1">
      <alignment horizontal="center" vertical="center" wrapText="1"/>
    </xf>
    <xf numFmtId="41" fontId="4" fillId="0" borderId="2" xfId="0" applyNumberFormat="1" applyFont="1" applyBorder="1" applyAlignment="1">
      <alignment horizontal="center" vertical="center" wrapText="1"/>
    </xf>
    <xf numFmtId="0" fontId="0" fillId="4" borderId="0" xfId="0" applyFill="1"/>
    <xf numFmtId="0" fontId="4" fillId="0" borderId="2" xfId="0" applyNumberFormat="1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10" fillId="0" borderId="0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vertical="center" wrapText="1"/>
    </xf>
    <xf numFmtId="164" fontId="12" fillId="0" borderId="2" xfId="0" applyNumberFormat="1" applyFont="1" applyBorder="1" applyAlignment="1">
      <alignment vertical="center" wrapText="1"/>
    </xf>
    <xf numFmtId="0" fontId="4" fillId="3" borderId="2" xfId="0" applyFont="1" applyFill="1" applyBorder="1" applyAlignment="1">
      <alignment vertical="center" wrapText="1"/>
    </xf>
    <xf numFmtId="0" fontId="10" fillId="0" borderId="0" xfId="0" applyFont="1"/>
    <xf numFmtId="0" fontId="10" fillId="0" borderId="0" xfId="0" applyFont="1" applyAlignment="1">
      <alignment horizontal="left" vertical="center"/>
    </xf>
    <xf numFmtId="0" fontId="4" fillId="2" borderId="2" xfId="0" applyFont="1" applyFill="1" applyBorder="1" applyAlignment="1">
      <alignment horizontal="center" vertical="center" wrapText="1"/>
    </xf>
    <xf numFmtId="41" fontId="4" fillId="3" borderId="2" xfId="0" applyNumberFormat="1" applyFont="1" applyFill="1" applyBorder="1" applyAlignment="1">
      <alignment vertical="center" wrapText="1"/>
    </xf>
    <xf numFmtId="16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43" fontId="2" fillId="0" borderId="2" xfId="0" applyNumberFormat="1" applyFont="1" applyFill="1" applyBorder="1" applyAlignment="1">
      <alignment horizontal="center" vertical="center" wrapText="1"/>
    </xf>
    <xf numFmtId="43" fontId="4" fillId="0" borderId="2" xfId="0" applyNumberFormat="1" applyFont="1" applyFill="1" applyBorder="1" applyAlignment="1">
      <alignment horizontal="center" vertical="center"/>
    </xf>
    <xf numFmtId="164" fontId="12" fillId="0" borderId="2" xfId="0" applyNumberFormat="1" applyFont="1" applyFill="1" applyBorder="1" applyAlignment="1">
      <alignment vertical="center" wrapText="1"/>
    </xf>
    <xf numFmtId="164" fontId="17" fillId="0" borderId="0" xfId="0" applyNumberFormat="1" applyFont="1"/>
    <xf numFmtId="164" fontId="17" fillId="0" borderId="0" xfId="0" applyNumberFormat="1" applyFont="1" applyAlignment="1">
      <alignment horizontal="center"/>
    </xf>
    <xf numFmtId="164" fontId="18" fillId="0" borderId="0" xfId="0" applyNumberFormat="1" applyFont="1"/>
    <xf numFmtId="0" fontId="6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top" wrapText="1"/>
    </xf>
    <xf numFmtId="0" fontId="22" fillId="0" borderId="0" xfId="0" applyFont="1" applyAlignment="1">
      <alignment horizontal="center"/>
    </xf>
    <xf numFmtId="0" fontId="22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/>
    </xf>
    <xf numFmtId="0" fontId="15" fillId="0" borderId="3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/>
    </xf>
    <xf numFmtId="0" fontId="0" fillId="0" borderId="0" xfId="0" applyBorder="1"/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justify" vertical="center" wrapText="1"/>
    </xf>
    <xf numFmtId="0" fontId="4" fillId="0" borderId="0" xfId="0" applyFont="1" applyAlignment="1">
      <alignment horizontal="center" vertical="center" wrapText="1"/>
    </xf>
    <xf numFmtId="0" fontId="0" fillId="0" borderId="2" xfId="0" applyBorder="1"/>
    <xf numFmtId="164" fontId="23" fillId="0" borderId="2" xfId="0" applyNumberFormat="1" applyFont="1" applyBorder="1" applyAlignment="1">
      <alignment vertical="center" wrapText="1"/>
    </xf>
    <xf numFmtId="0" fontId="26" fillId="0" borderId="0" xfId="0" applyFont="1" applyBorder="1"/>
    <xf numFmtId="0" fontId="26" fillId="0" borderId="0" xfId="0" applyFont="1" applyBorder="1" applyAlignment="1">
      <alignment horizontal="left" vertical="center"/>
    </xf>
    <xf numFmtId="164" fontId="26" fillId="0" borderId="0" xfId="0" applyNumberFormat="1" applyFont="1" applyBorder="1"/>
    <xf numFmtId="0" fontId="26" fillId="0" borderId="0" xfId="0" applyFont="1"/>
    <xf numFmtId="0" fontId="26" fillId="0" borderId="0" xfId="0" applyFont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164" fontId="10" fillId="0" borderId="2" xfId="0" applyNumberFormat="1" applyFont="1" applyBorder="1" applyAlignment="1">
      <alignment vertical="center" wrapText="1"/>
    </xf>
    <xf numFmtId="164" fontId="26" fillId="0" borderId="2" xfId="0" applyNumberFormat="1" applyFont="1" applyBorder="1" applyAlignment="1">
      <alignment wrapText="1"/>
    </xf>
    <xf numFmtId="0" fontId="2" fillId="0" borderId="2" xfId="0" applyFont="1" applyFill="1" applyBorder="1" applyAlignment="1">
      <alignment vertical="center" wrapText="1"/>
    </xf>
    <xf numFmtId="166" fontId="4" fillId="0" borderId="2" xfId="0" applyNumberFormat="1" applyFont="1" applyBorder="1" applyAlignment="1">
      <alignment horizontal="center" vertical="center" wrapText="1"/>
    </xf>
    <xf numFmtId="16" fontId="4" fillId="0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2" fillId="4" borderId="0" xfId="0" applyFont="1" applyFill="1" applyBorder="1" applyAlignment="1">
      <alignment horizontal="center" vertical="center" wrapText="1"/>
    </xf>
    <xf numFmtId="1" fontId="4" fillId="3" borderId="2" xfId="0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1" fontId="2" fillId="3" borderId="2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vertical="center" wrapText="1"/>
    </xf>
    <xf numFmtId="164" fontId="12" fillId="3" borderId="2" xfId="0" applyNumberFormat="1" applyFont="1" applyFill="1" applyBorder="1" applyAlignment="1">
      <alignment vertical="center" wrapText="1"/>
    </xf>
    <xf numFmtId="43" fontId="2" fillId="3" borderId="2" xfId="0" applyNumberFormat="1" applyFont="1" applyFill="1" applyBorder="1" applyAlignment="1">
      <alignment horizontal="center" vertical="center" wrapText="1"/>
    </xf>
    <xf numFmtId="0" fontId="1" fillId="3" borderId="0" xfId="0" applyFont="1" applyFill="1" applyAlignment="1">
      <alignment vertical="center" wrapText="1"/>
    </xf>
    <xf numFmtId="0" fontId="1" fillId="3" borderId="0" xfId="0" applyFont="1" applyFill="1" applyAlignment="1">
      <alignment horizontal="left" vertical="center" wrapText="1"/>
    </xf>
    <xf numFmtId="0" fontId="1" fillId="3" borderId="0" xfId="0" applyFont="1" applyFill="1" applyBorder="1" applyAlignment="1">
      <alignment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left" vertical="center" wrapText="1"/>
    </xf>
    <xf numFmtId="0" fontId="13" fillId="3" borderId="0" xfId="0" applyFont="1" applyFill="1" applyAlignment="1">
      <alignment horizontal="center" vertical="center" wrapText="1"/>
    </xf>
    <xf numFmtId="0" fontId="15" fillId="3" borderId="8" xfId="0" applyFont="1" applyFill="1" applyBorder="1" applyAlignment="1">
      <alignment horizontal="center" vertical="center" wrapText="1"/>
    </xf>
    <xf numFmtId="1" fontId="4" fillId="3" borderId="2" xfId="0" applyNumberFormat="1" applyFont="1" applyFill="1" applyBorder="1" applyAlignment="1">
      <alignment horizontal="center" vertical="center"/>
    </xf>
    <xf numFmtId="164" fontId="4" fillId="3" borderId="2" xfId="0" applyNumberFormat="1" applyFont="1" applyFill="1" applyBorder="1" applyAlignment="1">
      <alignment horizontal="center" vertical="center"/>
    </xf>
    <xf numFmtId="164" fontId="12" fillId="3" borderId="2" xfId="0" applyNumberFormat="1" applyFont="1" applyFill="1" applyBorder="1" applyAlignment="1">
      <alignment horizontal="center" vertical="center"/>
    </xf>
    <xf numFmtId="0" fontId="4" fillId="3" borderId="2" xfId="0" applyNumberFormat="1" applyFont="1" applyFill="1" applyBorder="1" applyAlignment="1">
      <alignment horizontal="center" vertical="center"/>
    </xf>
    <xf numFmtId="164" fontId="10" fillId="3" borderId="2" xfId="0" applyNumberFormat="1" applyFont="1" applyFill="1" applyBorder="1" applyAlignment="1">
      <alignment horizontal="center" vertical="center"/>
    </xf>
    <xf numFmtId="43" fontId="2" fillId="3" borderId="2" xfId="0" applyNumberFormat="1" applyFont="1" applyFill="1" applyBorder="1" applyAlignment="1">
      <alignment horizontal="center" vertical="center"/>
    </xf>
    <xf numFmtId="43" fontId="4" fillId="3" borderId="3" xfId="0" applyNumberFormat="1" applyFont="1" applyFill="1" applyBorder="1" applyAlignment="1">
      <alignment horizontal="center" vertical="center"/>
    </xf>
    <xf numFmtId="0" fontId="0" fillId="3" borderId="0" xfId="0" applyFill="1" applyAlignment="1">
      <alignment horizontal="left" vertical="center"/>
    </xf>
    <xf numFmtId="1" fontId="4" fillId="2" borderId="2" xfId="0" applyNumberFormat="1" applyFont="1" applyFill="1" applyBorder="1" applyAlignment="1">
      <alignment horizontal="center" vertical="center" wrapText="1"/>
    </xf>
    <xf numFmtId="43" fontId="4" fillId="2" borderId="2" xfId="0" applyNumberFormat="1" applyFont="1" applyFill="1" applyBorder="1" applyAlignment="1">
      <alignment horizontal="center" vertical="center"/>
    </xf>
    <xf numFmtId="0" fontId="0" fillId="2" borderId="0" xfId="0" applyFill="1"/>
    <xf numFmtId="164" fontId="4" fillId="2" borderId="2" xfId="0" applyNumberFormat="1" applyFont="1" applyFill="1" applyBorder="1" applyAlignment="1">
      <alignment horizontal="center" vertical="center" wrapText="1"/>
    </xf>
    <xf numFmtId="0" fontId="0" fillId="5" borderId="0" xfId="0" applyFill="1"/>
    <xf numFmtId="1" fontId="2" fillId="2" borderId="2" xfId="0" applyNumberFormat="1" applyFont="1" applyFill="1" applyBorder="1" applyAlignment="1">
      <alignment horizontal="center" vertical="center" wrapText="1"/>
    </xf>
    <xf numFmtId="43" fontId="2" fillId="2" borderId="2" xfId="0" applyNumberFormat="1" applyFont="1" applyFill="1" applyBorder="1" applyAlignment="1">
      <alignment horizontal="center" vertical="center" wrapText="1"/>
    </xf>
    <xf numFmtId="43" fontId="4" fillId="3" borderId="2" xfId="0" applyNumberFormat="1" applyFont="1" applyFill="1" applyBorder="1" applyAlignment="1">
      <alignment horizontal="center" vertical="center" wrapText="1"/>
    </xf>
    <xf numFmtId="16" fontId="4" fillId="3" borderId="2" xfId="0" applyNumberFormat="1" applyFont="1" applyFill="1" applyBorder="1" applyAlignment="1">
      <alignment horizontal="center" vertical="center" wrapText="1"/>
    </xf>
    <xf numFmtId="164" fontId="36" fillId="0" borderId="0" xfId="0" applyNumberFormat="1" applyFont="1"/>
    <xf numFmtId="0" fontId="36" fillId="0" borderId="0" xfId="0" applyFont="1"/>
    <xf numFmtId="164" fontId="38" fillId="0" borderId="0" xfId="0" applyNumberFormat="1" applyFont="1"/>
    <xf numFmtId="0" fontId="38" fillId="0" borderId="0" xfId="0" applyFont="1"/>
    <xf numFmtId="0" fontId="35" fillId="0" borderId="2" xfId="0" applyFont="1" applyBorder="1" applyAlignment="1">
      <alignment horizontal="left" vertical="center" wrapText="1"/>
    </xf>
    <xf numFmtId="0" fontId="34" fillId="0" borderId="2" xfId="0" applyFont="1" applyBorder="1" applyAlignment="1">
      <alignment horizontal="left" vertical="center" wrapText="1"/>
    </xf>
    <xf numFmtId="0" fontId="35" fillId="0" borderId="2" xfId="0" applyFont="1" applyBorder="1" applyAlignment="1">
      <alignment horizontal="center" vertical="center" wrapText="1"/>
    </xf>
    <xf numFmtId="164" fontId="34" fillId="0" borderId="2" xfId="0" applyNumberFormat="1" applyFont="1" applyFill="1" applyBorder="1" applyAlignment="1">
      <alignment horizontal="center" vertical="center" wrapText="1"/>
    </xf>
    <xf numFmtId="0" fontId="34" fillId="0" borderId="2" xfId="0" applyFont="1" applyFill="1" applyBorder="1" applyAlignment="1">
      <alignment horizontal="center" vertical="center" wrapText="1"/>
    </xf>
    <xf numFmtId="0" fontId="35" fillId="0" borderId="2" xfId="0" applyFont="1" applyFill="1" applyBorder="1" applyAlignment="1">
      <alignment horizontal="center" vertical="center" wrapText="1"/>
    </xf>
    <xf numFmtId="164" fontId="34" fillId="3" borderId="2" xfId="0" applyNumberFormat="1" applyFont="1" applyFill="1" applyBorder="1" applyAlignment="1">
      <alignment horizontal="center" vertical="center" wrapText="1"/>
    </xf>
    <xf numFmtId="164" fontId="35" fillId="0" borderId="2" xfId="0" applyNumberFormat="1" applyFont="1" applyFill="1" applyBorder="1" applyAlignment="1">
      <alignment horizontal="center" vertical="center" wrapText="1"/>
    </xf>
    <xf numFmtId="0" fontId="35" fillId="0" borderId="2" xfId="0" applyFont="1" applyFill="1" applyBorder="1" applyAlignment="1">
      <alignment horizontal="left" vertical="center" wrapText="1"/>
    </xf>
    <xf numFmtId="0" fontId="35" fillId="3" borderId="2" xfId="0" applyFont="1" applyFill="1" applyBorder="1" applyAlignment="1">
      <alignment horizontal="center" vertical="center" wrapText="1"/>
    </xf>
    <xf numFmtId="43" fontId="36" fillId="0" borderId="2" xfId="0" applyNumberFormat="1" applyFont="1" applyFill="1" applyBorder="1" applyAlignment="1">
      <alignment horizontal="center" vertical="center"/>
    </xf>
    <xf numFmtId="0" fontId="35" fillId="0" borderId="2" xfId="0" applyNumberFormat="1" applyFont="1" applyFill="1" applyBorder="1" applyAlignment="1">
      <alignment horizontal="center" vertical="center" wrapText="1"/>
    </xf>
    <xf numFmtId="43" fontId="35" fillId="0" borderId="2" xfId="0" applyNumberFormat="1" applyFont="1" applyFill="1" applyBorder="1" applyAlignment="1">
      <alignment horizontal="center" vertical="center" wrapText="1"/>
    </xf>
    <xf numFmtId="0" fontId="34" fillId="3" borderId="2" xfId="0" applyFont="1" applyFill="1" applyBorder="1" applyAlignment="1">
      <alignment horizontal="center" vertical="center" wrapText="1"/>
    </xf>
    <xf numFmtId="164" fontId="40" fillId="0" borderId="0" xfId="0" applyNumberFormat="1" applyFont="1"/>
    <xf numFmtId="0" fontId="40" fillId="0" borderId="0" xfId="0" applyFont="1"/>
    <xf numFmtId="164" fontId="38" fillId="4" borderId="0" xfId="0" applyNumberFormat="1" applyFont="1" applyFill="1"/>
    <xf numFmtId="0" fontId="38" fillId="4" borderId="0" xfId="0" applyFont="1" applyFill="1"/>
    <xf numFmtId="0" fontId="34" fillId="4" borderId="0" xfId="0" applyFont="1" applyFill="1" applyBorder="1" applyAlignment="1">
      <alignment horizontal="center" vertical="center" wrapText="1"/>
    </xf>
    <xf numFmtId="0" fontId="38" fillId="3" borderId="0" xfId="0" applyFont="1" applyFill="1"/>
    <xf numFmtId="164" fontId="33" fillId="0" borderId="2" xfId="0" applyNumberFormat="1" applyFont="1" applyFill="1" applyBorder="1" applyAlignment="1">
      <alignment vertical="center" wrapText="1"/>
    </xf>
    <xf numFmtId="0" fontId="36" fillId="0" borderId="2" xfId="0" applyFont="1" applyFill="1" applyBorder="1" applyAlignment="1">
      <alignment vertical="center" wrapText="1"/>
    </xf>
    <xf numFmtId="0" fontId="36" fillId="0" borderId="2" xfId="0" applyFont="1" applyBorder="1" applyAlignment="1">
      <alignment horizontal="left" vertical="center"/>
    </xf>
    <xf numFmtId="0" fontId="36" fillId="0" borderId="2" xfId="0" applyFont="1" applyFill="1" applyBorder="1" applyAlignment="1">
      <alignment horizontal="left" vertical="center" wrapText="1"/>
    </xf>
    <xf numFmtId="0" fontId="36" fillId="0" borderId="2" xfId="0" applyFont="1" applyFill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center" vertical="center"/>
    </xf>
    <xf numFmtId="164" fontId="36" fillId="0" borderId="2" xfId="0" applyNumberFormat="1" applyFont="1" applyFill="1" applyBorder="1" applyAlignment="1">
      <alignment horizontal="center" vertical="center"/>
    </xf>
    <xf numFmtId="164" fontId="35" fillId="0" borderId="2" xfId="0" applyNumberFormat="1" applyFont="1" applyFill="1" applyBorder="1" applyAlignment="1">
      <alignment horizontal="center" vertical="center"/>
    </xf>
    <xf numFmtId="0" fontId="38" fillId="0" borderId="0" xfId="0" applyFont="1" applyBorder="1"/>
    <xf numFmtId="164" fontId="38" fillId="0" borderId="0" xfId="0" applyNumberFormat="1" applyFont="1" applyBorder="1"/>
    <xf numFmtId="0" fontId="36" fillId="0" borderId="0" xfId="0" applyFont="1" applyAlignment="1">
      <alignment horizontal="center"/>
    </xf>
    <xf numFmtId="0" fontId="36" fillId="0" borderId="0" xfId="0" applyFont="1" applyBorder="1" applyAlignment="1">
      <alignment horizontal="center"/>
    </xf>
    <xf numFmtId="0" fontId="36" fillId="0" borderId="0" xfId="0" applyFont="1" applyAlignment="1">
      <alignment horizontal="left" vertical="center"/>
    </xf>
    <xf numFmtId="16" fontId="35" fillId="0" borderId="2" xfId="0" applyNumberFormat="1" applyFont="1" applyBorder="1" applyAlignment="1">
      <alignment horizontal="center" vertical="center" wrapText="1"/>
    </xf>
    <xf numFmtId="0" fontId="34" fillId="3" borderId="2" xfId="0" applyFont="1" applyFill="1" applyBorder="1" applyAlignment="1">
      <alignment horizontal="left" vertical="center" wrapText="1"/>
    </xf>
    <xf numFmtId="164" fontId="33" fillId="3" borderId="2" xfId="0" applyNumberFormat="1" applyFont="1" applyFill="1" applyBorder="1" applyAlignment="1">
      <alignment vertical="center" wrapText="1"/>
    </xf>
    <xf numFmtId="0" fontId="35" fillId="3" borderId="2" xfId="0" applyFont="1" applyFill="1" applyBorder="1" applyAlignment="1">
      <alignment horizontal="left" vertical="center" wrapText="1"/>
    </xf>
    <xf numFmtId="164" fontId="35" fillId="3" borderId="2" xfId="0" applyNumberFormat="1" applyFont="1" applyFill="1" applyBorder="1" applyAlignment="1">
      <alignment horizontal="center" vertical="center" wrapText="1"/>
    </xf>
    <xf numFmtId="0" fontId="36" fillId="3" borderId="2" xfId="0" applyFont="1" applyFill="1" applyBorder="1" applyAlignment="1">
      <alignment vertical="center" wrapText="1"/>
    </xf>
    <xf numFmtId="43" fontId="36" fillId="3" borderId="2" xfId="0" applyNumberFormat="1" applyFont="1" applyFill="1" applyBorder="1" applyAlignment="1">
      <alignment horizontal="center" vertical="center"/>
    </xf>
    <xf numFmtId="0" fontId="35" fillId="3" borderId="2" xfId="0" applyNumberFormat="1" applyFont="1" applyFill="1" applyBorder="1" applyAlignment="1">
      <alignment horizontal="center" vertical="center" wrapText="1"/>
    </xf>
    <xf numFmtId="43" fontId="35" fillId="3" borderId="2" xfId="0" applyNumberFormat="1" applyFont="1" applyFill="1" applyBorder="1" applyAlignment="1">
      <alignment horizontal="center" vertical="center" wrapText="1"/>
    </xf>
    <xf numFmtId="41" fontId="4" fillId="6" borderId="2" xfId="0" applyNumberFormat="1" applyFont="1" applyFill="1" applyBorder="1" applyAlignment="1">
      <alignment vertical="center" wrapText="1"/>
    </xf>
    <xf numFmtId="164" fontId="32" fillId="0" borderId="2" xfId="0" applyNumberFormat="1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164" fontId="33" fillId="0" borderId="2" xfId="0" applyNumberFormat="1" applyFont="1" applyFill="1" applyBorder="1" applyAlignment="1">
      <alignment horizontal="center" vertical="center" wrapText="1"/>
    </xf>
    <xf numFmtId="0" fontId="34" fillId="0" borderId="2" xfId="0" applyFont="1" applyFill="1" applyBorder="1" applyAlignment="1">
      <alignment horizontal="left" vertical="center" wrapText="1"/>
    </xf>
    <xf numFmtId="0" fontId="22" fillId="3" borderId="5" xfId="0" applyFont="1" applyFill="1" applyBorder="1" applyAlignment="1">
      <alignment horizontal="center" vertical="center"/>
    </xf>
    <xf numFmtId="164" fontId="2" fillId="3" borderId="2" xfId="0" applyNumberFormat="1" applyFont="1" applyFill="1" applyBorder="1" applyAlignment="1">
      <alignment vertical="center" wrapText="1"/>
    </xf>
    <xf numFmtId="0" fontId="35" fillId="0" borderId="0" xfId="0" applyFont="1" applyFill="1" applyAlignment="1">
      <alignment horizontal="center" vertical="top" wrapText="1"/>
    </xf>
    <xf numFmtId="0" fontId="36" fillId="0" borderId="0" xfId="0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6" fillId="0" borderId="2" xfId="0" quotePrefix="1" applyFont="1" applyFill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 wrapText="1"/>
    </xf>
    <xf numFmtId="0" fontId="0" fillId="0" borderId="0" xfId="0" applyFill="1"/>
    <xf numFmtId="0" fontId="36" fillId="0" borderId="0" xfId="0" applyFont="1" applyBorder="1" applyAlignment="1">
      <alignment horizontal="left" vertical="center"/>
    </xf>
    <xf numFmtId="0" fontId="36" fillId="0" borderId="0" xfId="0" applyFont="1" applyBorder="1"/>
    <xf numFmtId="0" fontId="10" fillId="0" borderId="2" xfId="0" applyFont="1" applyBorder="1"/>
    <xf numFmtId="0" fontId="0" fillId="8" borderId="0" xfId="0" applyFill="1"/>
    <xf numFmtId="164" fontId="23" fillId="0" borderId="2" xfId="0" applyNumberFormat="1" applyFont="1" applyFill="1" applyBorder="1" applyAlignment="1">
      <alignment vertical="center" wrapText="1"/>
    </xf>
    <xf numFmtId="0" fontId="10" fillId="2" borderId="0" xfId="0" applyFont="1" applyFill="1"/>
    <xf numFmtId="0" fontId="2" fillId="2" borderId="5" xfId="0" applyFont="1" applyFill="1" applyBorder="1" applyAlignment="1">
      <alignment horizontal="left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horizontal="center" vertical="center" wrapText="1"/>
    </xf>
    <xf numFmtId="43" fontId="2" fillId="3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171" fontId="4" fillId="3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2" borderId="2" xfId="0" applyFill="1" applyBorder="1"/>
    <xf numFmtId="0" fontId="4" fillId="2" borderId="2" xfId="0" applyNumberFormat="1" applyFont="1" applyFill="1" applyBorder="1" applyAlignment="1">
      <alignment horizontal="center" vertical="center" wrapText="1"/>
    </xf>
    <xf numFmtId="43" fontId="4" fillId="2" borderId="2" xfId="0" applyNumberFormat="1" applyFont="1" applyFill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0" fillId="4" borderId="0" xfId="0" applyFill="1" applyBorder="1"/>
    <xf numFmtId="170" fontId="4" fillId="0" borderId="2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64" fontId="12" fillId="2" borderId="2" xfId="0" applyNumberFormat="1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left" vertical="center" wrapText="1"/>
    </xf>
    <xf numFmtId="1" fontId="4" fillId="0" borderId="2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43" fontId="4" fillId="2" borderId="5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35" fillId="2" borderId="2" xfId="0" applyNumberFormat="1" applyFont="1" applyFill="1" applyBorder="1" applyAlignment="1">
      <alignment horizontal="center" vertical="center" wrapText="1"/>
    </xf>
    <xf numFmtId="0" fontId="34" fillId="2" borderId="2" xfId="0" applyFont="1" applyFill="1" applyBorder="1" applyAlignment="1">
      <alignment horizontal="left" vertical="center" wrapText="1"/>
    </xf>
    <xf numFmtId="0" fontId="35" fillId="2" borderId="2" xfId="0" applyFont="1" applyFill="1" applyBorder="1" applyAlignment="1">
      <alignment horizontal="center" vertical="center" wrapText="1"/>
    </xf>
    <xf numFmtId="1" fontId="35" fillId="2" borderId="2" xfId="0" applyNumberFormat="1" applyFont="1" applyFill="1" applyBorder="1" applyAlignment="1">
      <alignment horizontal="center" vertical="center" wrapText="1"/>
    </xf>
    <xf numFmtId="164" fontId="35" fillId="2" borderId="2" xfId="0" applyNumberFormat="1" applyFont="1" applyFill="1" applyBorder="1" applyAlignment="1">
      <alignment horizontal="center" vertical="center" wrapText="1"/>
    </xf>
    <xf numFmtId="164" fontId="34" fillId="2" borderId="2" xfId="0" applyNumberFormat="1" applyFont="1" applyFill="1" applyBorder="1" applyAlignment="1">
      <alignment horizontal="center" vertical="center" wrapText="1"/>
    </xf>
    <xf numFmtId="43" fontId="35" fillId="2" borderId="2" xfId="0" applyNumberFormat="1" applyFont="1" applyFill="1" applyBorder="1" applyAlignment="1">
      <alignment horizontal="center" vertical="center"/>
    </xf>
    <xf numFmtId="0" fontId="38" fillId="4" borderId="0" xfId="0" applyFont="1" applyFill="1" applyBorder="1"/>
    <xf numFmtId="170" fontId="35" fillId="0" borderId="2" xfId="0" applyNumberFormat="1" applyFont="1" applyFill="1" applyBorder="1" applyAlignment="1">
      <alignment horizontal="center" vertical="center" wrapText="1"/>
    </xf>
    <xf numFmtId="0" fontId="34" fillId="2" borderId="2" xfId="0" applyFont="1" applyFill="1" applyBorder="1" applyAlignment="1">
      <alignment horizontal="center" vertical="center" wrapText="1"/>
    </xf>
    <xf numFmtId="164" fontId="36" fillId="0" borderId="0" xfId="0" applyNumberFormat="1" applyFont="1" applyFill="1" applyBorder="1" applyAlignment="1">
      <alignment vertical="center"/>
    </xf>
    <xf numFmtId="164" fontId="38" fillId="0" borderId="0" xfId="0" applyNumberFormat="1" applyFont="1" applyFill="1" applyBorder="1"/>
    <xf numFmtId="0" fontId="38" fillId="0" borderId="0" xfId="0" applyFont="1" applyFill="1" applyBorder="1"/>
    <xf numFmtId="0" fontId="33" fillId="0" borderId="0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justify" vertical="center" wrapText="1"/>
    </xf>
    <xf numFmtId="0" fontId="35" fillId="0" borderId="0" xfId="0" applyFont="1" applyFill="1" applyBorder="1" applyAlignment="1">
      <alignment horizontal="left" vertical="center" wrapText="1"/>
    </xf>
    <xf numFmtId="0" fontId="35" fillId="0" borderId="0" xfId="0" applyFont="1" applyFill="1" applyBorder="1" applyAlignment="1">
      <alignment horizontal="justify" vertical="center" wrapText="1"/>
    </xf>
    <xf numFmtId="164" fontId="36" fillId="0" borderId="2" xfId="0" applyNumberFormat="1" applyFont="1" applyFill="1" applyBorder="1" applyAlignment="1">
      <alignment vertical="center"/>
    </xf>
    <xf numFmtId="0" fontId="46" fillId="0" borderId="2" xfId="0" applyFont="1" applyFill="1" applyBorder="1" applyAlignment="1">
      <alignment vertical="top" wrapText="1"/>
    </xf>
    <xf numFmtId="0" fontId="36" fillId="0" borderId="2" xfId="0" applyFont="1" applyFill="1" applyBorder="1" applyAlignment="1">
      <alignment horizontal="center"/>
    </xf>
    <xf numFmtId="0" fontId="34" fillId="9" borderId="2" xfId="0" applyFont="1" applyFill="1" applyBorder="1" applyAlignment="1">
      <alignment horizontal="left" vertical="center" wrapText="1"/>
    </xf>
    <xf numFmtId="0" fontId="30" fillId="0" borderId="2" xfId="0" quotePrefix="1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173" fontId="2" fillId="0" borderId="2" xfId="0" applyNumberFormat="1" applyFont="1" applyFill="1" applyBorder="1" applyAlignment="1">
      <alignment horizontal="center" vertical="center" wrapText="1"/>
    </xf>
    <xf numFmtId="41" fontId="2" fillId="0" borderId="2" xfId="0" applyNumberFormat="1" applyFont="1" applyFill="1" applyBorder="1" applyAlignment="1">
      <alignment vertical="center" wrapText="1"/>
    </xf>
    <xf numFmtId="0" fontId="32" fillId="0" borderId="3" xfId="0" applyFont="1" applyFill="1" applyBorder="1" applyAlignment="1">
      <alignment horizontal="center" vertical="center" wrapText="1"/>
    </xf>
    <xf numFmtId="0" fontId="0" fillId="0" borderId="3" xfId="0" applyBorder="1"/>
    <xf numFmtId="169" fontId="4" fillId="0" borderId="2" xfId="0" applyNumberFormat="1" applyFont="1" applyBorder="1" applyAlignment="1">
      <alignment horizontal="center" vertical="center" wrapText="1"/>
    </xf>
    <xf numFmtId="167" fontId="4" fillId="0" borderId="2" xfId="0" applyNumberFormat="1" applyFont="1" applyBorder="1" applyAlignment="1">
      <alignment horizontal="center" vertical="center" wrapText="1"/>
    </xf>
    <xf numFmtId="174" fontId="5" fillId="0" borderId="2" xfId="0" applyNumberFormat="1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0" fontId="34" fillId="0" borderId="2" xfId="0" applyNumberFormat="1" applyFont="1" applyFill="1" applyBorder="1" applyAlignment="1">
      <alignment horizontal="center" vertical="center" wrapText="1"/>
    </xf>
    <xf numFmtId="43" fontId="35" fillId="0" borderId="2" xfId="0" applyNumberFormat="1" applyFont="1" applyFill="1" applyBorder="1" applyAlignment="1">
      <alignment horizontal="center" vertical="center"/>
    </xf>
    <xf numFmtId="164" fontId="38" fillId="0" borderId="0" xfId="0" applyNumberFormat="1" applyFont="1" applyFill="1"/>
    <xf numFmtId="0" fontId="38" fillId="0" borderId="0" xfId="0" applyFont="1" applyFill="1"/>
    <xf numFmtId="170" fontId="35" fillId="0" borderId="2" xfId="0" applyNumberFormat="1" applyFont="1" applyFill="1" applyBorder="1" applyAlignment="1">
      <alignment horizontal="center" vertical="center"/>
    </xf>
    <xf numFmtId="0" fontId="35" fillId="0" borderId="2" xfId="0" applyFont="1" applyFill="1" applyBorder="1" applyAlignment="1">
      <alignment vertical="top" wrapText="1"/>
    </xf>
    <xf numFmtId="1" fontId="2" fillId="2" borderId="2" xfId="0" applyNumberFormat="1" applyFont="1" applyFill="1" applyBorder="1" applyAlignment="1">
      <alignment horizontal="right" vertical="center" wrapText="1"/>
    </xf>
    <xf numFmtId="43" fontId="2" fillId="2" borderId="2" xfId="0" applyNumberFormat="1" applyFont="1" applyFill="1" applyBorder="1" applyAlignment="1">
      <alignment horizontal="right" vertical="center" wrapText="1"/>
    </xf>
    <xf numFmtId="164" fontId="2" fillId="2" borderId="2" xfId="0" applyNumberFormat="1" applyFont="1" applyFill="1" applyBorder="1" applyAlignment="1">
      <alignment horizontal="right" vertical="center" wrapText="1"/>
    </xf>
    <xf numFmtId="41" fontId="4" fillId="2" borderId="2" xfId="0" applyNumberFormat="1" applyFont="1" applyFill="1" applyBorder="1" applyAlignment="1">
      <alignment horizontal="right" vertical="center" wrapText="1"/>
    </xf>
    <xf numFmtId="164" fontId="17" fillId="2" borderId="0" xfId="0" applyNumberFormat="1" applyFont="1" applyFill="1"/>
    <xf numFmtId="1" fontId="4" fillId="2" borderId="2" xfId="0" applyNumberFormat="1" applyFont="1" applyFill="1" applyBorder="1" applyAlignment="1">
      <alignment horizontal="right" vertical="center" wrapText="1"/>
    </xf>
    <xf numFmtId="164" fontId="4" fillId="2" borderId="2" xfId="0" applyNumberFormat="1" applyFont="1" applyFill="1" applyBorder="1" applyAlignment="1">
      <alignment horizontal="right" vertical="center" wrapText="1"/>
    </xf>
    <xf numFmtId="0" fontId="0" fillId="2" borderId="2" xfId="0" applyFill="1" applyBorder="1" applyAlignment="1">
      <alignment horizontal="right"/>
    </xf>
    <xf numFmtId="164" fontId="12" fillId="2" borderId="2" xfId="0" applyNumberFormat="1" applyFont="1" applyFill="1" applyBorder="1" applyAlignment="1">
      <alignment horizontal="right" vertical="center"/>
    </xf>
    <xf numFmtId="3" fontId="2" fillId="2" borderId="2" xfId="0" applyNumberFormat="1" applyFont="1" applyFill="1" applyBorder="1" applyAlignment="1">
      <alignment horizontal="right" vertical="center" wrapText="1"/>
    </xf>
    <xf numFmtId="3" fontId="4" fillId="2" borderId="2" xfId="0" applyNumberFormat="1" applyFont="1" applyFill="1" applyBorder="1" applyAlignment="1">
      <alignment horizontal="right" vertical="center"/>
    </xf>
    <xf numFmtId="164" fontId="18" fillId="2" borderId="0" xfId="0" applyNumberFormat="1" applyFont="1" applyFill="1"/>
    <xf numFmtId="41" fontId="4" fillId="3" borderId="2" xfId="0" applyNumberFormat="1" applyFont="1" applyFill="1" applyBorder="1" applyAlignment="1">
      <alignment horizontal="center" vertical="center" wrapText="1"/>
    </xf>
    <xf numFmtId="165" fontId="4" fillId="3" borderId="2" xfId="0" applyNumberFormat="1" applyFont="1" applyFill="1" applyBorder="1" applyAlignment="1">
      <alignment horizontal="right" vertical="center" wrapText="1"/>
    </xf>
    <xf numFmtId="174" fontId="4" fillId="2" borderId="2" xfId="0" applyNumberFormat="1" applyFont="1" applyFill="1" applyBorder="1" applyAlignment="1">
      <alignment horizontal="center" vertical="center"/>
    </xf>
    <xf numFmtId="164" fontId="2" fillId="2" borderId="5" xfId="0" applyNumberFormat="1" applyFont="1" applyFill="1" applyBorder="1" applyAlignment="1">
      <alignment horizontal="righ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172" fontId="4" fillId="3" borderId="2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33" fillId="0" borderId="0" xfId="0" applyFont="1" applyBorder="1" applyAlignment="1">
      <alignment horizontal="center"/>
    </xf>
    <xf numFmtId="0" fontId="35" fillId="0" borderId="0" xfId="0" applyFont="1" applyFill="1" applyBorder="1" applyAlignment="1">
      <alignment vertical="center" wrapText="1"/>
    </xf>
    <xf numFmtId="0" fontId="34" fillId="0" borderId="2" xfId="0" applyFont="1" applyBorder="1" applyAlignment="1">
      <alignment horizontal="center" vertical="center" wrapText="1"/>
    </xf>
    <xf numFmtId="164" fontId="2" fillId="0" borderId="7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65" fontId="4" fillId="0" borderId="2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top" wrapText="1"/>
    </xf>
    <xf numFmtId="164" fontId="28" fillId="0" borderId="0" xfId="0" applyNumberFormat="1" applyFont="1"/>
    <xf numFmtId="0" fontId="21" fillId="0" borderId="0" xfId="0" applyFont="1"/>
    <xf numFmtId="0" fontId="19" fillId="0" borderId="0" xfId="0" applyFont="1"/>
    <xf numFmtId="0" fontId="1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13" fillId="0" borderId="0" xfId="0" applyFont="1" applyFill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 wrapText="1"/>
    </xf>
    <xf numFmtId="43" fontId="4" fillId="0" borderId="2" xfId="0" applyNumberFormat="1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left" vertical="center" wrapText="1"/>
    </xf>
    <xf numFmtId="164" fontId="19" fillId="0" borderId="2" xfId="0" applyNumberFormat="1" applyFont="1" applyFill="1" applyBorder="1" applyAlignment="1">
      <alignment vertical="center" wrapText="1"/>
    </xf>
    <xf numFmtId="0" fontId="10" fillId="0" borderId="7" xfId="0" applyFont="1" applyFill="1" applyBorder="1" applyAlignment="1">
      <alignment horizontal="center" vertical="center" wrapText="1"/>
    </xf>
    <xf numFmtId="164" fontId="20" fillId="0" borderId="2" xfId="0" applyNumberFormat="1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26" fillId="0" borderId="2" xfId="0" applyFont="1" applyFill="1" applyBorder="1" applyAlignment="1">
      <alignment horizontal="center" vertical="center" wrapText="1"/>
    </xf>
    <xf numFmtId="164" fontId="2" fillId="2" borderId="7" xfId="0" applyNumberFormat="1" applyFont="1" applyFill="1" applyBorder="1" applyAlignment="1">
      <alignment horizontal="center" vertical="center" wrapText="1"/>
    </xf>
    <xf numFmtId="164" fontId="11" fillId="0" borderId="2" xfId="0" applyNumberFormat="1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/>
    <xf numFmtId="0" fontId="10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 wrapText="1"/>
    </xf>
    <xf numFmtId="43" fontId="4" fillId="2" borderId="7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/>
    <xf numFmtId="43" fontId="4" fillId="2" borderId="7" xfId="0" applyNumberFormat="1" applyFont="1" applyFill="1" applyBorder="1" applyAlignment="1">
      <alignment horizontal="center" vertical="center"/>
    </xf>
    <xf numFmtId="164" fontId="27" fillId="0" borderId="2" xfId="0" applyNumberFormat="1" applyFont="1" applyFill="1" applyBorder="1" applyAlignment="1">
      <alignment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/>
    </xf>
    <xf numFmtId="1" fontId="2" fillId="0" borderId="7" xfId="0" applyNumberFormat="1" applyFont="1" applyFill="1" applyBorder="1" applyAlignment="1">
      <alignment horizontal="center" vertical="center" wrapText="1"/>
    </xf>
    <xf numFmtId="164" fontId="23" fillId="0" borderId="7" xfId="0" applyNumberFormat="1" applyFont="1" applyFill="1" applyBorder="1" applyAlignment="1">
      <alignment vertical="center" wrapText="1"/>
    </xf>
    <xf numFmtId="0" fontId="6" fillId="0" borderId="9" xfId="0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12" fillId="0" borderId="2" xfId="0" applyNumberFormat="1" applyFont="1" applyFill="1" applyBorder="1" applyAlignment="1">
      <alignment horizontal="center" vertical="center"/>
    </xf>
    <xf numFmtId="43" fontId="2" fillId="0" borderId="3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/>
    </xf>
    <xf numFmtId="164" fontId="10" fillId="0" borderId="2" xfId="0" applyNumberFormat="1" applyFont="1" applyFill="1" applyBorder="1" applyAlignment="1">
      <alignment horizontal="center" vertical="center"/>
    </xf>
    <xf numFmtId="43" fontId="2" fillId="0" borderId="2" xfId="0" applyNumberFormat="1" applyFont="1" applyFill="1" applyBorder="1" applyAlignment="1">
      <alignment horizontal="center" vertical="center"/>
    </xf>
    <xf numFmtId="0" fontId="48" fillId="3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0" fontId="1" fillId="3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right" vertical="center" wrapText="1"/>
    </xf>
    <xf numFmtId="0" fontId="2" fillId="3" borderId="0" xfId="0" applyFont="1" applyFill="1" applyAlignment="1">
      <alignment horizontal="right" vertical="center" wrapText="1"/>
    </xf>
    <xf numFmtId="0" fontId="22" fillId="3" borderId="2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 wrapText="1"/>
    </xf>
    <xf numFmtId="41" fontId="2" fillId="3" borderId="2" xfId="0" applyNumberFormat="1" applyFont="1" applyFill="1" applyBorder="1" applyAlignment="1">
      <alignment horizontal="right" vertical="center" wrapText="1"/>
    </xf>
    <xf numFmtId="164" fontId="2" fillId="3" borderId="2" xfId="0" applyNumberFormat="1" applyFont="1" applyFill="1" applyBorder="1" applyAlignment="1">
      <alignment horizontal="right" vertical="center" wrapText="1"/>
    </xf>
    <xf numFmtId="165" fontId="10" fillId="3" borderId="2" xfId="0" applyNumberFormat="1" applyFont="1" applyFill="1" applyBorder="1" applyAlignment="1">
      <alignment horizontal="right" vertical="center" wrapText="1"/>
    </xf>
    <xf numFmtId="164" fontId="4" fillId="3" borderId="2" xfId="0" applyNumberFormat="1" applyFont="1" applyFill="1" applyBorder="1" applyAlignment="1">
      <alignment horizontal="right" vertical="center" wrapText="1"/>
    </xf>
    <xf numFmtId="0" fontId="2" fillId="3" borderId="2" xfId="0" applyNumberFormat="1" applyFont="1" applyFill="1" applyBorder="1" applyAlignment="1">
      <alignment vertical="center" wrapText="1"/>
    </xf>
    <xf numFmtId="41" fontId="4" fillId="3" borderId="2" xfId="0" applyNumberFormat="1" applyFont="1" applyFill="1" applyBorder="1" applyAlignment="1">
      <alignment horizontal="right" vertical="center" wrapText="1"/>
    </xf>
    <xf numFmtId="175" fontId="4" fillId="3" borderId="2" xfId="0" applyNumberFormat="1" applyFont="1" applyFill="1" applyBorder="1" applyAlignment="1">
      <alignment horizontal="right" vertical="center" wrapText="1"/>
    </xf>
    <xf numFmtId="3" fontId="10" fillId="3" borderId="2" xfId="0" applyNumberFormat="1" applyFont="1" applyFill="1" applyBorder="1" applyAlignment="1">
      <alignment horizontal="right" vertical="center" wrapText="1"/>
    </xf>
    <xf numFmtId="0" fontId="43" fillId="3" borderId="2" xfId="0" applyFont="1" applyFill="1" applyBorder="1" applyAlignment="1">
      <alignment horizontal="center" vertical="center" wrapText="1"/>
    </xf>
    <xf numFmtId="164" fontId="12" fillId="3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right" vertical="center" wrapText="1"/>
    </xf>
    <xf numFmtId="164" fontId="4" fillId="3" borderId="2" xfId="0" applyNumberFormat="1" applyFont="1" applyFill="1" applyBorder="1" applyAlignment="1">
      <alignment vertical="center" wrapText="1"/>
    </xf>
    <xf numFmtId="2" fontId="4" fillId="3" borderId="2" xfId="0" applyNumberFormat="1" applyFont="1" applyFill="1" applyBorder="1" applyAlignment="1">
      <alignment horizontal="right" vertical="center" wrapText="1"/>
    </xf>
    <xf numFmtId="49" fontId="2" fillId="3" borderId="3" xfId="0" applyNumberFormat="1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horizontal="right" vertical="center" wrapText="1"/>
    </xf>
    <xf numFmtId="166" fontId="4" fillId="3" borderId="2" xfId="0" applyNumberFormat="1" applyFont="1" applyFill="1" applyBorder="1" applyAlignment="1">
      <alignment horizontal="right"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horizontal="right" vertical="center"/>
    </xf>
    <xf numFmtId="175" fontId="4" fillId="3" borderId="2" xfId="0" applyNumberFormat="1" applyFont="1" applyFill="1" applyBorder="1" applyAlignment="1">
      <alignment horizontal="right" vertical="center"/>
    </xf>
    <xf numFmtId="165" fontId="10" fillId="3" borderId="2" xfId="0" applyNumberFormat="1" applyFont="1" applyFill="1" applyBorder="1" applyAlignment="1">
      <alignment horizontal="right" vertical="center"/>
    </xf>
    <xf numFmtId="0" fontId="2" fillId="3" borderId="8" xfId="0" applyFont="1" applyFill="1" applyBorder="1" applyAlignment="1">
      <alignment vertical="center" wrapText="1"/>
    </xf>
    <xf numFmtId="176" fontId="4" fillId="3" borderId="2" xfId="0" applyNumberFormat="1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vertical="center" wrapText="1"/>
    </xf>
    <xf numFmtId="164" fontId="17" fillId="3" borderId="0" xfId="0" applyNumberFormat="1" applyFont="1" applyFill="1"/>
    <xf numFmtId="164" fontId="2" fillId="3" borderId="6" xfId="0" applyNumberFormat="1" applyFont="1" applyFill="1" applyBorder="1" applyAlignment="1">
      <alignment horizontal="center" vertical="center" wrapText="1"/>
    </xf>
    <xf numFmtId="164" fontId="2" fillId="3" borderId="5" xfId="0" applyNumberFormat="1" applyFont="1" applyFill="1" applyBorder="1" applyAlignment="1">
      <alignment vertical="center" wrapText="1"/>
    </xf>
    <xf numFmtId="164" fontId="2" fillId="3" borderId="7" xfId="0" applyNumberFormat="1" applyFont="1" applyFill="1" applyBorder="1" applyAlignment="1">
      <alignment vertical="center" wrapText="1"/>
    </xf>
    <xf numFmtId="164" fontId="2" fillId="3" borderId="7" xfId="0" applyNumberFormat="1" applyFont="1" applyFill="1" applyBorder="1" applyAlignment="1">
      <alignment horizontal="right" vertical="center" wrapText="1"/>
    </xf>
    <xf numFmtId="164" fontId="12" fillId="3" borderId="7" xfId="0" applyNumberFormat="1" applyFont="1" applyFill="1" applyBorder="1" applyAlignment="1">
      <alignment horizontal="center" vertical="center" wrapText="1"/>
    </xf>
    <xf numFmtId="164" fontId="2" fillId="3" borderId="7" xfId="0" applyNumberFormat="1" applyFont="1" applyFill="1" applyBorder="1" applyAlignment="1">
      <alignment horizontal="center" vertical="center" wrapText="1"/>
    </xf>
    <xf numFmtId="3" fontId="4" fillId="3" borderId="7" xfId="0" applyNumberFormat="1" applyFont="1" applyFill="1" applyBorder="1" applyAlignment="1">
      <alignment horizontal="right" vertical="center" wrapText="1"/>
    </xf>
    <xf numFmtId="164" fontId="2" fillId="3" borderId="2" xfId="0" applyNumberFormat="1" applyFont="1" applyFill="1" applyBorder="1" applyAlignment="1">
      <alignment horizontal="center" vertical="center"/>
    </xf>
    <xf numFmtId="164" fontId="4" fillId="3" borderId="2" xfId="0" applyNumberFormat="1" applyFont="1" applyFill="1" applyBorder="1"/>
    <xf numFmtId="164" fontId="4" fillId="3" borderId="2" xfId="0" applyNumberFormat="1" applyFont="1" applyFill="1" applyBorder="1" applyAlignment="1">
      <alignment horizontal="center"/>
    </xf>
    <xf numFmtId="0" fontId="4" fillId="3" borderId="2" xfId="0" applyNumberFormat="1" applyFont="1" applyFill="1" applyBorder="1" applyAlignment="1">
      <alignment horizontal="right" vertical="center" wrapText="1"/>
    </xf>
    <xf numFmtId="174" fontId="4" fillId="3" borderId="2" xfId="0" applyNumberFormat="1" applyFont="1" applyFill="1" applyBorder="1" applyAlignment="1">
      <alignment horizontal="right" vertical="center" wrapText="1"/>
    </xf>
    <xf numFmtId="169" fontId="4" fillId="3" borderId="2" xfId="0" applyNumberFormat="1" applyFont="1" applyFill="1" applyBorder="1" applyAlignment="1">
      <alignment horizontal="right" vertical="center" wrapText="1"/>
    </xf>
    <xf numFmtId="164" fontId="18" fillId="0" borderId="0" xfId="0" applyNumberFormat="1" applyFont="1" applyFill="1"/>
    <xf numFmtId="169" fontId="4" fillId="3" borderId="2" xfId="0" applyNumberFormat="1" applyFont="1" applyFill="1" applyBorder="1" applyAlignment="1">
      <alignment horizontal="center" vertical="center" wrapText="1"/>
    </xf>
    <xf numFmtId="174" fontId="4" fillId="3" borderId="2" xfId="0" applyNumberFormat="1" applyFont="1" applyFill="1" applyBorder="1" applyAlignment="1">
      <alignment horizontal="center" vertical="center" wrapText="1"/>
    </xf>
    <xf numFmtId="174" fontId="4" fillId="3" borderId="2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1" fontId="0" fillId="2" borderId="2" xfId="0" applyNumberFormat="1" applyFill="1" applyBorder="1" applyAlignment="1">
      <alignment vertical="center"/>
    </xf>
    <xf numFmtId="164" fontId="0" fillId="2" borderId="2" xfId="0" applyNumberFormat="1" applyFill="1" applyBorder="1" applyAlignment="1">
      <alignment vertical="center"/>
    </xf>
    <xf numFmtId="164" fontId="0" fillId="0" borderId="2" xfId="0" applyNumberFormat="1" applyFill="1" applyBorder="1" applyAlignment="1">
      <alignment vertical="center"/>
    </xf>
    <xf numFmtId="164" fontId="0" fillId="3" borderId="2" xfId="0" applyNumberFormat="1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0" xfId="0" applyFill="1" applyAlignment="1">
      <alignment vertical="center"/>
    </xf>
    <xf numFmtId="0" fontId="0" fillId="0" borderId="0" xfId="0" applyFill="1" applyAlignment="1">
      <alignment vertical="center"/>
    </xf>
    <xf numFmtId="0" fontId="7" fillId="3" borderId="0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right" vertical="center" wrapText="1"/>
    </xf>
    <xf numFmtId="164" fontId="17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7" fillId="3" borderId="2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164" fontId="17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164" fontId="10" fillId="3" borderId="2" xfId="0" applyNumberFormat="1" applyFont="1" applyFill="1" applyBorder="1" applyAlignment="1">
      <alignment vertical="center" wrapText="1"/>
    </xf>
    <xf numFmtId="0" fontId="0" fillId="0" borderId="0" xfId="0" applyFont="1" applyAlignment="1">
      <alignment vertical="center"/>
    </xf>
    <xf numFmtId="164" fontId="18" fillId="0" borderId="0" xfId="0" applyNumberFormat="1" applyFont="1" applyAlignment="1">
      <alignment vertical="center"/>
    </xf>
    <xf numFmtId="164" fontId="18" fillId="2" borderId="0" xfId="0" applyNumberFormat="1" applyFont="1" applyFill="1" applyAlignment="1">
      <alignment vertical="center"/>
    </xf>
    <xf numFmtId="0" fontId="0" fillId="4" borderId="0" xfId="0" applyFill="1" applyBorder="1" applyAlignment="1">
      <alignment vertical="center"/>
    </xf>
    <xf numFmtId="0" fontId="0" fillId="4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horizontal="right" vertical="center"/>
    </xf>
    <xf numFmtId="0" fontId="20" fillId="3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 wrapText="1"/>
    </xf>
    <xf numFmtId="164" fontId="17" fillId="0" borderId="0" xfId="0" applyNumberFormat="1" applyFont="1" applyFill="1" applyBorder="1" applyAlignment="1">
      <alignment vertical="center"/>
    </xf>
    <xf numFmtId="0" fontId="22" fillId="0" borderId="2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33" fillId="0" borderId="0" xfId="0" applyFont="1" applyFill="1" applyAlignment="1">
      <alignment horizontal="center" vertical="center"/>
    </xf>
    <xf numFmtId="0" fontId="33" fillId="0" borderId="0" xfId="0" applyFont="1" applyFill="1"/>
    <xf numFmtId="0" fontId="36" fillId="0" borderId="0" xfId="0" applyFont="1" applyFill="1"/>
    <xf numFmtId="0" fontId="36" fillId="0" borderId="0" xfId="0" applyFont="1" applyFill="1" applyAlignment="1">
      <alignment horizontal="left" vertical="center"/>
    </xf>
    <xf numFmtId="0" fontId="36" fillId="0" borderId="0" xfId="0" applyFont="1" applyFill="1" applyAlignment="1">
      <alignment horizontal="center" vertical="center"/>
    </xf>
    <xf numFmtId="164" fontId="36" fillId="0" borderId="0" xfId="0" applyNumberFormat="1" applyFont="1" applyFill="1" applyBorder="1"/>
    <xf numFmtId="0" fontId="35" fillId="0" borderId="0" xfId="0" applyFont="1" applyFill="1" applyAlignment="1">
      <alignment horizontal="center" vertical="center" wrapText="1"/>
    </xf>
    <xf numFmtId="0" fontId="34" fillId="0" borderId="0" xfId="0" applyFont="1" applyFill="1" applyAlignment="1">
      <alignment horizontal="center" vertical="center" wrapText="1"/>
    </xf>
    <xf numFmtId="0" fontId="34" fillId="0" borderId="0" xfId="0" applyFont="1" applyFill="1" applyAlignment="1">
      <alignment horizontal="left" vertical="center" wrapText="1"/>
    </xf>
    <xf numFmtId="0" fontId="37" fillId="0" borderId="0" xfId="0" applyFont="1" applyFill="1" applyAlignment="1">
      <alignment horizontal="center" vertical="center" wrapText="1"/>
    </xf>
    <xf numFmtId="0" fontId="36" fillId="0" borderId="2" xfId="0" applyFont="1" applyFill="1" applyBorder="1" applyAlignment="1">
      <alignment horizontal="center" vertical="top" wrapText="1"/>
    </xf>
    <xf numFmtId="0" fontId="25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167" fontId="35" fillId="3" borderId="2" xfId="0" applyNumberFormat="1" applyFont="1" applyFill="1" applyBorder="1" applyAlignment="1">
      <alignment horizontal="center" vertical="center" wrapText="1"/>
    </xf>
    <xf numFmtId="171" fontId="35" fillId="3" borderId="2" xfId="0" applyNumberFormat="1" applyFont="1" applyFill="1" applyBorder="1" applyAlignment="1">
      <alignment horizontal="center" vertical="center" wrapText="1"/>
    </xf>
    <xf numFmtId="164" fontId="34" fillId="3" borderId="2" xfId="0" applyNumberFormat="1" applyFont="1" applyFill="1" applyBorder="1" applyAlignment="1">
      <alignment vertical="center" wrapText="1"/>
    </xf>
    <xf numFmtId="164" fontId="49" fillId="4" borderId="0" xfId="0" applyNumberFormat="1" applyFont="1" applyFill="1"/>
    <xf numFmtId="0" fontId="49" fillId="4" borderId="0" xfId="0" applyFont="1" applyFill="1"/>
    <xf numFmtId="164" fontId="38" fillId="5" borderId="0" xfId="0" applyNumberFormat="1" applyFont="1" applyFill="1"/>
    <xf numFmtId="0" fontId="38" fillId="5" borderId="0" xfId="0" applyFont="1" applyFill="1"/>
    <xf numFmtId="164" fontId="38" fillId="2" borderId="0" xfId="0" applyNumberFormat="1" applyFont="1" applyFill="1"/>
    <xf numFmtId="0" fontId="38" fillId="2" borderId="0" xfId="0" applyFont="1" applyFill="1"/>
    <xf numFmtId="164" fontId="34" fillId="0" borderId="2" xfId="0" applyNumberFormat="1" applyFont="1" applyFill="1" applyBorder="1" applyAlignment="1">
      <alignment vertical="center" wrapText="1"/>
    </xf>
    <xf numFmtId="164" fontId="49" fillId="0" borderId="0" xfId="0" applyNumberFormat="1" applyFont="1" applyFill="1"/>
    <xf numFmtId="0" fontId="49" fillId="0" borderId="0" xfId="0" applyFont="1" applyFill="1"/>
    <xf numFmtId="164" fontId="38" fillId="10" borderId="0" xfId="0" applyNumberFormat="1" applyFont="1" applyFill="1"/>
    <xf numFmtId="0" fontId="38" fillId="10" borderId="0" xfId="0" applyFont="1" applyFill="1"/>
    <xf numFmtId="0" fontId="38" fillId="5" borderId="0" xfId="0" applyFont="1" applyFill="1" applyBorder="1"/>
    <xf numFmtId="0" fontId="34" fillId="0" borderId="2" xfId="0" applyFont="1" applyFill="1" applyBorder="1" applyAlignment="1">
      <alignment horizontal="left" vertical="top" wrapText="1"/>
    </xf>
    <xf numFmtId="0" fontId="35" fillId="0" borderId="2" xfId="0" applyFont="1" applyFill="1" applyBorder="1" applyAlignment="1">
      <alignment horizontal="left" vertical="top" wrapText="1"/>
    </xf>
    <xf numFmtId="0" fontId="33" fillId="3" borderId="2" xfId="0" applyFont="1" applyFill="1" applyBorder="1" applyAlignment="1">
      <alignment vertical="center" wrapText="1"/>
    </xf>
    <xf numFmtId="0" fontId="36" fillId="3" borderId="2" xfId="0" applyFont="1" applyFill="1" applyBorder="1"/>
    <xf numFmtId="164" fontId="34" fillId="0" borderId="0" xfId="0" applyNumberFormat="1" applyFont="1" applyFill="1" applyBorder="1" applyAlignment="1">
      <alignment horizontal="center" vertical="center" wrapText="1"/>
    </xf>
    <xf numFmtId="0" fontId="33" fillId="0" borderId="0" xfId="0" applyFont="1" applyFill="1" applyBorder="1"/>
    <xf numFmtId="0" fontId="36" fillId="0" borderId="0" xfId="0" applyFont="1" applyFill="1" applyBorder="1" applyAlignment="1">
      <alignment horizontal="left" vertical="center"/>
    </xf>
    <xf numFmtId="0" fontId="36" fillId="0" borderId="0" xfId="0" applyFont="1" applyFill="1" applyBorder="1"/>
    <xf numFmtId="0" fontId="36" fillId="0" borderId="0" xfId="0" applyFont="1" applyFill="1" applyBorder="1" applyAlignment="1">
      <alignment horizontal="center" vertical="center"/>
    </xf>
    <xf numFmtId="0" fontId="36" fillId="7" borderId="0" xfId="0" applyFont="1" applyFill="1" applyBorder="1"/>
    <xf numFmtId="0" fontId="36" fillId="7" borderId="0" xfId="0" applyFont="1" applyFill="1" applyBorder="1" applyAlignment="1">
      <alignment horizontal="center" vertical="center"/>
    </xf>
    <xf numFmtId="0" fontId="36" fillId="7" borderId="0" xfId="0" applyFont="1" applyFill="1"/>
    <xf numFmtId="0" fontId="36" fillId="7" borderId="0" xfId="0" applyFont="1" applyFill="1" applyAlignment="1">
      <alignment horizontal="center" vertical="center"/>
    </xf>
    <xf numFmtId="0" fontId="34" fillId="0" borderId="2" xfId="0" applyFont="1" applyBorder="1" applyAlignment="1">
      <alignment horizontal="center" vertical="center" wrapText="1"/>
    </xf>
    <xf numFmtId="0" fontId="35" fillId="3" borderId="2" xfId="0" applyFont="1" applyFill="1" applyBorder="1" applyAlignment="1">
      <alignment horizontal="center" vertical="center" wrapText="1"/>
    </xf>
    <xf numFmtId="164" fontId="35" fillId="3" borderId="2" xfId="0" applyNumberFormat="1" applyFont="1" applyFill="1" applyBorder="1" applyAlignment="1">
      <alignment horizontal="center" vertical="center" wrapText="1"/>
    </xf>
    <xf numFmtId="0" fontId="36" fillId="0" borderId="2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top" wrapText="1"/>
    </xf>
    <xf numFmtId="0" fontId="29" fillId="0" borderId="0" xfId="0" applyFont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7" fillId="0" borderId="0" xfId="0" applyFont="1" applyAlignment="1">
      <alignment horizontal="center" vertical="center" wrapText="1"/>
    </xf>
    <xf numFmtId="0" fontId="35" fillId="0" borderId="0" xfId="0" applyFont="1" applyFill="1" applyBorder="1" applyAlignment="1">
      <alignment vertical="center" wrapText="1"/>
    </xf>
    <xf numFmtId="0" fontId="34" fillId="0" borderId="3" xfId="0" applyFont="1" applyFill="1" applyBorder="1" applyAlignment="1">
      <alignment horizontal="center" vertical="center" wrapText="1"/>
    </xf>
    <xf numFmtId="0" fontId="34" fillId="0" borderId="11" xfId="0" applyFont="1" applyFill="1" applyBorder="1" applyAlignment="1">
      <alignment horizontal="center" vertical="center" wrapText="1"/>
    </xf>
    <xf numFmtId="0" fontId="34" fillId="0" borderId="4" xfId="0" applyFont="1" applyFill="1" applyBorder="1" applyAlignment="1">
      <alignment horizontal="center" vertical="center" wrapText="1"/>
    </xf>
    <xf numFmtId="0" fontId="34" fillId="0" borderId="2" xfId="0" applyFont="1" applyFill="1" applyBorder="1" applyAlignment="1">
      <alignment horizontal="center" vertical="center" wrapText="1"/>
    </xf>
    <xf numFmtId="0" fontId="36" fillId="0" borderId="2" xfId="0" applyFont="1" applyFill="1" applyBorder="1" applyAlignment="1">
      <alignment vertical="center" wrapText="1"/>
    </xf>
    <xf numFmtId="0" fontId="33" fillId="0" borderId="2" xfId="0" applyFont="1" applyFill="1" applyBorder="1" applyAlignment="1">
      <alignment horizontal="center" vertical="center"/>
    </xf>
    <xf numFmtId="0" fontId="34" fillId="0" borderId="0" xfId="0" applyFont="1" applyFill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 wrapText="1"/>
    </xf>
    <xf numFmtId="0" fontId="34" fillId="0" borderId="0" xfId="0" applyFont="1" applyFill="1" applyAlignment="1">
      <alignment horizontal="center" vertical="top" wrapText="1"/>
    </xf>
    <xf numFmtId="0" fontId="33" fillId="0" borderId="2" xfId="0" applyFont="1" applyFill="1" applyBorder="1" applyAlignment="1">
      <alignment horizontal="center" vertical="center" wrapText="1"/>
    </xf>
    <xf numFmtId="0" fontId="35" fillId="3" borderId="2" xfId="0" applyFont="1" applyFill="1" applyBorder="1" applyAlignment="1">
      <alignment horizontal="center" vertical="center" wrapText="1"/>
    </xf>
    <xf numFmtId="164" fontId="34" fillId="3" borderId="2" xfId="0" applyNumberFormat="1" applyFont="1" applyFill="1" applyBorder="1" applyAlignment="1">
      <alignment horizontal="center" vertical="center" wrapText="1"/>
    </xf>
    <xf numFmtId="0" fontId="35" fillId="0" borderId="2" xfId="0" applyFont="1" applyBorder="1" applyAlignment="1">
      <alignment horizontal="center" vertical="center" wrapText="1"/>
    </xf>
    <xf numFmtId="0" fontId="35" fillId="3" borderId="2" xfId="0" applyFont="1" applyFill="1" applyBorder="1" applyAlignment="1">
      <alignment horizontal="left" vertical="center" wrapText="1"/>
    </xf>
    <xf numFmtId="164" fontId="35" fillId="3" borderId="2" xfId="0" applyNumberFormat="1" applyFont="1" applyFill="1" applyBorder="1" applyAlignment="1">
      <alignment horizontal="center" vertical="center" wrapText="1"/>
    </xf>
    <xf numFmtId="0" fontId="35" fillId="0" borderId="2" xfId="0" applyFont="1" applyBorder="1" applyAlignment="1">
      <alignment horizontal="left" vertical="center" wrapText="1"/>
    </xf>
    <xf numFmtId="164" fontId="36" fillId="7" borderId="0" xfId="0" applyNumberFormat="1" applyFont="1" applyFill="1" applyBorder="1" applyAlignment="1">
      <alignment horizontal="right" vertical="center"/>
    </xf>
    <xf numFmtId="0" fontId="36" fillId="7" borderId="0" xfId="0" applyFont="1" applyFill="1" applyBorder="1" applyAlignment="1">
      <alignment horizontal="right"/>
    </xf>
    <xf numFmtId="0" fontId="33" fillId="7" borderId="0" xfId="0" applyFont="1" applyFill="1" applyBorder="1" applyAlignment="1">
      <alignment horizontal="center"/>
    </xf>
    <xf numFmtId="0" fontId="34" fillId="0" borderId="0" xfId="0" applyFont="1" applyFill="1" applyBorder="1" applyAlignment="1">
      <alignment horizontal="left" vertical="center" wrapText="1"/>
    </xf>
    <xf numFmtId="0" fontId="34" fillId="0" borderId="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164" fontId="23" fillId="2" borderId="2" xfId="0" applyNumberFormat="1" applyFont="1" applyFill="1" applyBorder="1" applyAlignment="1">
      <alignment horizontal="center" vertical="center" wrapText="1"/>
    </xf>
    <xf numFmtId="164" fontId="23" fillId="2" borderId="6" xfId="0" applyNumberFormat="1" applyFont="1" applyFill="1" applyBorder="1" applyAlignment="1">
      <alignment horizontal="center" vertical="center" wrapText="1"/>
    </xf>
    <xf numFmtId="164" fontId="23" fillId="2" borderId="5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164" fontId="23" fillId="2" borderId="7" xfId="0" applyNumberFormat="1" applyFont="1" applyFill="1" applyBorder="1" applyAlignment="1">
      <alignment horizontal="center" vertical="center" wrapText="1"/>
    </xf>
    <xf numFmtId="0" fontId="42" fillId="2" borderId="2" xfId="0" applyFont="1" applyFill="1" applyBorder="1" applyAlignment="1">
      <alignment horizontal="center" vertical="center" wrapText="1"/>
    </xf>
    <xf numFmtId="0" fontId="42" fillId="2" borderId="7" xfId="0" applyFont="1" applyFill="1" applyBorder="1" applyAlignment="1">
      <alignment horizontal="center" vertical="center" wrapText="1"/>
    </xf>
    <xf numFmtId="0" fontId="29" fillId="0" borderId="0" xfId="0" applyFont="1" applyAlignment="1">
      <alignment horizontal="right" vertical="center" wrapText="1"/>
    </xf>
    <xf numFmtId="0" fontId="29" fillId="0" borderId="1" xfId="0" applyFont="1" applyBorder="1" applyAlignment="1">
      <alignment horizontal="righ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29" fillId="0" borderId="0" xfId="0" applyFont="1" applyFill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right" vertical="center" wrapText="1"/>
    </xf>
    <xf numFmtId="0" fontId="0" fillId="3" borderId="2" xfId="0" applyFill="1" applyBorder="1" applyAlignment="1">
      <alignment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right" vertical="center" wrapText="1"/>
    </xf>
    <xf numFmtId="0" fontId="10" fillId="0" borderId="2" xfId="0" applyFont="1" applyFill="1" applyBorder="1" applyAlignment="1">
      <alignment vertical="center" wrapText="1"/>
    </xf>
    <xf numFmtId="0" fontId="12" fillId="0" borderId="5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center" vertical="center" wrapText="1"/>
    </xf>
    <xf numFmtId="0" fontId="4" fillId="3" borderId="7" xfId="0" applyNumberFormat="1" applyFont="1" applyFill="1" applyBorder="1" applyAlignment="1">
      <alignment horizontal="center" vertical="center" wrapText="1"/>
    </xf>
    <xf numFmtId="3" fontId="4" fillId="3" borderId="5" xfId="0" applyNumberFormat="1" applyFont="1" applyFill="1" applyBorder="1" applyAlignment="1">
      <alignment horizontal="right" vertical="center" wrapText="1"/>
    </xf>
    <xf numFmtId="165" fontId="4" fillId="3" borderId="5" xfId="0" applyNumberFormat="1" applyFont="1" applyFill="1" applyBorder="1" applyAlignment="1">
      <alignment horizontal="right" vertical="center" wrapText="1"/>
    </xf>
    <xf numFmtId="165" fontId="4" fillId="3" borderId="7" xfId="0" applyNumberFormat="1" applyFont="1" applyFill="1" applyBorder="1" applyAlignment="1">
      <alignment horizontal="right" vertical="center" wrapText="1"/>
    </xf>
    <xf numFmtId="0" fontId="31" fillId="0" borderId="6" xfId="0" applyFont="1" applyFill="1" applyBorder="1" applyAlignment="1">
      <alignment horizontal="center" vertical="center" wrapText="1"/>
    </xf>
    <xf numFmtId="0" fontId="31" fillId="0" borderId="7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164" fontId="12" fillId="3" borderId="2" xfId="0" applyNumberFormat="1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3" fontId="4" fillId="3" borderId="2" xfId="0" applyNumberFormat="1" applyFont="1" applyFill="1" applyBorder="1" applyAlignment="1">
      <alignment horizontal="right" vertical="center" wrapText="1"/>
    </xf>
    <xf numFmtId="165" fontId="4" fillId="3" borderId="2" xfId="0" applyNumberFormat="1" applyFont="1" applyFill="1" applyBorder="1" applyAlignment="1">
      <alignment horizontal="right" vertical="center" wrapText="1"/>
    </xf>
    <xf numFmtId="164" fontId="4" fillId="3" borderId="2" xfId="0" applyNumberFormat="1" applyFont="1" applyFill="1" applyBorder="1" applyAlignment="1">
      <alignment horizontal="right" vertical="center" wrapText="1"/>
    </xf>
    <xf numFmtId="168" fontId="4" fillId="3" borderId="2" xfId="0" applyNumberFormat="1" applyFont="1" applyFill="1" applyBorder="1" applyAlignment="1">
      <alignment horizontal="right" vertical="center" wrapText="1"/>
    </xf>
    <xf numFmtId="164" fontId="10" fillId="3" borderId="2" xfId="0" applyNumberFormat="1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vertical="center" wrapText="1"/>
    </xf>
    <xf numFmtId="164" fontId="4" fillId="3" borderId="5" xfId="0" applyNumberFormat="1" applyFont="1" applyFill="1" applyBorder="1" applyAlignment="1">
      <alignment horizontal="right" vertical="center" wrapText="1"/>
    </xf>
    <xf numFmtId="164" fontId="4" fillId="3" borderId="7" xfId="0" applyNumberFormat="1" applyFont="1" applyFill="1" applyBorder="1" applyAlignment="1">
      <alignment horizontal="right" vertical="center" wrapText="1"/>
    </xf>
    <xf numFmtId="164" fontId="2" fillId="3" borderId="5" xfId="0" applyNumberFormat="1" applyFont="1" applyFill="1" applyBorder="1" applyAlignment="1">
      <alignment horizontal="center" vertical="center" wrapText="1"/>
    </xf>
    <xf numFmtId="164" fontId="2" fillId="3" borderId="7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 wrapText="1"/>
    </xf>
    <xf numFmtId="164" fontId="4" fillId="3" borderId="5" xfId="0" applyNumberFormat="1" applyFont="1" applyFill="1" applyBorder="1" applyAlignment="1">
      <alignment horizontal="center" vertical="center" wrapText="1"/>
    </xf>
    <xf numFmtId="164" fontId="4" fillId="3" borderId="7" xfId="0" applyNumberFormat="1" applyFont="1" applyFill="1" applyBorder="1" applyAlignment="1">
      <alignment horizontal="center" vertical="center" wrapText="1"/>
    </xf>
    <xf numFmtId="2" fontId="4" fillId="3" borderId="5" xfId="0" applyNumberFormat="1" applyFont="1" applyFill="1" applyBorder="1" applyAlignment="1">
      <alignment horizontal="right" vertical="center" wrapText="1"/>
    </xf>
    <xf numFmtId="2" fontId="4" fillId="3" borderId="7" xfId="0" applyNumberFormat="1" applyFont="1" applyFill="1" applyBorder="1" applyAlignment="1">
      <alignment horizontal="right" vertical="center" wrapText="1"/>
    </xf>
    <xf numFmtId="2" fontId="4" fillId="3" borderId="2" xfId="0" applyNumberFormat="1" applyFont="1" applyFill="1" applyBorder="1" applyAlignment="1">
      <alignment horizontal="right" vertical="center" wrapText="1"/>
    </xf>
    <xf numFmtId="164" fontId="12" fillId="3" borderId="5" xfId="0" applyNumberFormat="1" applyFont="1" applyFill="1" applyBorder="1" applyAlignment="1">
      <alignment horizontal="center" vertical="center" wrapText="1"/>
    </xf>
    <xf numFmtId="164" fontId="12" fillId="3" borderId="7" xfId="0" applyNumberFormat="1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0" fontId="42" fillId="2" borderId="8" xfId="0" applyFont="1" applyFill="1" applyBorder="1" applyAlignment="1">
      <alignment horizontal="center" vertical="center" wrapText="1"/>
    </xf>
    <xf numFmtId="0" fontId="42" fillId="2" borderId="5" xfId="0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42" fillId="0" borderId="10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42" fillId="0" borderId="6" xfId="0" applyFont="1" applyFill="1" applyBorder="1" applyAlignment="1">
      <alignment horizontal="center" vertical="center" wrapText="1"/>
    </xf>
    <xf numFmtId="0" fontId="42" fillId="0" borderId="7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164" fontId="33" fillId="2" borderId="2" xfId="0" applyNumberFormat="1" applyFont="1" applyFill="1" applyBorder="1" applyAlignment="1">
      <alignment horizontal="center" vertical="center" wrapText="1"/>
    </xf>
    <xf numFmtId="164" fontId="40" fillId="2" borderId="2" xfId="0" applyNumberFormat="1" applyFont="1" applyFill="1" applyBorder="1" applyAlignment="1">
      <alignment horizontal="center" vertical="center" wrapText="1"/>
    </xf>
    <xf numFmtId="0" fontId="34" fillId="2" borderId="2" xfId="0" applyFont="1" applyFill="1" applyBorder="1" applyAlignment="1">
      <alignment horizontal="center" vertical="center" wrapText="1"/>
    </xf>
    <xf numFmtId="0" fontId="34" fillId="2" borderId="5" xfId="0" applyFont="1" applyFill="1" applyBorder="1" applyAlignment="1">
      <alignment horizontal="center" vertical="center" wrapText="1"/>
    </xf>
    <xf numFmtId="0" fontId="34" fillId="2" borderId="6" xfId="0" applyFont="1" applyFill="1" applyBorder="1" applyAlignment="1">
      <alignment horizontal="center" vertical="center" wrapText="1"/>
    </xf>
    <xf numFmtId="0" fontId="34" fillId="2" borderId="7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1352550</xdr:colOff>
      <xdr:row>16</xdr:row>
      <xdr:rowOff>0</xdr:rowOff>
    </xdr:from>
    <xdr:to>
      <xdr:col>1</xdr:col>
      <xdr:colOff>1543050</xdr:colOff>
      <xdr:row>16</xdr:row>
      <xdr:rowOff>0</xdr:rowOff>
    </xdr:to>
    <xdr:pic>
      <xdr:nvPicPr>
        <xdr:cNvPr id="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38375" y="5295900"/>
          <a:ext cx="190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1971675</xdr:colOff>
      <xdr:row>16</xdr:row>
      <xdr:rowOff>0</xdr:rowOff>
    </xdr:from>
    <xdr:to>
      <xdr:col>1</xdr:col>
      <xdr:colOff>2190750</xdr:colOff>
      <xdr:row>16</xdr:row>
      <xdr:rowOff>0</xdr:rowOff>
    </xdr:to>
    <xdr:pic>
      <xdr:nvPicPr>
        <xdr:cNvPr id="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57500" y="5295900"/>
          <a:ext cx="219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69850</xdr:colOff>
      <xdr:row>14</xdr:row>
      <xdr:rowOff>228600</xdr:rowOff>
    </xdr:from>
    <xdr:to>
      <xdr:col>1</xdr:col>
      <xdr:colOff>260350</xdr:colOff>
      <xdr:row>14</xdr:row>
      <xdr:rowOff>447675</xdr:rowOff>
    </xdr:to>
    <xdr:pic>
      <xdr:nvPicPr>
        <xdr:cNvPr id="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450" y="7058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320675</xdr:colOff>
      <xdr:row>14</xdr:row>
      <xdr:rowOff>231775</xdr:rowOff>
    </xdr:from>
    <xdr:to>
      <xdr:col>1</xdr:col>
      <xdr:colOff>539750</xdr:colOff>
      <xdr:row>14</xdr:row>
      <xdr:rowOff>450850</xdr:rowOff>
    </xdr:to>
    <xdr:pic>
      <xdr:nvPicPr>
        <xdr:cNvPr id="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30275" y="70612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69850</xdr:colOff>
      <xdr:row>14</xdr:row>
      <xdr:rowOff>228600</xdr:rowOff>
    </xdr:from>
    <xdr:to>
      <xdr:col>8</xdr:col>
      <xdr:colOff>260350</xdr:colOff>
      <xdr:row>14</xdr:row>
      <xdr:rowOff>447675</xdr:rowOff>
    </xdr:to>
    <xdr:pic>
      <xdr:nvPicPr>
        <xdr:cNvPr id="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42325" y="7058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320675</xdr:colOff>
      <xdr:row>14</xdr:row>
      <xdr:rowOff>231775</xdr:rowOff>
    </xdr:from>
    <xdr:to>
      <xdr:col>8</xdr:col>
      <xdr:colOff>539750</xdr:colOff>
      <xdr:row>14</xdr:row>
      <xdr:rowOff>450850</xdr:rowOff>
    </xdr:to>
    <xdr:pic>
      <xdr:nvPicPr>
        <xdr:cNvPr id="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93150" y="70612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69850</xdr:colOff>
      <xdr:row>19</xdr:row>
      <xdr:rowOff>228600</xdr:rowOff>
    </xdr:from>
    <xdr:to>
      <xdr:col>1</xdr:col>
      <xdr:colOff>260350</xdr:colOff>
      <xdr:row>19</xdr:row>
      <xdr:rowOff>447675</xdr:rowOff>
    </xdr:to>
    <xdr:pic>
      <xdr:nvPicPr>
        <xdr:cNvPr id="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450" y="109728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320675</xdr:colOff>
      <xdr:row>19</xdr:row>
      <xdr:rowOff>231775</xdr:rowOff>
    </xdr:from>
    <xdr:to>
      <xdr:col>1</xdr:col>
      <xdr:colOff>539750</xdr:colOff>
      <xdr:row>19</xdr:row>
      <xdr:rowOff>450850</xdr:rowOff>
    </xdr:to>
    <xdr:pic>
      <xdr:nvPicPr>
        <xdr:cNvPr id="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30275" y="109759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69850</xdr:colOff>
      <xdr:row>19</xdr:row>
      <xdr:rowOff>228600</xdr:rowOff>
    </xdr:from>
    <xdr:to>
      <xdr:col>8</xdr:col>
      <xdr:colOff>260350</xdr:colOff>
      <xdr:row>19</xdr:row>
      <xdr:rowOff>447675</xdr:rowOff>
    </xdr:to>
    <xdr:pic>
      <xdr:nvPicPr>
        <xdr:cNvPr id="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42325" y="109728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320675</xdr:colOff>
      <xdr:row>19</xdr:row>
      <xdr:rowOff>231775</xdr:rowOff>
    </xdr:from>
    <xdr:to>
      <xdr:col>8</xdr:col>
      <xdr:colOff>539750</xdr:colOff>
      <xdr:row>19</xdr:row>
      <xdr:rowOff>450850</xdr:rowOff>
    </xdr:to>
    <xdr:pic>
      <xdr:nvPicPr>
        <xdr:cNvPr id="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93150" y="109759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69850</xdr:colOff>
      <xdr:row>15</xdr:row>
      <xdr:rowOff>228600</xdr:rowOff>
    </xdr:from>
    <xdr:to>
      <xdr:col>1</xdr:col>
      <xdr:colOff>260350</xdr:colOff>
      <xdr:row>15</xdr:row>
      <xdr:rowOff>447675</xdr:rowOff>
    </xdr:to>
    <xdr:pic>
      <xdr:nvPicPr>
        <xdr:cNvPr id="2" name="Picture 10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5175" y="67341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320675</xdr:colOff>
      <xdr:row>15</xdr:row>
      <xdr:rowOff>231775</xdr:rowOff>
    </xdr:from>
    <xdr:to>
      <xdr:col>1</xdr:col>
      <xdr:colOff>539750</xdr:colOff>
      <xdr:row>15</xdr:row>
      <xdr:rowOff>450850</xdr:rowOff>
    </xdr:to>
    <xdr:pic>
      <xdr:nvPicPr>
        <xdr:cNvPr id="3" name="Picture 11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16000" y="67373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69850</xdr:colOff>
      <xdr:row>15</xdr:row>
      <xdr:rowOff>228600</xdr:rowOff>
    </xdr:from>
    <xdr:to>
      <xdr:col>8</xdr:col>
      <xdr:colOff>260350</xdr:colOff>
      <xdr:row>15</xdr:row>
      <xdr:rowOff>447675</xdr:rowOff>
    </xdr:to>
    <xdr:pic>
      <xdr:nvPicPr>
        <xdr:cNvPr id="4" name="Picture 10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42350" y="67341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320675</xdr:colOff>
      <xdr:row>15</xdr:row>
      <xdr:rowOff>231775</xdr:rowOff>
    </xdr:from>
    <xdr:to>
      <xdr:col>8</xdr:col>
      <xdr:colOff>539750</xdr:colOff>
      <xdr:row>15</xdr:row>
      <xdr:rowOff>450850</xdr:rowOff>
    </xdr:to>
    <xdr:pic>
      <xdr:nvPicPr>
        <xdr:cNvPr id="5" name="Picture 11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893175" y="67373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6350</xdr:colOff>
      <xdr:row>19</xdr:row>
      <xdr:rowOff>279400</xdr:rowOff>
    </xdr:from>
    <xdr:to>
      <xdr:col>1</xdr:col>
      <xdr:colOff>196850</xdr:colOff>
      <xdr:row>19</xdr:row>
      <xdr:rowOff>498475</xdr:rowOff>
    </xdr:to>
    <xdr:pic>
      <xdr:nvPicPr>
        <xdr:cNvPr id="6" name="Picture 10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1675" y="110998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295275</xdr:colOff>
      <xdr:row>19</xdr:row>
      <xdr:rowOff>257175</xdr:rowOff>
    </xdr:from>
    <xdr:to>
      <xdr:col>1</xdr:col>
      <xdr:colOff>514350</xdr:colOff>
      <xdr:row>19</xdr:row>
      <xdr:rowOff>476250</xdr:rowOff>
    </xdr:to>
    <xdr:pic>
      <xdr:nvPicPr>
        <xdr:cNvPr id="7" name="Picture 11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90600" y="110775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6350</xdr:colOff>
      <xdr:row>19</xdr:row>
      <xdr:rowOff>279400</xdr:rowOff>
    </xdr:from>
    <xdr:to>
      <xdr:col>1</xdr:col>
      <xdr:colOff>196850</xdr:colOff>
      <xdr:row>19</xdr:row>
      <xdr:rowOff>498475</xdr:rowOff>
    </xdr:to>
    <xdr:pic>
      <xdr:nvPicPr>
        <xdr:cNvPr id="8" name="Picture 10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1675" y="110998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295275</xdr:colOff>
      <xdr:row>19</xdr:row>
      <xdr:rowOff>257175</xdr:rowOff>
    </xdr:from>
    <xdr:to>
      <xdr:col>1</xdr:col>
      <xdr:colOff>514350</xdr:colOff>
      <xdr:row>19</xdr:row>
      <xdr:rowOff>476250</xdr:rowOff>
    </xdr:to>
    <xdr:pic>
      <xdr:nvPicPr>
        <xdr:cNvPr id="9" name="Picture 11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90600" y="110775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6350</xdr:colOff>
      <xdr:row>19</xdr:row>
      <xdr:rowOff>279400</xdr:rowOff>
    </xdr:from>
    <xdr:to>
      <xdr:col>8</xdr:col>
      <xdr:colOff>196850</xdr:colOff>
      <xdr:row>19</xdr:row>
      <xdr:rowOff>498475</xdr:rowOff>
    </xdr:to>
    <xdr:pic>
      <xdr:nvPicPr>
        <xdr:cNvPr id="10" name="Picture 10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8850" y="110998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295275</xdr:colOff>
      <xdr:row>19</xdr:row>
      <xdr:rowOff>257175</xdr:rowOff>
    </xdr:from>
    <xdr:to>
      <xdr:col>8</xdr:col>
      <xdr:colOff>514350</xdr:colOff>
      <xdr:row>19</xdr:row>
      <xdr:rowOff>476250</xdr:rowOff>
    </xdr:to>
    <xdr:pic>
      <xdr:nvPicPr>
        <xdr:cNvPr id="11" name="Picture 11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867775" y="110775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6350</xdr:colOff>
      <xdr:row>19</xdr:row>
      <xdr:rowOff>279400</xdr:rowOff>
    </xdr:from>
    <xdr:to>
      <xdr:col>8</xdr:col>
      <xdr:colOff>196850</xdr:colOff>
      <xdr:row>19</xdr:row>
      <xdr:rowOff>498475</xdr:rowOff>
    </xdr:to>
    <xdr:pic>
      <xdr:nvPicPr>
        <xdr:cNvPr id="12" name="Picture 10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8850" y="110998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295275</xdr:colOff>
      <xdr:row>19</xdr:row>
      <xdr:rowOff>257175</xdr:rowOff>
    </xdr:from>
    <xdr:to>
      <xdr:col>8</xdr:col>
      <xdr:colOff>514350</xdr:colOff>
      <xdr:row>19</xdr:row>
      <xdr:rowOff>476250</xdr:rowOff>
    </xdr:to>
    <xdr:pic>
      <xdr:nvPicPr>
        <xdr:cNvPr id="13" name="Picture 11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867775" y="110775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6350</xdr:colOff>
      <xdr:row>24</xdr:row>
      <xdr:rowOff>279400</xdr:rowOff>
    </xdr:from>
    <xdr:to>
      <xdr:col>1</xdr:col>
      <xdr:colOff>196850</xdr:colOff>
      <xdr:row>24</xdr:row>
      <xdr:rowOff>498475</xdr:rowOff>
    </xdr:to>
    <xdr:pic>
      <xdr:nvPicPr>
        <xdr:cNvPr id="14" name="Picture 10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1675" y="153479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295275</xdr:colOff>
      <xdr:row>24</xdr:row>
      <xdr:rowOff>257175</xdr:rowOff>
    </xdr:from>
    <xdr:to>
      <xdr:col>1</xdr:col>
      <xdr:colOff>514350</xdr:colOff>
      <xdr:row>24</xdr:row>
      <xdr:rowOff>476250</xdr:rowOff>
    </xdr:to>
    <xdr:pic>
      <xdr:nvPicPr>
        <xdr:cNvPr id="15" name="Picture 11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90600" y="153257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6350</xdr:colOff>
      <xdr:row>24</xdr:row>
      <xdr:rowOff>279400</xdr:rowOff>
    </xdr:from>
    <xdr:to>
      <xdr:col>1</xdr:col>
      <xdr:colOff>196850</xdr:colOff>
      <xdr:row>24</xdr:row>
      <xdr:rowOff>498475</xdr:rowOff>
    </xdr:to>
    <xdr:pic>
      <xdr:nvPicPr>
        <xdr:cNvPr id="16" name="Picture 10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1675" y="153479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295275</xdr:colOff>
      <xdr:row>24</xdr:row>
      <xdr:rowOff>257175</xdr:rowOff>
    </xdr:from>
    <xdr:to>
      <xdr:col>1</xdr:col>
      <xdr:colOff>514350</xdr:colOff>
      <xdr:row>24</xdr:row>
      <xdr:rowOff>476250</xdr:rowOff>
    </xdr:to>
    <xdr:pic>
      <xdr:nvPicPr>
        <xdr:cNvPr id="17" name="Picture 11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90600" y="153257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6350</xdr:colOff>
      <xdr:row>24</xdr:row>
      <xdr:rowOff>279400</xdr:rowOff>
    </xdr:from>
    <xdr:to>
      <xdr:col>8</xdr:col>
      <xdr:colOff>196850</xdr:colOff>
      <xdr:row>24</xdr:row>
      <xdr:rowOff>498475</xdr:rowOff>
    </xdr:to>
    <xdr:pic>
      <xdr:nvPicPr>
        <xdr:cNvPr id="18" name="Picture 10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8850" y="153479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295275</xdr:colOff>
      <xdr:row>24</xdr:row>
      <xdr:rowOff>257175</xdr:rowOff>
    </xdr:from>
    <xdr:to>
      <xdr:col>8</xdr:col>
      <xdr:colOff>514350</xdr:colOff>
      <xdr:row>24</xdr:row>
      <xdr:rowOff>476250</xdr:rowOff>
    </xdr:to>
    <xdr:pic>
      <xdr:nvPicPr>
        <xdr:cNvPr id="19" name="Picture 11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867775" y="153257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6350</xdr:colOff>
      <xdr:row>24</xdr:row>
      <xdr:rowOff>279400</xdr:rowOff>
    </xdr:from>
    <xdr:to>
      <xdr:col>8</xdr:col>
      <xdr:colOff>196850</xdr:colOff>
      <xdr:row>24</xdr:row>
      <xdr:rowOff>498475</xdr:rowOff>
    </xdr:to>
    <xdr:pic>
      <xdr:nvPicPr>
        <xdr:cNvPr id="20" name="Picture 10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8850" y="153479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295275</xdr:colOff>
      <xdr:row>24</xdr:row>
      <xdr:rowOff>257175</xdr:rowOff>
    </xdr:from>
    <xdr:to>
      <xdr:col>8</xdr:col>
      <xdr:colOff>514350</xdr:colOff>
      <xdr:row>24</xdr:row>
      <xdr:rowOff>476250</xdr:rowOff>
    </xdr:to>
    <xdr:pic>
      <xdr:nvPicPr>
        <xdr:cNvPr id="21" name="Picture 11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867775" y="153257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6350</xdr:colOff>
      <xdr:row>28</xdr:row>
      <xdr:rowOff>279400</xdr:rowOff>
    </xdr:from>
    <xdr:to>
      <xdr:col>1</xdr:col>
      <xdr:colOff>196850</xdr:colOff>
      <xdr:row>28</xdr:row>
      <xdr:rowOff>498475</xdr:rowOff>
    </xdr:to>
    <xdr:pic>
      <xdr:nvPicPr>
        <xdr:cNvPr id="22" name="Picture 10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1675" y="194056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295275</xdr:colOff>
      <xdr:row>28</xdr:row>
      <xdr:rowOff>257175</xdr:rowOff>
    </xdr:from>
    <xdr:to>
      <xdr:col>1</xdr:col>
      <xdr:colOff>514350</xdr:colOff>
      <xdr:row>28</xdr:row>
      <xdr:rowOff>476250</xdr:rowOff>
    </xdr:to>
    <xdr:pic>
      <xdr:nvPicPr>
        <xdr:cNvPr id="23" name="Picture 11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90600" y="193833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6350</xdr:colOff>
      <xdr:row>28</xdr:row>
      <xdr:rowOff>279400</xdr:rowOff>
    </xdr:from>
    <xdr:to>
      <xdr:col>1</xdr:col>
      <xdr:colOff>196850</xdr:colOff>
      <xdr:row>28</xdr:row>
      <xdr:rowOff>498475</xdr:rowOff>
    </xdr:to>
    <xdr:pic>
      <xdr:nvPicPr>
        <xdr:cNvPr id="24" name="Picture 10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1675" y="194056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295275</xdr:colOff>
      <xdr:row>28</xdr:row>
      <xdr:rowOff>257175</xdr:rowOff>
    </xdr:from>
    <xdr:to>
      <xdr:col>1</xdr:col>
      <xdr:colOff>514350</xdr:colOff>
      <xdr:row>28</xdr:row>
      <xdr:rowOff>476250</xdr:rowOff>
    </xdr:to>
    <xdr:pic>
      <xdr:nvPicPr>
        <xdr:cNvPr id="25" name="Picture 11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90600" y="193833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6350</xdr:colOff>
      <xdr:row>28</xdr:row>
      <xdr:rowOff>279400</xdr:rowOff>
    </xdr:from>
    <xdr:to>
      <xdr:col>8</xdr:col>
      <xdr:colOff>196850</xdr:colOff>
      <xdr:row>28</xdr:row>
      <xdr:rowOff>498475</xdr:rowOff>
    </xdr:to>
    <xdr:pic>
      <xdr:nvPicPr>
        <xdr:cNvPr id="26" name="Picture 10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8850" y="194056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295275</xdr:colOff>
      <xdr:row>28</xdr:row>
      <xdr:rowOff>257175</xdr:rowOff>
    </xdr:from>
    <xdr:to>
      <xdr:col>8</xdr:col>
      <xdr:colOff>514350</xdr:colOff>
      <xdr:row>28</xdr:row>
      <xdr:rowOff>476250</xdr:rowOff>
    </xdr:to>
    <xdr:pic>
      <xdr:nvPicPr>
        <xdr:cNvPr id="27" name="Picture 11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867775" y="193833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6350</xdr:colOff>
      <xdr:row>28</xdr:row>
      <xdr:rowOff>279400</xdr:rowOff>
    </xdr:from>
    <xdr:to>
      <xdr:col>8</xdr:col>
      <xdr:colOff>196850</xdr:colOff>
      <xdr:row>28</xdr:row>
      <xdr:rowOff>498475</xdr:rowOff>
    </xdr:to>
    <xdr:pic>
      <xdr:nvPicPr>
        <xdr:cNvPr id="28" name="Picture 10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8850" y="194056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295275</xdr:colOff>
      <xdr:row>28</xdr:row>
      <xdr:rowOff>257175</xdr:rowOff>
    </xdr:from>
    <xdr:to>
      <xdr:col>8</xdr:col>
      <xdr:colOff>514350</xdr:colOff>
      <xdr:row>28</xdr:row>
      <xdr:rowOff>476250</xdr:rowOff>
    </xdr:to>
    <xdr:pic>
      <xdr:nvPicPr>
        <xdr:cNvPr id="29" name="Picture 11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867775" y="193833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6350</xdr:colOff>
      <xdr:row>33</xdr:row>
      <xdr:rowOff>279400</xdr:rowOff>
    </xdr:from>
    <xdr:to>
      <xdr:col>1</xdr:col>
      <xdr:colOff>196850</xdr:colOff>
      <xdr:row>33</xdr:row>
      <xdr:rowOff>498475</xdr:rowOff>
    </xdr:to>
    <xdr:pic>
      <xdr:nvPicPr>
        <xdr:cNvPr id="30" name="Picture 10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1675" y="22491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295275</xdr:colOff>
      <xdr:row>33</xdr:row>
      <xdr:rowOff>257175</xdr:rowOff>
    </xdr:from>
    <xdr:to>
      <xdr:col>1</xdr:col>
      <xdr:colOff>514350</xdr:colOff>
      <xdr:row>33</xdr:row>
      <xdr:rowOff>476250</xdr:rowOff>
    </xdr:to>
    <xdr:pic>
      <xdr:nvPicPr>
        <xdr:cNvPr id="31" name="Picture 11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90600" y="224694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6350</xdr:colOff>
      <xdr:row>33</xdr:row>
      <xdr:rowOff>279400</xdr:rowOff>
    </xdr:from>
    <xdr:to>
      <xdr:col>1</xdr:col>
      <xdr:colOff>196850</xdr:colOff>
      <xdr:row>33</xdr:row>
      <xdr:rowOff>498475</xdr:rowOff>
    </xdr:to>
    <xdr:pic>
      <xdr:nvPicPr>
        <xdr:cNvPr id="32" name="Picture 10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1675" y="22491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295275</xdr:colOff>
      <xdr:row>33</xdr:row>
      <xdr:rowOff>257175</xdr:rowOff>
    </xdr:from>
    <xdr:to>
      <xdr:col>1</xdr:col>
      <xdr:colOff>514350</xdr:colOff>
      <xdr:row>33</xdr:row>
      <xdr:rowOff>476250</xdr:rowOff>
    </xdr:to>
    <xdr:pic>
      <xdr:nvPicPr>
        <xdr:cNvPr id="33" name="Picture 11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90600" y="224694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6350</xdr:colOff>
      <xdr:row>33</xdr:row>
      <xdr:rowOff>279400</xdr:rowOff>
    </xdr:from>
    <xdr:to>
      <xdr:col>8</xdr:col>
      <xdr:colOff>196850</xdr:colOff>
      <xdr:row>33</xdr:row>
      <xdr:rowOff>498475</xdr:rowOff>
    </xdr:to>
    <xdr:pic>
      <xdr:nvPicPr>
        <xdr:cNvPr id="34" name="Picture 10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8850" y="22491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295275</xdr:colOff>
      <xdr:row>33</xdr:row>
      <xdr:rowOff>257175</xdr:rowOff>
    </xdr:from>
    <xdr:to>
      <xdr:col>8</xdr:col>
      <xdr:colOff>514350</xdr:colOff>
      <xdr:row>33</xdr:row>
      <xdr:rowOff>476250</xdr:rowOff>
    </xdr:to>
    <xdr:pic>
      <xdr:nvPicPr>
        <xdr:cNvPr id="35" name="Picture 11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867775" y="224694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6350</xdr:colOff>
      <xdr:row>33</xdr:row>
      <xdr:rowOff>279400</xdr:rowOff>
    </xdr:from>
    <xdr:to>
      <xdr:col>8</xdr:col>
      <xdr:colOff>196850</xdr:colOff>
      <xdr:row>33</xdr:row>
      <xdr:rowOff>498475</xdr:rowOff>
    </xdr:to>
    <xdr:pic>
      <xdr:nvPicPr>
        <xdr:cNvPr id="36" name="Picture 10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8850" y="22491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295275</xdr:colOff>
      <xdr:row>33</xdr:row>
      <xdr:rowOff>257175</xdr:rowOff>
    </xdr:from>
    <xdr:to>
      <xdr:col>8</xdr:col>
      <xdr:colOff>514350</xdr:colOff>
      <xdr:row>33</xdr:row>
      <xdr:rowOff>476250</xdr:rowOff>
    </xdr:to>
    <xdr:pic>
      <xdr:nvPicPr>
        <xdr:cNvPr id="37" name="Picture 11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867775" y="224694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6350</xdr:colOff>
      <xdr:row>38</xdr:row>
      <xdr:rowOff>279400</xdr:rowOff>
    </xdr:from>
    <xdr:to>
      <xdr:col>1</xdr:col>
      <xdr:colOff>196850</xdr:colOff>
      <xdr:row>38</xdr:row>
      <xdr:rowOff>498475</xdr:rowOff>
    </xdr:to>
    <xdr:pic>
      <xdr:nvPicPr>
        <xdr:cNvPr id="38" name="Picture 10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1675" y="25511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295275</xdr:colOff>
      <xdr:row>38</xdr:row>
      <xdr:rowOff>257175</xdr:rowOff>
    </xdr:from>
    <xdr:to>
      <xdr:col>1</xdr:col>
      <xdr:colOff>514350</xdr:colOff>
      <xdr:row>38</xdr:row>
      <xdr:rowOff>476250</xdr:rowOff>
    </xdr:to>
    <xdr:pic>
      <xdr:nvPicPr>
        <xdr:cNvPr id="39" name="Picture 11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90600" y="254889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6350</xdr:colOff>
      <xdr:row>38</xdr:row>
      <xdr:rowOff>279400</xdr:rowOff>
    </xdr:from>
    <xdr:to>
      <xdr:col>1</xdr:col>
      <xdr:colOff>196850</xdr:colOff>
      <xdr:row>38</xdr:row>
      <xdr:rowOff>498475</xdr:rowOff>
    </xdr:to>
    <xdr:pic>
      <xdr:nvPicPr>
        <xdr:cNvPr id="40" name="Picture 10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1675" y="25511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295275</xdr:colOff>
      <xdr:row>38</xdr:row>
      <xdr:rowOff>257175</xdr:rowOff>
    </xdr:from>
    <xdr:to>
      <xdr:col>1</xdr:col>
      <xdr:colOff>514350</xdr:colOff>
      <xdr:row>38</xdr:row>
      <xdr:rowOff>476250</xdr:rowOff>
    </xdr:to>
    <xdr:pic>
      <xdr:nvPicPr>
        <xdr:cNvPr id="41" name="Picture 11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90600" y="254889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6350</xdr:colOff>
      <xdr:row>38</xdr:row>
      <xdr:rowOff>279400</xdr:rowOff>
    </xdr:from>
    <xdr:to>
      <xdr:col>8</xdr:col>
      <xdr:colOff>196850</xdr:colOff>
      <xdr:row>38</xdr:row>
      <xdr:rowOff>498475</xdr:rowOff>
    </xdr:to>
    <xdr:pic>
      <xdr:nvPicPr>
        <xdr:cNvPr id="42" name="Picture 10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8850" y="25511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295275</xdr:colOff>
      <xdr:row>38</xdr:row>
      <xdr:rowOff>257175</xdr:rowOff>
    </xdr:from>
    <xdr:to>
      <xdr:col>8</xdr:col>
      <xdr:colOff>514350</xdr:colOff>
      <xdr:row>38</xdr:row>
      <xdr:rowOff>476250</xdr:rowOff>
    </xdr:to>
    <xdr:pic>
      <xdr:nvPicPr>
        <xdr:cNvPr id="43" name="Picture 11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867775" y="254889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6350</xdr:colOff>
      <xdr:row>38</xdr:row>
      <xdr:rowOff>279400</xdr:rowOff>
    </xdr:from>
    <xdr:to>
      <xdr:col>8</xdr:col>
      <xdr:colOff>196850</xdr:colOff>
      <xdr:row>38</xdr:row>
      <xdr:rowOff>498475</xdr:rowOff>
    </xdr:to>
    <xdr:pic>
      <xdr:nvPicPr>
        <xdr:cNvPr id="44" name="Picture 10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8850" y="25511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295275</xdr:colOff>
      <xdr:row>38</xdr:row>
      <xdr:rowOff>257175</xdr:rowOff>
    </xdr:from>
    <xdr:to>
      <xdr:col>8</xdr:col>
      <xdr:colOff>514350</xdr:colOff>
      <xdr:row>38</xdr:row>
      <xdr:rowOff>476250</xdr:rowOff>
    </xdr:to>
    <xdr:pic>
      <xdr:nvPicPr>
        <xdr:cNvPr id="45" name="Picture 11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867775" y="254889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1352550</xdr:colOff>
      <xdr:row>76</xdr:row>
      <xdr:rowOff>0</xdr:rowOff>
    </xdr:from>
    <xdr:to>
      <xdr:col>3</xdr:col>
      <xdr:colOff>1543050</xdr:colOff>
      <xdr:row>76</xdr:row>
      <xdr:rowOff>0</xdr:rowOff>
    </xdr:to>
    <xdr:pic>
      <xdr:nvPicPr>
        <xdr:cNvPr id="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53000" y="57340500"/>
          <a:ext cx="190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1971675</xdr:colOff>
      <xdr:row>76</xdr:row>
      <xdr:rowOff>0</xdr:rowOff>
    </xdr:from>
    <xdr:to>
      <xdr:col>3</xdr:col>
      <xdr:colOff>2190750</xdr:colOff>
      <xdr:row>76</xdr:row>
      <xdr:rowOff>0</xdr:rowOff>
    </xdr:to>
    <xdr:pic>
      <xdr:nvPicPr>
        <xdr:cNvPr id="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572125" y="57340500"/>
          <a:ext cx="219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1352550</xdr:colOff>
      <xdr:row>76</xdr:row>
      <xdr:rowOff>0</xdr:rowOff>
    </xdr:from>
    <xdr:to>
      <xdr:col>3</xdr:col>
      <xdr:colOff>1543050</xdr:colOff>
      <xdr:row>76</xdr:row>
      <xdr:rowOff>0</xdr:rowOff>
    </xdr:to>
    <xdr:pic>
      <xdr:nvPicPr>
        <xdr:cNvPr id="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53000" y="57340500"/>
          <a:ext cx="190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1971675</xdr:colOff>
      <xdr:row>76</xdr:row>
      <xdr:rowOff>0</xdr:rowOff>
    </xdr:from>
    <xdr:to>
      <xdr:col>3</xdr:col>
      <xdr:colOff>2190750</xdr:colOff>
      <xdr:row>76</xdr:row>
      <xdr:rowOff>0</xdr:rowOff>
    </xdr:to>
    <xdr:pic>
      <xdr:nvPicPr>
        <xdr:cNvPr id="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572125" y="57340500"/>
          <a:ext cx="219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1352550</xdr:colOff>
      <xdr:row>979</xdr:row>
      <xdr:rowOff>228600</xdr:rowOff>
    </xdr:from>
    <xdr:to>
      <xdr:col>2</xdr:col>
      <xdr:colOff>1543050</xdr:colOff>
      <xdr:row>979</xdr:row>
      <xdr:rowOff>447675</xdr:rowOff>
    </xdr:to>
    <xdr:pic>
      <xdr:nvPicPr>
        <xdr:cNvPr id="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0450" y="7499127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1971675</xdr:colOff>
      <xdr:row>979</xdr:row>
      <xdr:rowOff>257175</xdr:rowOff>
    </xdr:from>
    <xdr:to>
      <xdr:col>2</xdr:col>
      <xdr:colOff>2190750</xdr:colOff>
      <xdr:row>979</xdr:row>
      <xdr:rowOff>476250</xdr:rowOff>
    </xdr:to>
    <xdr:pic>
      <xdr:nvPicPr>
        <xdr:cNvPr id="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00450" y="7499413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1390650</xdr:colOff>
      <xdr:row>979</xdr:row>
      <xdr:rowOff>228600</xdr:rowOff>
    </xdr:from>
    <xdr:to>
      <xdr:col>2</xdr:col>
      <xdr:colOff>1581150</xdr:colOff>
      <xdr:row>980</xdr:row>
      <xdr:rowOff>0</xdr:rowOff>
    </xdr:to>
    <xdr:pic>
      <xdr:nvPicPr>
        <xdr:cNvPr id="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0450" y="749912775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1971675</xdr:colOff>
      <xdr:row>979</xdr:row>
      <xdr:rowOff>257175</xdr:rowOff>
    </xdr:from>
    <xdr:to>
      <xdr:col>2</xdr:col>
      <xdr:colOff>2190750</xdr:colOff>
      <xdr:row>979</xdr:row>
      <xdr:rowOff>476250</xdr:rowOff>
    </xdr:to>
    <xdr:pic>
      <xdr:nvPicPr>
        <xdr:cNvPr id="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00450" y="7499413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1352550</xdr:colOff>
      <xdr:row>979</xdr:row>
      <xdr:rowOff>228600</xdr:rowOff>
    </xdr:from>
    <xdr:to>
      <xdr:col>2</xdr:col>
      <xdr:colOff>1543050</xdr:colOff>
      <xdr:row>979</xdr:row>
      <xdr:rowOff>447675</xdr:rowOff>
    </xdr:to>
    <xdr:pic>
      <xdr:nvPicPr>
        <xdr:cNvPr id="1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0450" y="7499127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1971675</xdr:colOff>
      <xdr:row>979</xdr:row>
      <xdr:rowOff>257175</xdr:rowOff>
    </xdr:from>
    <xdr:to>
      <xdr:col>2</xdr:col>
      <xdr:colOff>2190750</xdr:colOff>
      <xdr:row>979</xdr:row>
      <xdr:rowOff>476250</xdr:rowOff>
    </xdr:to>
    <xdr:pic>
      <xdr:nvPicPr>
        <xdr:cNvPr id="1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00450" y="7499413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1352550</xdr:colOff>
      <xdr:row>979</xdr:row>
      <xdr:rowOff>228600</xdr:rowOff>
    </xdr:from>
    <xdr:to>
      <xdr:col>9</xdr:col>
      <xdr:colOff>1543050</xdr:colOff>
      <xdr:row>979</xdr:row>
      <xdr:rowOff>447675</xdr:rowOff>
    </xdr:to>
    <xdr:pic>
      <xdr:nvPicPr>
        <xdr:cNvPr id="1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06625" y="7499127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1971675</xdr:colOff>
      <xdr:row>979</xdr:row>
      <xdr:rowOff>257175</xdr:rowOff>
    </xdr:from>
    <xdr:to>
      <xdr:col>9</xdr:col>
      <xdr:colOff>2190750</xdr:colOff>
      <xdr:row>979</xdr:row>
      <xdr:rowOff>476250</xdr:rowOff>
    </xdr:to>
    <xdr:pic>
      <xdr:nvPicPr>
        <xdr:cNvPr id="1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906625" y="7499413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1390650</xdr:colOff>
      <xdr:row>979</xdr:row>
      <xdr:rowOff>228600</xdr:rowOff>
    </xdr:from>
    <xdr:to>
      <xdr:col>9</xdr:col>
      <xdr:colOff>1581150</xdr:colOff>
      <xdr:row>980</xdr:row>
      <xdr:rowOff>0</xdr:rowOff>
    </xdr:to>
    <xdr:pic>
      <xdr:nvPicPr>
        <xdr:cNvPr id="1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06625" y="749912775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1971675</xdr:colOff>
      <xdr:row>979</xdr:row>
      <xdr:rowOff>257175</xdr:rowOff>
    </xdr:from>
    <xdr:to>
      <xdr:col>9</xdr:col>
      <xdr:colOff>2190750</xdr:colOff>
      <xdr:row>979</xdr:row>
      <xdr:rowOff>476250</xdr:rowOff>
    </xdr:to>
    <xdr:pic>
      <xdr:nvPicPr>
        <xdr:cNvPr id="1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906625" y="7499413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1352550</xdr:colOff>
      <xdr:row>979</xdr:row>
      <xdr:rowOff>228600</xdr:rowOff>
    </xdr:from>
    <xdr:to>
      <xdr:col>9</xdr:col>
      <xdr:colOff>1543050</xdr:colOff>
      <xdr:row>979</xdr:row>
      <xdr:rowOff>447675</xdr:rowOff>
    </xdr:to>
    <xdr:pic>
      <xdr:nvPicPr>
        <xdr:cNvPr id="1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06625" y="7499127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1971675</xdr:colOff>
      <xdr:row>979</xdr:row>
      <xdr:rowOff>257175</xdr:rowOff>
    </xdr:from>
    <xdr:to>
      <xdr:col>9</xdr:col>
      <xdr:colOff>2190750</xdr:colOff>
      <xdr:row>979</xdr:row>
      <xdr:rowOff>476250</xdr:rowOff>
    </xdr:to>
    <xdr:pic>
      <xdr:nvPicPr>
        <xdr:cNvPr id="1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906625" y="7499413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1352550</xdr:colOff>
      <xdr:row>979</xdr:row>
      <xdr:rowOff>228600</xdr:rowOff>
    </xdr:from>
    <xdr:to>
      <xdr:col>2</xdr:col>
      <xdr:colOff>1543050</xdr:colOff>
      <xdr:row>979</xdr:row>
      <xdr:rowOff>447675</xdr:rowOff>
    </xdr:to>
    <xdr:pic>
      <xdr:nvPicPr>
        <xdr:cNvPr id="1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0450" y="7499127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1971675</xdr:colOff>
      <xdr:row>979</xdr:row>
      <xdr:rowOff>257175</xdr:rowOff>
    </xdr:from>
    <xdr:to>
      <xdr:col>2</xdr:col>
      <xdr:colOff>2190750</xdr:colOff>
      <xdr:row>979</xdr:row>
      <xdr:rowOff>476250</xdr:rowOff>
    </xdr:to>
    <xdr:pic>
      <xdr:nvPicPr>
        <xdr:cNvPr id="1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00450" y="7499413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1390650</xdr:colOff>
      <xdr:row>979</xdr:row>
      <xdr:rowOff>228600</xdr:rowOff>
    </xdr:from>
    <xdr:to>
      <xdr:col>2</xdr:col>
      <xdr:colOff>1581150</xdr:colOff>
      <xdr:row>980</xdr:row>
      <xdr:rowOff>0</xdr:rowOff>
    </xdr:to>
    <xdr:pic>
      <xdr:nvPicPr>
        <xdr:cNvPr id="2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0450" y="749912775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1971675</xdr:colOff>
      <xdr:row>979</xdr:row>
      <xdr:rowOff>257175</xdr:rowOff>
    </xdr:from>
    <xdr:to>
      <xdr:col>2</xdr:col>
      <xdr:colOff>2190750</xdr:colOff>
      <xdr:row>979</xdr:row>
      <xdr:rowOff>476250</xdr:rowOff>
    </xdr:to>
    <xdr:pic>
      <xdr:nvPicPr>
        <xdr:cNvPr id="2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00450" y="7499413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1352550</xdr:colOff>
      <xdr:row>979</xdr:row>
      <xdr:rowOff>228600</xdr:rowOff>
    </xdr:from>
    <xdr:to>
      <xdr:col>2</xdr:col>
      <xdr:colOff>1543050</xdr:colOff>
      <xdr:row>979</xdr:row>
      <xdr:rowOff>447675</xdr:rowOff>
    </xdr:to>
    <xdr:pic>
      <xdr:nvPicPr>
        <xdr:cNvPr id="2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0450" y="7499127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1971675</xdr:colOff>
      <xdr:row>979</xdr:row>
      <xdr:rowOff>257175</xdr:rowOff>
    </xdr:from>
    <xdr:to>
      <xdr:col>2</xdr:col>
      <xdr:colOff>2190750</xdr:colOff>
      <xdr:row>979</xdr:row>
      <xdr:rowOff>476250</xdr:rowOff>
    </xdr:to>
    <xdr:pic>
      <xdr:nvPicPr>
        <xdr:cNvPr id="2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00450" y="7499413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1352550</xdr:colOff>
      <xdr:row>980</xdr:row>
      <xdr:rowOff>228600</xdr:rowOff>
    </xdr:from>
    <xdr:to>
      <xdr:col>2</xdr:col>
      <xdr:colOff>1543050</xdr:colOff>
      <xdr:row>980</xdr:row>
      <xdr:rowOff>447675</xdr:rowOff>
    </xdr:to>
    <xdr:pic>
      <xdr:nvPicPr>
        <xdr:cNvPr id="2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0450" y="7508462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1971675</xdr:colOff>
      <xdr:row>980</xdr:row>
      <xdr:rowOff>257175</xdr:rowOff>
    </xdr:from>
    <xdr:to>
      <xdr:col>2</xdr:col>
      <xdr:colOff>2190750</xdr:colOff>
      <xdr:row>980</xdr:row>
      <xdr:rowOff>476250</xdr:rowOff>
    </xdr:to>
    <xdr:pic>
      <xdr:nvPicPr>
        <xdr:cNvPr id="2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00450" y="7508748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1390650</xdr:colOff>
      <xdr:row>980</xdr:row>
      <xdr:rowOff>228600</xdr:rowOff>
    </xdr:from>
    <xdr:to>
      <xdr:col>2</xdr:col>
      <xdr:colOff>1581150</xdr:colOff>
      <xdr:row>981</xdr:row>
      <xdr:rowOff>0</xdr:rowOff>
    </xdr:to>
    <xdr:pic>
      <xdr:nvPicPr>
        <xdr:cNvPr id="2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0450" y="7508462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1971675</xdr:colOff>
      <xdr:row>980</xdr:row>
      <xdr:rowOff>257175</xdr:rowOff>
    </xdr:from>
    <xdr:to>
      <xdr:col>2</xdr:col>
      <xdr:colOff>2190750</xdr:colOff>
      <xdr:row>980</xdr:row>
      <xdr:rowOff>476250</xdr:rowOff>
    </xdr:to>
    <xdr:pic>
      <xdr:nvPicPr>
        <xdr:cNvPr id="2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00450" y="7508748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1352550</xdr:colOff>
      <xdr:row>980</xdr:row>
      <xdr:rowOff>228600</xdr:rowOff>
    </xdr:from>
    <xdr:to>
      <xdr:col>2</xdr:col>
      <xdr:colOff>1543050</xdr:colOff>
      <xdr:row>980</xdr:row>
      <xdr:rowOff>447675</xdr:rowOff>
    </xdr:to>
    <xdr:pic>
      <xdr:nvPicPr>
        <xdr:cNvPr id="2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0450" y="7508462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1971675</xdr:colOff>
      <xdr:row>980</xdr:row>
      <xdr:rowOff>257175</xdr:rowOff>
    </xdr:from>
    <xdr:to>
      <xdr:col>2</xdr:col>
      <xdr:colOff>2190750</xdr:colOff>
      <xdr:row>980</xdr:row>
      <xdr:rowOff>476250</xdr:rowOff>
    </xdr:to>
    <xdr:pic>
      <xdr:nvPicPr>
        <xdr:cNvPr id="2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00450" y="7508748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1352550</xdr:colOff>
      <xdr:row>980</xdr:row>
      <xdr:rowOff>228600</xdr:rowOff>
    </xdr:from>
    <xdr:to>
      <xdr:col>9</xdr:col>
      <xdr:colOff>1543050</xdr:colOff>
      <xdr:row>980</xdr:row>
      <xdr:rowOff>447675</xdr:rowOff>
    </xdr:to>
    <xdr:pic>
      <xdr:nvPicPr>
        <xdr:cNvPr id="3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06625" y="7508462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1971675</xdr:colOff>
      <xdr:row>980</xdr:row>
      <xdr:rowOff>257175</xdr:rowOff>
    </xdr:from>
    <xdr:to>
      <xdr:col>9</xdr:col>
      <xdr:colOff>2190750</xdr:colOff>
      <xdr:row>980</xdr:row>
      <xdr:rowOff>476250</xdr:rowOff>
    </xdr:to>
    <xdr:pic>
      <xdr:nvPicPr>
        <xdr:cNvPr id="3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906625" y="7508748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1390650</xdr:colOff>
      <xdr:row>980</xdr:row>
      <xdr:rowOff>228600</xdr:rowOff>
    </xdr:from>
    <xdr:to>
      <xdr:col>9</xdr:col>
      <xdr:colOff>1581150</xdr:colOff>
      <xdr:row>981</xdr:row>
      <xdr:rowOff>0</xdr:rowOff>
    </xdr:to>
    <xdr:pic>
      <xdr:nvPicPr>
        <xdr:cNvPr id="3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06625" y="7508462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1971675</xdr:colOff>
      <xdr:row>980</xdr:row>
      <xdr:rowOff>257175</xdr:rowOff>
    </xdr:from>
    <xdr:to>
      <xdr:col>9</xdr:col>
      <xdr:colOff>2190750</xdr:colOff>
      <xdr:row>980</xdr:row>
      <xdr:rowOff>476250</xdr:rowOff>
    </xdr:to>
    <xdr:pic>
      <xdr:nvPicPr>
        <xdr:cNvPr id="3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906625" y="7508748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1352550</xdr:colOff>
      <xdr:row>980</xdr:row>
      <xdr:rowOff>228600</xdr:rowOff>
    </xdr:from>
    <xdr:to>
      <xdr:col>9</xdr:col>
      <xdr:colOff>1543050</xdr:colOff>
      <xdr:row>980</xdr:row>
      <xdr:rowOff>447675</xdr:rowOff>
    </xdr:to>
    <xdr:pic>
      <xdr:nvPicPr>
        <xdr:cNvPr id="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06625" y="75084622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1971675</xdr:colOff>
      <xdr:row>980</xdr:row>
      <xdr:rowOff>257175</xdr:rowOff>
    </xdr:from>
    <xdr:to>
      <xdr:col>9</xdr:col>
      <xdr:colOff>2190750</xdr:colOff>
      <xdr:row>980</xdr:row>
      <xdr:rowOff>476250</xdr:rowOff>
    </xdr:to>
    <xdr:pic>
      <xdr:nvPicPr>
        <xdr:cNvPr id="3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906625" y="7508748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24</xdr:row>
      <xdr:rowOff>279400</xdr:rowOff>
    </xdr:from>
    <xdr:to>
      <xdr:col>3</xdr:col>
      <xdr:colOff>196850</xdr:colOff>
      <xdr:row>24</xdr:row>
      <xdr:rowOff>498475</xdr:rowOff>
    </xdr:to>
    <xdr:pic>
      <xdr:nvPicPr>
        <xdr:cNvPr id="3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7376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24</xdr:row>
      <xdr:rowOff>257175</xdr:rowOff>
    </xdr:from>
    <xdr:to>
      <xdr:col>3</xdr:col>
      <xdr:colOff>514350</xdr:colOff>
      <xdr:row>24</xdr:row>
      <xdr:rowOff>476250</xdr:rowOff>
    </xdr:to>
    <xdr:pic>
      <xdr:nvPicPr>
        <xdr:cNvPr id="3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73545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37</xdr:row>
      <xdr:rowOff>279400</xdr:rowOff>
    </xdr:from>
    <xdr:to>
      <xdr:col>3</xdr:col>
      <xdr:colOff>196850</xdr:colOff>
      <xdr:row>37</xdr:row>
      <xdr:rowOff>498475</xdr:rowOff>
    </xdr:to>
    <xdr:pic>
      <xdr:nvPicPr>
        <xdr:cNvPr id="3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7520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37</xdr:row>
      <xdr:rowOff>257175</xdr:rowOff>
    </xdr:from>
    <xdr:to>
      <xdr:col>3</xdr:col>
      <xdr:colOff>514350</xdr:colOff>
      <xdr:row>37</xdr:row>
      <xdr:rowOff>476250</xdr:rowOff>
    </xdr:to>
    <xdr:pic>
      <xdr:nvPicPr>
        <xdr:cNvPr id="3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74986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51</xdr:row>
      <xdr:rowOff>279400</xdr:rowOff>
    </xdr:from>
    <xdr:to>
      <xdr:col>3</xdr:col>
      <xdr:colOff>196850</xdr:colOff>
      <xdr:row>51</xdr:row>
      <xdr:rowOff>498475</xdr:rowOff>
    </xdr:to>
    <xdr:pic>
      <xdr:nvPicPr>
        <xdr:cNvPr id="4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390842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51</xdr:row>
      <xdr:rowOff>257175</xdr:rowOff>
    </xdr:from>
    <xdr:to>
      <xdr:col>3</xdr:col>
      <xdr:colOff>514350</xdr:colOff>
      <xdr:row>51</xdr:row>
      <xdr:rowOff>476250</xdr:rowOff>
    </xdr:to>
    <xdr:pic>
      <xdr:nvPicPr>
        <xdr:cNvPr id="4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390620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61</xdr:row>
      <xdr:rowOff>279400</xdr:rowOff>
    </xdr:from>
    <xdr:to>
      <xdr:col>3</xdr:col>
      <xdr:colOff>196850</xdr:colOff>
      <xdr:row>61</xdr:row>
      <xdr:rowOff>498475</xdr:rowOff>
    </xdr:to>
    <xdr:pic>
      <xdr:nvPicPr>
        <xdr:cNvPr id="4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470281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61</xdr:row>
      <xdr:rowOff>257175</xdr:rowOff>
    </xdr:from>
    <xdr:to>
      <xdr:col>3</xdr:col>
      <xdr:colOff>514350</xdr:colOff>
      <xdr:row>61</xdr:row>
      <xdr:rowOff>476250</xdr:rowOff>
    </xdr:to>
    <xdr:pic>
      <xdr:nvPicPr>
        <xdr:cNvPr id="4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470058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75</xdr:row>
      <xdr:rowOff>279400</xdr:rowOff>
    </xdr:from>
    <xdr:to>
      <xdr:col>3</xdr:col>
      <xdr:colOff>196850</xdr:colOff>
      <xdr:row>75</xdr:row>
      <xdr:rowOff>498475</xdr:rowOff>
    </xdr:to>
    <xdr:pic>
      <xdr:nvPicPr>
        <xdr:cNvPr id="4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57105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75</xdr:row>
      <xdr:rowOff>257175</xdr:rowOff>
    </xdr:from>
    <xdr:to>
      <xdr:col>3</xdr:col>
      <xdr:colOff>514350</xdr:colOff>
      <xdr:row>75</xdr:row>
      <xdr:rowOff>476250</xdr:rowOff>
    </xdr:to>
    <xdr:pic>
      <xdr:nvPicPr>
        <xdr:cNvPr id="4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570833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84</xdr:row>
      <xdr:rowOff>279400</xdr:rowOff>
    </xdr:from>
    <xdr:to>
      <xdr:col>3</xdr:col>
      <xdr:colOff>196850</xdr:colOff>
      <xdr:row>84</xdr:row>
      <xdr:rowOff>498475</xdr:rowOff>
    </xdr:to>
    <xdr:pic>
      <xdr:nvPicPr>
        <xdr:cNvPr id="4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638873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84</xdr:row>
      <xdr:rowOff>257175</xdr:rowOff>
    </xdr:from>
    <xdr:to>
      <xdr:col>3</xdr:col>
      <xdr:colOff>514350</xdr:colOff>
      <xdr:row>84</xdr:row>
      <xdr:rowOff>476250</xdr:rowOff>
    </xdr:to>
    <xdr:pic>
      <xdr:nvPicPr>
        <xdr:cNvPr id="4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638651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94</xdr:row>
      <xdr:rowOff>279400</xdr:rowOff>
    </xdr:from>
    <xdr:to>
      <xdr:col>3</xdr:col>
      <xdr:colOff>196850</xdr:colOff>
      <xdr:row>94</xdr:row>
      <xdr:rowOff>498475</xdr:rowOff>
    </xdr:to>
    <xdr:pic>
      <xdr:nvPicPr>
        <xdr:cNvPr id="4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1135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94</xdr:row>
      <xdr:rowOff>257175</xdr:rowOff>
    </xdr:from>
    <xdr:to>
      <xdr:col>3</xdr:col>
      <xdr:colOff>514350</xdr:colOff>
      <xdr:row>94</xdr:row>
      <xdr:rowOff>476250</xdr:rowOff>
    </xdr:to>
    <xdr:pic>
      <xdr:nvPicPr>
        <xdr:cNvPr id="4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711136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104</xdr:row>
      <xdr:rowOff>279400</xdr:rowOff>
    </xdr:from>
    <xdr:to>
      <xdr:col>3</xdr:col>
      <xdr:colOff>196850</xdr:colOff>
      <xdr:row>104</xdr:row>
      <xdr:rowOff>498475</xdr:rowOff>
    </xdr:to>
    <xdr:pic>
      <xdr:nvPicPr>
        <xdr:cNvPr id="5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9155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104</xdr:row>
      <xdr:rowOff>257175</xdr:rowOff>
    </xdr:from>
    <xdr:to>
      <xdr:col>3</xdr:col>
      <xdr:colOff>514350</xdr:colOff>
      <xdr:row>104</xdr:row>
      <xdr:rowOff>476250</xdr:rowOff>
    </xdr:to>
    <xdr:pic>
      <xdr:nvPicPr>
        <xdr:cNvPr id="5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791337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117</xdr:row>
      <xdr:rowOff>279400</xdr:rowOff>
    </xdr:from>
    <xdr:to>
      <xdr:col>3</xdr:col>
      <xdr:colOff>196850</xdr:colOff>
      <xdr:row>117</xdr:row>
      <xdr:rowOff>498475</xdr:rowOff>
    </xdr:to>
    <xdr:pic>
      <xdr:nvPicPr>
        <xdr:cNvPr id="5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89004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117</xdr:row>
      <xdr:rowOff>257175</xdr:rowOff>
    </xdr:from>
    <xdr:to>
      <xdr:col>3</xdr:col>
      <xdr:colOff>514350</xdr:colOff>
      <xdr:row>117</xdr:row>
      <xdr:rowOff>476250</xdr:rowOff>
    </xdr:to>
    <xdr:pic>
      <xdr:nvPicPr>
        <xdr:cNvPr id="5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889825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127</xdr:row>
      <xdr:rowOff>279400</xdr:rowOff>
    </xdr:from>
    <xdr:to>
      <xdr:col>3</xdr:col>
      <xdr:colOff>196850</xdr:colOff>
      <xdr:row>127</xdr:row>
      <xdr:rowOff>498475</xdr:rowOff>
    </xdr:to>
    <xdr:pic>
      <xdr:nvPicPr>
        <xdr:cNvPr id="5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960437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127</xdr:row>
      <xdr:rowOff>257175</xdr:rowOff>
    </xdr:from>
    <xdr:to>
      <xdr:col>3</xdr:col>
      <xdr:colOff>514350</xdr:colOff>
      <xdr:row>127</xdr:row>
      <xdr:rowOff>476250</xdr:rowOff>
    </xdr:to>
    <xdr:pic>
      <xdr:nvPicPr>
        <xdr:cNvPr id="5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960215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138</xdr:row>
      <xdr:rowOff>279400</xdr:rowOff>
    </xdr:from>
    <xdr:to>
      <xdr:col>3</xdr:col>
      <xdr:colOff>196850</xdr:colOff>
      <xdr:row>138</xdr:row>
      <xdr:rowOff>498475</xdr:rowOff>
    </xdr:to>
    <xdr:pic>
      <xdr:nvPicPr>
        <xdr:cNvPr id="5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03311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138</xdr:row>
      <xdr:rowOff>257175</xdr:rowOff>
    </xdr:from>
    <xdr:to>
      <xdr:col>3</xdr:col>
      <xdr:colOff>514350</xdr:colOff>
      <xdr:row>138</xdr:row>
      <xdr:rowOff>476250</xdr:rowOff>
    </xdr:to>
    <xdr:pic>
      <xdr:nvPicPr>
        <xdr:cNvPr id="5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032891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147</xdr:row>
      <xdr:rowOff>279400</xdr:rowOff>
    </xdr:from>
    <xdr:to>
      <xdr:col>3</xdr:col>
      <xdr:colOff>196850</xdr:colOff>
      <xdr:row>147</xdr:row>
      <xdr:rowOff>498475</xdr:rowOff>
    </xdr:to>
    <xdr:pic>
      <xdr:nvPicPr>
        <xdr:cNvPr id="5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106551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147</xdr:row>
      <xdr:rowOff>257175</xdr:rowOff>
    </xdr:from>
    <xdr:to>
      <xdr:col>3</xdr:col>
      <xdr:colOff>514350</xdr:colOff>
      <xdr:row>147</xdr:row>
      <xdr:rowOff>476250</xdr:rowOff>
    </xdr:to>
    <xdr:pic>
      <xdr:nvPicPr>
        <xdr:cNvPr id="5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106328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24</xdr:row>
      <xdr:rowOff>279400</xdr:rowOff>
    </xdr:from>
    <xdr:to>
      <xdr:col>10</xdr:col>
      <xdr:colOff>196850</xdr:colOff>
      <xdr:row>24</xdr:row>
      <xdr:rowOff>498475</xdr:rowOff>
    </xdr:to>
    <xdr:pic>
      <xdr:nvPicPr>
        <xdr:cNvPr id="6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7376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24</xdr:row>
      <xdr:rowOff>257175</xdr:rowOff>
    </xdr:from>
    <xdr:to>
      <xdr:col>10</xdr:col>
      <xdr:colOff>514350</xdr:colOff>
      <xdr:row>24</xdr:row>
      <xdr:rowOff>476250</xdr:rowOff>
    </xdr:to>
    <xdr:pic>
      <xdr:nvPicPr>
        <xdr:cNvPr id="6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73545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37</xdr:row>
      <xdr:rowOff>279400</xdr:rowOff>
    </xdr:from>
    <xdr:to>
      <xdr:col>10</xdr:col>
      <xdr:colOff>196850</xdr:colOff>
      <xdr:row>37</xdr:row>
      <xdr:rowOff>498475</xdr:rowOff>
    </xdr:to>
    <xdr:pic>
      <xdr:nvPicPr>
        <xdr:cNvPr id="6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7520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37</xdr:row>
      <xdr:rowOff>257175</xdr:rowOff>
    </xdr:from>
    <xdr:to>
      <xdr:col>10</xdr:col>
      <xdr:colOff>514350</xdr:colOff>
      <xdr:row>37</xdr:row>
      <xdr:rowOff>476250</xdr:rowOff>
    </xdr:to>
    <xdr:pic>
      <xdr:nvPicPr>
        <xdr:cNvPr id="6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274986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51</xdr:row>
      <xdr:rowOff>279400</xdr:rowOff>
    </xdr:from>
    <xdr:to>
      <xdr:col>10</xdr:col>
      <xdr:colOff>196850</xdr:colOff>
      <xdr:row>51</xdr:row>
      <xdr:rowOff>498475</xdr:rowOff>
    </xdr:to>
    <xdr:pic>
      <xdr:nvPicPr>
        <xdr:cNvPr id="6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390842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51</xdr:row>
      <xdr:rowOff>257175</xdr:rowOff>
    </xdr:from>
    <xdr:to>
      <xdr:col>10</xdr:col>
      <xdr:colOff>514350</xdr:colOff>
      <xdr:row>51</xdr:row>
      <xdr:rowOff>476250</xdr:rowOff>
    </xdr:to>
    <xdr:pic>
      <xdr:nvPicPr>
        <xdr:cNvPr id="6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390620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61</xdr:row>
      <xdr:rowOff>279400</xdr:rowOff>
    </xdr:from>
    <xdr:to>
      <xdr:col>10</xdr:col>
      <xdr:colOff>196850</xdr:colOff>
      <xdr:row>61</xdr:row>
      <xdr:rowOff>498475</xdr:rowOff>
    </xdr:to>
    <xdr:pic>
      <xdr:nvPicPr>
        <xdr:cNvPr id="6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470281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61</xdr:row>
      <xdr:rowOff>257175</xdr:rowOff>
    </xdr:from>
    <xdr:to>
      <xdr:col>10</xdr:col>
      <xdr:colOff>514350</xdr:colOff>
      <xdr:row>61</xdr:row>
      <xdr:rowOff>476250</xdr:rowOff>
    </xdr:to>
    <xdr:pic>
      <xdr:nvPicPr>
        <xdr:cNvPr id="6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470058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75</xdr:row>
      <xdr:rowOff>279400</xdr:rowOff>
    </xdr:from>
    <xdr:to>
      <xdr:col>10</xdr:col>
      <xdr:colOff>196850</xdr:colOff>
      <xdr:row>75</xdr:row>
      <xdr:rowOff>498475</xdr:rowOff>
    </xdr:to>
    <xdr:pic>
      <xdr:nvPicPr>
        <xdr:cNvPr id="6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57105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75</xdr:row>
      <xdr:rowOff>257175</xdr:rowOff>
    </xdr:from>
    <xdr:to>
      <xdr:col>10</xdr:col>
      <xdr:colOff>514350</xdr:colOff>
      <xdr:row>75</xdr:row>
      <xdr:rowOff>476250</xdr:rowOff>
    </xdr:to>
    <xdr:pic>
      <xdr:nvPicPr>
        <xdr:cNvPr id="6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570833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84</xdr:row>
      <xdr:rowOff>279400</xdr:rowOff>
    </xdr:from>
    <xdr:to>
      <xdr:col>10</xdr:col>
      <xdr:colOff>196850</xdr:colOff>
      <xdr:row>84</xdr:row>
      <xdr:rowOff>498475</xdr:rowOff>
    </xdr:to>
    <xdr:pic>
      <xdr:nvPicPr>
        <xdr:cNvPr id="7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638873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84</xdr:row>
      <xdr:rowOff>257175</xdr:rowOff>
    </xdr:from>
    <xdr:to>
      <xdr:col>10</xdr:col>
      <xdr:colOff>514350</xdr:colOff>
      <xdr:row>84</xdr:row>
      <xdr:rowOff>476250</xdr:rowOff>
    </xdr:to>
    <xdr:pic>
      <xdr:nvPicPr>
        <xdr:cNvPr id="7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638651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94</xdr:row>
      <xdr:rowOff>279400</xdr:rowOff>
    </xdr:from>
    <xdr:to>
      <xdr:col>10</xdr:col>
      <xdr:colOff>196850</xdr:colOff>
      <xdr:row>94</xdr:row>
      <xdr:rowOff>498475</xdr:rowOff>
    </xdr:to>
    <xdr:pic>
      <xdr:nvPicPr>
        <xdr:cNvPr id="7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71135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94</xdr:row>
      <xdr:rowOff>257175</xdr:rowOff>
    </xdr:from>
    <xdr:to>
      <xdr:col>10</xdr:col>
      <xdr:colOff>514350</xdr:colOff>
      <xdr:row>94</xdr:row>
      <xdr:rowOff>476250</xdr:rowOff>
    </xdr:to>
    <xdr:pic>
      <xdr:nvPicPr>
        <xdr:cNvPr id="7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711136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104</xdr:row>
      <xdr:rowOff>279400</xdr:rowOff>
    </xdr:from>
    <xdr:to>
      <xdr:col>10</xdr:col>
      <xdr:colOff>196850</xdr:colOff>
      <xdr:row>104</xdr:row>
      <xdr:rowOff>498475</xdr:rowOff>
    </xdr:to>
    <xdr:pic>
      <xdr:nvPicPr>
        <xdr:cNvPr id="7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79155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104</xdr:row>
      <xdr:rowOff>257175</xdr:rowOff>
    </xdr:from>
    <xdr:to>
      <xdr:col>10</xdr:col>
      <xdr:colOff>514350</xdr:colOff>
      <xdr:row>104</xdr:row>
      <xdr:rowOff>476250</xdr:rowOff>
    </xdr:to>
    <xdr:pic>
      <xdr:nvPicPr>
        <xdr:cNvPr id="7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791337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117</xdr:row>
      <xdr:rowOff>279400</xdr:rowOff>
    </xdr:from>
    <xdr:to>
      <xdr:col>10</xdr:col>
      <xdr:colOff>196850</xdr:colOff>
      <xdr:row>117</xdr:row>
      <xdr:rowOff>498475</xdr:rowOff>
    </xdr:to>
    <xdr:pic>
      <xdr:nvPicPr>
        <xdr:cNvPr id="7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89004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117</xdr:row>
      <xdr:rowOff>257175</xdr:rowOff>
    </xdr:from>
    <xdr:to>
      <xdr:col>10</xdr:col>
      <xdr:colOff>514350</xdr:colOff>
      <xdr:row>117</xdr:row>
      <xdr:rowOff>476250</xdr:rowOff>
    </xdr:to>
    <xdr:pic>
      <xdr:nvPicPr>
        <xdr:cNvPr id="7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889825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127</xdr:row>
      <xdr:rowOff>279400</xdr:rowOff>
    </xdr:from>
    <xdr:to>
      <xdr:col>10</xdr:col>
      <xdr:colOff>196850</xdr:colOff>
      <xdr:row>127</xdr:row>
      <xdr:rowOff>498475</xdr:rowOff>
    </xdr:to>
    <xdr:pic>
      <xdr:nvPicPr>
        <xdr:cNvPr id="7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960437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127</xdr:row>
      <xdr:rowOff>257175</xdr:rowOff>
    </xdr:from>
    <xdr:to>
      <xdr:col>10</xdr:col>
      <xdr:colOff>514350</xdr:colOff>
      <xdr:row>127</xdr:row>
      <xdr:rowOff>476250</xdr:rowOff>
    </xdr:to>
    <xdr:pic>
      <xdr:nvPicPr>
        <xdr:cNvPr id="7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960215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138</xdr:row>
      <xdr:rowOff>279400</xdr:rowOff>
    </xdr:from>
    <xdr:to>
      <xdr:col>10</xdr:col>
      <xdr:colOff>196850</xdr:colOff>
      <xdr:row>138</xdr:row>
      <xdr:rowOff>498475</xdr:rowOff>
    </xdr:to>
    <xdr:pic>
      <xdr:nvPicPr>
        <xdr:cNvPr id="8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03311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138</xdr:row>
      <xdr:rowOff>257175</xdr:rowOff>
    </xdr:from>
    <xdr:to>
      <xdr:col>10</xdr:col>
      <xdr:colOff>514350</xdr:colOff>
      <xdr:row>138</xdr:row>
      <xdr:rowOff>476250</xdr:rowOff>
    </xdr:to>
    <xdr:pic>
      <xdr:nvPicPr>
        <xdr:cNvPr id="8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032891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147</xdr:row>
      <xdr:rowOff>279400</xdr:rowOff>
    </xdr:from>
    <xdr:to>
      <xdr:col>10</xdr:col>
      <xdr:colOff>196850</xdr:colOff>
      <xdr:row>147</xdr:row>
      <xdr:rowOff>498475</xdr:rowOff>
    </xdr:to>
    <xdr:pic>
      <xdr:nvPicPr>
        <xdr:cNvPr id="8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106551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147</xdr:row>
      <xdr:rowOff>257175</xdr:rowOff>
    </xdr:from>
    <xdr:to>
      <xdr:col>10</xdr:col>
      <xdr:colOff>514350</xdr:colOff>
      <xdr:row>147</xdr:row>
      <xdr:rowOff>476250</xdr:rowOff>
    </xdr:to>
    <xdr:pic>
      <xdr:nvPicPr>
        <xdr:cNvPr id="8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106328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157</xdr:row>
      <xdr:rowOff>279400</xdr:rowOff>
    </xdr:from>
    <xdr:to>
      <xdr:col>10</xdr:col>
      <xdr:colOff>196850</xdr:colOff>
      <xdr:row>157</xdr:row>
      <xdr:rowOff>498475</xdr:rowOff>
    </xdr:to>
    <xdr:pic>
      <xdr:nvPicPr>
        <xdr:cNvPr id="8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185322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157</xdr:row>
      <xdr:rowOff>257175</xdr:rowOff>
    </xdr:from>
    <xdr:to>
      <xdr:col>10</xdr:col>
      <xdr:colOff>514350</xdr:colOff>
      <xdr:row>157</xdr:row>
      <xdr:rowOff>476250</xdr:rowOff>
    </xdr:to>
    <xdr:pic>
      <xdr:nvPicPr>
        <xdr:cNvPr id="8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185100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170</xdr:row>
      <xdr:rowOff>279400</xdr:rowOff>
    </xdr:from>
    <xdr:to>
      <xdr:col>10</xdr:col>
      <xdr:colOff>196850</xdr:colOff>
      <xdr:row>170</xdr:row>
      <xdr:rowOff>498475</xdr:rowOff>
    </xdr:to>
    <xdr:pic>
      <xdr:nvPicPr>
        <xdr:cNvPr id="8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28752600"/>
          <a:ext cx="1905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170</xdr:row>
      <xdr:rowOff>257175</xdr:rowOff>
    </xdr:from>
    <xdr:to>
      <xdr:col>10</xdr:col>
      <xdr:colOff>514350</xdr:colOff>
      <xdr:row>170</xdr:row>
      <xdr:rowOff>476250</xdr:rowOff>
    </xdr:to>
    <xdr:pic>
      <xdr:nvPicPr>
        <xdr:cNvPr id="8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287303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179</xdr:row>
      <xdr:rowOff>279400</xdr:rowOff>
    </xdr:from>
    <xdr:to>
      <xdr:col>10</xdr:col>
      <xdr:colOff>196850</xdr:colOff>
      <xdr:row>179</xdr:row>
      <xdr:rowOff>498475</xdr:rowOff>
    </xdr:to>
    <xdr:pic>
      <xdr:nvPicPr>
        <xdr:cNvPr id="8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358582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179</xdr:row>
      <xdr:rowOff>257175</xdr:rowOff>
    </xdr:from>
    <xdr:to>
      <xdr:col>10</xdr:col>
      <xdr:colOff>514350</xdr:colOff>
      <xdr:row>179</xdr:row>
      <xdr:rowOff>476250</xdr:rowOff>
    </xdr:to>
    <xdr:pic>
      <xdr:nvPicPr>
        <xdr:cNvPr id="8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358360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189</xdr:row>
      <xdr:rowOff>279400</xdr:rowOff>
    </xdr:from>
    <xdr:to>
      <xdr:col>10</xdr:col>
      <xdr:colOff>196850</xdr:colOff>
      <xdr:row>189</xdr:row>
      <xdr:rowOff>498475</xdr:rowOff>
    </xdr:to>
    <xdr:pic>
      <xdr:nvPicPr>
        <xdr:cNvPr id="9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43278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189</xdr:row>
      <xdr:rowOff>257175</xdr:rowOff>
    </xdr:from>
    <xdr:to>
      <xdr:col>10</xdr:col>
      <xdr:colOff>514350</xdr:colOff>
      <xdr:row>189</xdr:row>
      <xdr:rowOff>476250</xdr:rowOff>
    </xdr:to>
    <xdr:pic>
      <xdr:nvPicPr>
        <xdr:cNvPr id="9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432560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190</xdr:row>
      <xdr:rowOff>0</xdr:rowOff>
    </xdr:from>
    <xdr:to>
      <xdr:col>10</xdr:col>
      <xdr:colOff>196850</xdr:colOff>
      <xdr:row>190</xdr:row>
      <xdr:rowOff>0</xdr:rowOff>
    </xdr:to>
    <xdr:pic>
      <xdr:nvPicPr>
        <xdr:cNvPr id="9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43694150"/>
          <a:ext cx="190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199</xdr:row>
      <xdr:rowOff>279400</xdr:rowOff>
    </xdr:from>
    <xdr:to>
      <xdr:col>10</xdr:col>
      <xdr:colOff>196850</xdr:colOff>
      <xdr:row>199</xdr:row>
      <xdr:rowOff>498475</xdr:rowOff>
    </xdr:to>
    <xdr:pic>
      <xdr:nvPicPr>
        <xdr:cNvPr id="9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51088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199</xdr:row>
      <xdr:rowOff>257175</xdr:rowOff>
    </xdr:from>
    <xdr:to>
      <xdr:col>10</xdr:col>
      <xdr:colOff>514350</xdr:colOff>
      <xdr:row>199</xdr:row>
      <xdr:rowOff>476250</xdr:rowOff>
    </xdr:to>
    <xdr:pic>
      <xdr:nvPicPr>
        <xdr:cNvPr id="9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510665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209</xdr:row>
      <xdr:rowOff>279400</xdr:rowOff>
    </xdr:from>
    <xdr:to>
      <xdr:col>10</xdr:col>
      <xdr:colOff>196850</xdr:colOff>
      <xdr:row>209</xdr:row>
      <xdr:rowOff>498475</xdr:rowOff>
    </xdr:to>
    <xdr:pic>
      <xdr:nvPicPr>
        <xdr:cNvPr id="9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58727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209</xdr:row>
      <xdr:rowOff>257175</xdr:rowOff>
    </xdr:from>
    <xdr:to>
      <xdr:col>10</xdr:col>
      <xdr:colOff>514350</xdr:colOff>
      <xdr:row>209</xdr:row>
      <xdr:rowOff>476250</xdr:rowOff>
    </xdr:to>
    <xdr:pic>
      <xdr:nvPicPr>
        <xdr:cNvPr id="9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587055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219</xdr:row>
      <xdr:rowOff>279400</xdr:rowOff>
    </xdr:from>
    <xdr:to>
      <xdr:col>10</xdr:col>
      <xdr:colOff>196850</xdr:colOff>
      <xdr:row>219</xdr:row>
      <xdr:rowOff>498475</xdr:rowOff>
    </xdr:to>
    <xdr:pic>
      <xdr:nvPicPr>
        <xdr:cNvPr id="9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65719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219</xdr:row>
      <xdr:rowOff>257175</xdr:rowOff>
    </xdr:from>
    <xdr:to>
      <xdr:col>10</xdr:col>
      <xdr:colOff>514350</xdr:colOff>
      <xdr:row>219</xdr:row>
      <xdr:rowOff>476250</xdr:rowOff>
    </xdr:to>
    <xdr:pic>
      <xdr:nvPicPr>
        <xdr:cNvPr id="9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656969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232</xdr:row>
      <xdr:rowOff>279400</xdr:rowOff>
    </xdr:from>
    <xdr:to>
      <xdr:col>10</xdr:col>
      <xdr:colOff>196850</xdr:colOff>
      <xdr:row>232</xdr:row>
      <xdr:rowOff>498475</xdr:rowOff>
    </xdr:to>
    <xdr:pic>
      <xdr:nvPicPr>
        <xdr:cNvPr id="9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76034700"/>
          <a:ext cx="1905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232</xdr:row>
      <xdr:rowOff>257175</xdr:rowOff>
    </xdr:from>
    <xdr:to>
      <xdr:col>10</xdr:col>
      <xdr:colOff>514350</xdr:colOff>
      <xdr:row>232</xdr:row>
      <xdr:rowOff>476250</xdr:rowOff>
    </xdr:to>
    <xdr:pic>
      <xdr:nvPicPr>
        <xdr:cNvPr id="10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760124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241</xdr:row>
      <xdr:rowOff>279400</xdr:rowOff>
    </xdr:from>
    <xdr:to>
      <xdr:col>10</xdr:col>
      <xdr:colOff>196850</xdr:colOff>
      <xdr:row>241</xdr:row>
      <xdr:rowOff>498475</xdr:rowOff>
    </xdr:to>
    <xdr:pic>
      <xdr:nvPicPr>
        <xdr:cNvPr id="10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82702200"/>
          <a:ext cx="1905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241</xdr:row>
      <xdr:rowOff>257175</xdr:rowOff>
    </xdr:from>
    <xdr:to>
      <xdr:col>10</xdr:col>
      <xdr:colOff>514350</xdr:colOff>
      <xdr:row>241</xdr:row>
      <xdr:rowOff>476250</xdr:rowOff>
    </xdr:to>
    <xdr:pic>
      <xdr:nvPicPr>
        <xdr:cNvPr id="10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826799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250</xdr:row>
      <xdr:rowOff>279400</xdr:rowOff>
    </xdr:from>
    <xdr:to>
      <xdr:col>10</xdr:col>
      <xdr:colOff>196850</xdr:colOff>
      <xdr:row>250</xdr:row>
      <xdr:rowOff>498475</xdr:rowOff>
    </xdr:to>
    <xdr:pic>
      <xdr:nvPicPr>
        <xdr:cNvPr id="10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89188725"/>
          <a:ext cx="1905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250</xdr:row>
      <xdr:rowOff>257175</xdr:rowOff>
    </xdr:from>
    <xdr:to>
      <xdr:col>10</xdr:col>
      <xdr:colOff>514350</xdr:colOff>
      <xdr:row>250</xdr:row>
      <xdr:rowOff>476250</xdr:rowOff>
    </xdr:to>
    <xdr:pic>
      <xdr:nvPicPr>
        <xdr:cNvPr id="10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891665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260</xdr:row>
      <xdr:rowOff>279400</xdr:rowOff>
    </xdr:from>
    <xdr:to>
      <xdr:col>10</xdr:col>
      <xdr:colOff>196850</xdr:colOff>
      <xdr:row>260</xdr:row>
      <xdr:rowOff>498475</xdr:rowOff>
    </xdr:to>
    <xdr:pic>
      <xdr:nvPicPr>
        <xdr:cNvPr id="10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9649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260</xdr:row>
      <xdr:rowOff>257175</xdr:rowOff>
    </xdr:from>
    <xdr:to>
      <xdr:col>10</xdr:col>
      <xdr:colOff>514350</xdr:colOff>
      <xdr:row>260</xdr:row>
      <xdr:rowOff>476250</xdr:rowOff>
    </xdr:to>
    <xdr:pic>
      <xdr:nvPicPr>
        <xdr:cNvPr id="10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964721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271</xdr:row>
      <xdr:rowOff>279400</xdr:rowOff>
    </xdr:from>
    <xdr:to>
      <xdr:col>10</xdr:col>
      <xdr:colOff>196850</xdr:colOff>
      <xdr:row>271</xdr:row>
      <xdr:rowOff>498475</xdr:rowOff>
    </xdr:to>
    <xdr:pic>
      <xdr:nvPicPr>
        <xdr:cNvPr id="10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04724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271</xdr:row>
      <xdr:rowOff>257175</xdr:rowOff>
    </xdr:from>
    <xdr:to>
      <xdr:col>10</xdr:col>
      <xdr:colOff>514350</xdr:colOff>
      <xdr:row>271</xdr:row>
      <xdr:rowOff>476250</xdr:rowOff>
    </xdr:to>
    <xdr:pic>
      <xdr:nvPicPr>
        <xdr:cNvPr id="10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2047017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281</xdr:row>
      <xdr:rowOff>279400</xdr:rowOff>
    </xdr:from>
    <xdr:to>
      <xdr:col>10</xdr:col>
      <xdr:colOff>196850</xdr:colOff>
      <xdr:row>281</xdr:row>
      <xdr:rowOff>498475</xdr:rowOff>
    </xdr:to>
    <xdr:pic>
      <xdr:nvPicPr>
        <xdr:cNvPr id="10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12277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281</xdr:row>
      <xdr:rowOff>257175</xdr:rowOff>
    </xdr:from>
    <xdr:to>
      <xdr:col>10</xdr:col>
      <xdr:colOff>514350</xdr:colOff>
      <xdr:row>281</xdr:row>
      <xdr:rowOff>476250</xdr:rowOff>
    </xdr:to>
    <xdr:pic>
      <xdr:nvPicPr>
        <xdr:cNvPr id="11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2122551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294</xdr:row>
      <xdr:rowOff>279400</xdr:rowOff>
    </xdr:from>
    <xdr:to>
      <xdr:col>10</xdr:col>
      <xdr:colOff>196850</xdr:colOff>
      <xdr:row>294</xdr:row>
      <xdr:rowOff>498475</xdr:rowOff>
    </xdr:to>
    <xdr:pic>
      <xdr:nvPicPr>
        <xdr:cNvPr id="1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22392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294</xdr:row>
      <xdr:rowOff>257175</xdr:rowOff>
    </xdr:from>
    <xdr:to>
      <xdr:col>10</xdr:col>
      <xdr:colOff>514350</xdr:colOff>
      <xdr:row>294</xdr:row>
      <xdr:rowOff>476250</xdr:rowOff>
    </xdr:to>
    <xdr:pic>
      <xdr:nvPicPr>
        <xdr:cNvPr id="11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2223706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307</xdr:row>
      <xdr:rowOff>279400</xdr:rowOff>
    </xdr:from>
    <xdr:to>
      <xdr:col>10</xdr:col>
      <xdr:colOff>196850</xdr:colOff>
      <xdr:row>307</xdr:row>
      <xdr:rowOff>498475</xdr:rowOff>
    </xdr:to>
    <xdr:pic>
      <xdr:nvPicPr>
        <xdr:cNvPr id="11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318131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307</xdr:row>
      <xdr:rowOff>257175</xdr:rowOff>
    </xdr:from>
    <xdr:to>
      <xdr:col>10</xdr:col>
      <xdr:colOff>514350</xdr:colOff>
      <xdr:row>307</xdr:row>
      <xdr:rowOff>476250</xdr:rowOff>
    </xdr:to>
    <xdr:pic>
      <xdr:nvPicPr>
        <xdr:cNvPr id="11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2317908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317</xdr:row>
      <xdr:rowOff>279400</xdr:rowOff>
    </xdr:from>
    <xdr:to>
      <xdr:col>10</xdr:col>
      <xdr:colOff>196850</xdr:colOff>
      <xdr:row>317</xdr:row>
      <xdr:rowOff>498475</xdr:rowOff>
    </xdr:to>
    <xdr:pic>
      <xdr:nvPicPr>
        <xdr:cNvPr id="11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38337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317</xdr:row>
      <xdr:rowOff>257175</xdr:rowOff>
    </xdr:from>
    <xdr:to>
      <xdr:col>10</xdr:col>
      <xdr:colOff>514350</xdr:colOff>
      <xdr:row>317</xdr:row>
      <xdr:rowOff>476250</xdr:rowOff>
    </xdr:to>
    <xdr:pic>
      <xdr:nvPicPr>
        <xdr:cNvPr id="11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2383155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328</xdr:row>
      <xdr:rowOff>279400</xdr:rowOff>
    </xdr:from>
    <xdr:to>
      <xdr:col>10</xdr:col>
      <xdr:colOff>196850</xdr:colOff>
      <xdr:row>328</xdr:row>
      <xdr:rowOff>498475</xdr:rowOff>
    </xdr:to>
    <xdr:pic>
      <xdr:nvPicPr>
        <xdr:cNvPr id="11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45252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328</xdr:row>
      <xdr:rowOff>257175</xdr:rowOff>
    </xdr:from>
    <xdr:to>
      <xdr:col>10</xdr:col>
      <xdr:colOff>514350</xdr:colOff>
      <xdr:row>328</xdr:row>
      <xdr:rowOff>476250</xdr:rowOff>
    </xdr:to>
    <xdr:pic>
      <xdr:nvPicPr>
        <xdr:cNvPr id="11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2452306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338</xdr:row>
      <xdr:rowOff>279400</xdr:rowOff>
    </xdr:from>
    <xdr:to>
      <xdr:col>10</xdr:col>
      <xdr:colOff>196850</xdr:colOff>
      <xdr:row>338</xdr:row>
      <xdr:rowOff>498475</xdr:rowOff>
    </xdr:to>
    <xdr:pic>
      <xdr:nvPicPr>
        <xdr:cNvPr id="11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52882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338</xdr:row>
      <xdr:rowOff>257175</xdr:rowOff>
    </xdr:from>
    <xdr:to>
      <xdr:col>10</xdr:col>
      <xdr:colOff>514350</xdr:colOff>
      <xdr:row>338</xdr:row>
      <xdr:rowOff>476250</xdr:rowOff>
    </xdr:to>
    <xdr:pic>
      <xdr:nvPicPr>
        <xdr:cNvPr id="12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2528601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349</xdr:row>
      <xdr:rowOff>279400</xdr:rowOff>
    </xdr:from>
    <xdr:to>
      <xdr:col>10</xdr:col>
      <xdr:colOff>196850</xdr:colOff>
      <xdr:row>349</xdr:row>
      <xdr:rowOff>498475</xdr:rowOff>
    </xdr:to>
    <xdr:pic>
      <xdr:nvPicPr>
        <xdr:cNvPr id="12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597213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349</xdr:row>
      <xdr:rowOff>257175</xdr:rowOff>
    </xdr:from>
    <xdr:to>
      <xdr:col>10</xdr:col>
      <xdr:colOff>514350</xdr:colOff>
      <xdr:row>349</xdr:row>
      <xdr:rowOff>476250</xdr:rowOff>
    </xdr:to>
    <xdr:pic>
      <xdr:nvPicPr>
        <xdr:cNvPr id="12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2596991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359</xdr:row>
      <xdr:rowOff>279400</xdr:rowOff>
    </xdr:from>
    <xdr:to>
      <xdr:col>10</xdr:col>
      <xdr:colOff>196850</xdr:colOff>
      <xdr:row>359</xdr:row>
      <xdr:rowOff>498475</xdr:rowOff>
    </xdr:to>
    <xdr:pic>
      <xdr:nvPicPr>
        <xdr:cNvPr id="12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67036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359</xdr:row>
      <xdr:rowOff>257175</xdr:rowOff>
    </xdr:from>
    <xdr:to>
      <xdr:col>10</xdr:col>
      <xdr:colOff>514350</xdr:colOff>
      <xdr:row>359</xdr:row>
      <xdr:rowOff>476250</xdr:rowOff>
    </xdr:to>
    <xdr:pic>
      <xdr:nvPicPr>
        <xdr:cNvPr id="12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2670143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369</xdr:row>
      <xdr:rowOff>279400</xdr:rowOff>
    </xdr:from>
    <xdr:to>
      <xdr:col>10</xdr:col>
      <xdr:colOff>196850</xdr:colOff>
      <xdr:row>369</xdr:row>
      <xdr:rowOff>498475</xdr:rowOff>
    </xdr:to>
    <xdr:pic>
      <xdr:nvPicPr>
        <xdr:cNvPr id="12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739421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369</xdr:row>
      <xdr:rowOff>257175</xdr:rowOff>
    </xdr:from>
    <xdr:to>
      <xdr:col>10</xdr:col>
      <xdr:colOff>514350</xdr:colOff>
      <xdr:row>369</xdr:row>
      <xdr:rowOff>476250</xdr:rowOff>
    </xdr:to>
    <xdr:pic>
      <xdr:nvPicPr>
        <xdr:cNvPr id="12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2739199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379</xdr:row>
      <xdr:rowOff>279400</xdr:rowOff>
    </xdr:from>
    <xdr:to>
      <xdr:col>10</xdr:col>
      <xdr:colOff>196850</xdr:colOff>
      <xdr:row>379</xdr:row>
      <xdr:rowOff>498475</xdr:rowOff>
    </xdr:to>
    <xdr:pic>
      <xdr:nvPicPr>
        <xdr:cNvPr id="12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803810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379</xdr:row>
      <xdr:rowOff>257175</xdr:rowOff>
    </xdr:from>
    <xdr:to>
      <xdr:col>10</xdr:col>
      <xdr:colOff>514350</xdr:colOff>
      <xdr:row>379</xdr:row>
      <xdr:rowOff>476250</xdr:rowOff>
    </xdr:to>
    <xdr:pic>
      <xdr:nvPicPr>
        <xdr:cNvPr id="12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2803588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389</xdr:row>
      <xdr:rowOff>279400</xdr:rowOff>
    </xdr:from>
    <xdr:to>
      <xdr:col>10</xdr:col>
      <xdr:colOff>196850</xdr:colOff>
      <xdr:row>389</xdr:row>
      <xdr:rowOff>498475</xdr:rowOff>
    </xdr:to>
    <xdr:pic>
      <xdr:nvPicPr>
        <xdr:cNvPr id="12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86915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389</xdr:row>
      <xdr:rowOff>257175</xdr:rowOff>
    </xdr:from>
    <xdr:to>
      <xdr:col>10</xdr:col>
      <xdr:colOff>514350</xdr:colOff>
      <xdr:row>389</xdr:row>
      <xdr:rowOff>476250</xdr:rowOff>
    </xdr:to>
    <xdr:pic>
      <xdr:nvPicPr>
        <xdr:cNvPr id="13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2868930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398</xdr:row>
      <xdr:rowOff>279400</xdr:rowOff>
    </xdr:from>
    <xdr:to>
      <xdr:col>10</xdr:col>
      <xdr:colOff>196850</xdr:colOff>
      <xdr:row>398</xdr:row>
      <xdr:rowOff>498475</xdr:rowOff>
    </xdr:to>
    <xdr:pic>
      <xdr:nvPicPr>
        <xdr:cNvPr id="13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930398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398</xdr:row>
      <xdr:rowOff>257175</xdr:rowOff>
    </xdr:from>
    <xdr:to>
      <xdr:col>10</xdr:col>
      <xdr:colOff>514350</xdr:colOff>
      <xdr:row>398</xdr:row>
      <xdr:rowOff>476250</xdr:rowOff>
    </xdr:to>
    <xdr:pic>
      <xdr:nvPicPr>
        <xdr:cNvPr id="13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2930175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408</xdr:row>
      <xdr:rowOff>279400</xdr:rowOff>
    </xdr:from>
    <xdr:to>
      <xdr:col>10</xdr:col>
      <xdr:colOff>196850</xdr:colOff>
      <xdr:row>408</xdr:row>
      <xdr:rowOff>498475</xdr:rowOff>
    </xdr:to>
    <xdr:pic>
      <xdr:nvPicPr>
        <xdr:cNvPr id="13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994025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408</xdr:row>
      <xdr:rowOff>257175</xdr:rowOff>
    </xdr:from>
    <xdr:to>
      <xdr:col>10</xdr:col>
      <xdr:colOff>514350</xdr:colOff>
      <xdr:row>408</xdr:row>
      <xdr:rowOff>476250</xdr:rowOff>
    </xdr:to>
    <xdr:pic>
      <xdr:nvPicPr>
        <xdr:cNvPr id="13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2993802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418</xdr:row>
      <xdr:rowOff>279400</xdr:rowOff>
    </xdr:from>
    <xdr:to>
      <xdr:col>10</xdr:col>
      <xdr:colOff>196850</xdr:colOff>
      <xdr:row>418</xdr:row>
      <xdr:rowOff>498475</xdr:rowOff>
    </xdr:to>
    <xdr:pic>
      <xdr:nvPicPr>
        <xdr:cNvPr id="13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30563185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418</xdr:row>
      <xdr:rowOff>257175</xdr:rowOff>
    </xdr:from>
    <xdr:to>
      <xdr:col>10</xdr:col>
      <xdr:colOff>514350</xdr:colOff>
      <xdr:row>418</xdr:row>
      <xdr:rowOff>476250</xdr:rowOff>
    </xdr:to>
    <xdr:pic>
      <xdr:nvPicPr>
        <xdr:cNvPr id="13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305609625"/>
          <a:ext cx="2190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446</xdr:row>
      <xdr:rowOff>279400</xdr:rowOff>
    </xdr:from>
    <xdr:to>
      <xdr:col>10</xdr:col>
      <xdr:colOff>196850</xdr:colOff>
      <xdr:row>446</xdr:row>
      <xdr:rowOff>498475</xdr:rowOff>
    </xdr:to>
    <xdr:pic>
      <xdr:nvPicPr>
        <xdr:cNvPr id="13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329244325"/>
          <a:ext cx="1905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446</xdr:row>
      <xdr:rowOff>257175</xdr:rowOff>
    </xdr:from>
    <xdr:to>
      <xdr:col>10</xdr:col>
      <xdr:colOff>514350</xdr:colOff>
      <xdr:row>446</xdr:row>
      <xdr:rowOff>476250</xdr:rowOff>
    </xdr:to>
    <xdr:pic>
      <xdr:nvPicPr>
        <xdr:cNvPr id="13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3292221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474</xdr:row>
      <xdr:rowOff>279400</xdr:rowOff>
    </xdr:from>
    <xdr:to>
      <xdr:col>10</xdr:col>
      <xdr:colOff>196850</xdr:colOff>
      <xdr:row>474</xdr:row>
      <xdr:rowOff>498475</xdr:rowOff>
    </xdr:to>
    <xdr:pic>
      <xdr:nvPicPr>
        <xdr:cNvPr id="13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3505517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474</xdr:row>
      <xdr:rowOff>257175</xdr:rowOff>
    </xdr:from>
    <xdr:to>
      <xdr:col>10</xdr:col>
      <xdr:colOff>514350</xdr:colOff>
      <xdr:row>474</xdr:row>
      <xdr:rowOff>476250</xdr:rowOff>
    </xdr:to>
    <xdr:pic>
      <xdr:nvPicPr>
        <xdr:cNvPr id="14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3505295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505</xdr:row>
      <xdr:rowOff>279400</xdr:rowOff>
    </xdr:from>
    <xdr:to>
      <xdr:col>10</xdr:col>
      <xdr:colOff>196850</xdr:colOff>
      <xdr:row>505</xdr:row>
      <xdr:rowOff>498475</xdr:rowOff>
    </xdr:to>
    <xdr:pic>
      <xdr:nvPicPr>
        <xdr:cNvPr id="14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374088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505</xdr:row>
      <xdr:rowOff>257175</xdr:rowOff>
    </xdr:from>
    <xdr:to>
      <xdr:col>10</xdr:col>
      <xdr:colOff>514350</xdr:colOff>
      <xdr:row>505</xdr:row>
      <xdr:rowOff>476250</xdr:rowOff>
    </xdr:to>
    <xdr:pic>
      <xdr:nvPicPr>
        <xdr:cNvPr id="14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3740658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542</xdr:row>
      <xdr:rowOff>279400</xdr:rowOff>
    </xdr:from>
    <xdr:to>
      <xdr:col>10</xdr:col>
      <xdr:colOff>196850</xdr:colOff>
      <xdr:row>542</xdr:row>
      <xdr:rowOff>498475</xdr:rowOff>
    </xdr:to>
    <xdr:pic>
      <xdr:nvPicPr>
        <xdr:cNvPr id="14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403329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542</xdr:row>
      <xdr:rowOff>257175</xdr:rowOff>
    </xdr:from>
    <xdr:to>
      <xdr:col>10</xdr:col>
      <xdr:colOff>514350</xdr:colOff>
      <xdr:row>542</xdr:row>
      <xdr:rowOff>476250</xdr:rowOff>
    </xdr:to>
    <xdr:pic>
      <xdr:nvPicPr>
        <xdr:cNvPr id="14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4033075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570</xdr:row>
      <xdr:rowOff>279400</xdr:rowOff>
    </xdr:from>
    <xdr:to>
      <xdr:col>10</xdr:col>
      <xdr:colOff>196850</xdr:colOff>
      <xdr:row>570</xdr:row>
      <xdr:rowOff>498475</xdr:rowOff>
    </xdr:to>
    <xdr:pic>
      <xdr:nvPicPr>
        <xdr:cNvPr id="14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4248848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570</xdr:row>
      <xdr:rowOff>257175</xdr:rowOff>
    </xdr:from>
    <xdr:to>
      <xdr:col>10</xdr:col>
      <xdr:colOff>514350</xdr:colOff>
      <xdr:row>570</xdr:row>
      <xdr:rowOff>476250</xdr:rowOff>
    </xdr:to>
    <xdr:pic>
      <xdr:nvPicPr>
        <xdr:cNvPr id="14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4248626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598</xdr:row>
      <xdr:rowOff>279400</xdr:rowOff>
    </xdr:from>
    <xdr:to>
      <xdr:col>10</xdr:col>
      <xdr:colOff>196850</xdr:colOff>
      <xdr:row>598</xdr:row>
      <xdr:rowOff>498475</xdr:rowOff>
    </xdr:to>
    <xdr:pic>
      <xdr:nvPicPr>
        <xdr:cNvPr id="14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447354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598</xdr:row>
      <xdr:rowOff>257175</xdr:rowOff>
    </xdr:from>
    <xdr:to>
      <xdr:col>10</xdr:col>
      <xdr:colOff>514350</xdr:colOff>
      <xdr:row>598</xdr:row>
      <xdr:rowOff>476250</xdr:rowOff>
    </xdr:to>
    <xdr:pic>
      <xdr:nvPicPr>
        <xdr:cNvPr id="14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4473321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626</xdr:row>
      <xdr:rowOff>279400</xdr:rowOff>
    </xdr:from>
    <xdr:to>
      <xdr:col>10</xdr:col>
      <xdr:colOff>196850</xdr:colOff>
      <xdr:row>626</xdr:row>
      <xdr:rowOff>498475</xdr:rowOff>
    </xdr:to>
    <xdr:pic>
      <xdr:nvPicPr>
        <xdr:cNvPr id="14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4687951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626</xdr:row>
      <xdr:rowOff>257175</xdr:rowOff>
    </xdr:from>
    <xdr:to>
      <xdr:col>10</xdr:col>
      <xdr:colOff>514350</xdr:colOff>
      <xdr:row>626</xdr:row>
      <xdr:rowOff>476250</xdr:rowOff>
    </xdr:to>
    <xdr:pic>
      <xdr:nvPicPr>
        <xdr:cNvPr id="15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4687728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657</xdr:row>
      <xdr:rowOff>279400</xdr:rowOff>
    </xdr:from>
    <xdr:to>
      <xdr:col>10</xdr:col>
      <xdr:colOff>196850</xdr:colOff>
      <xdr:row>657</xdr:row>
      <xdr:rowOff>498475</xdr:rowOff>
    </xdr:to>
    <xdr:pic>
      <xdr:nvPicPr>
        <xdr:cNvPr id="15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495808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657</xdr:row>
      <xdr:rowOff>257175</xdr:rowOff>
    </xdr:from>
    <xdr:to>
      <xdr:col>10</xdr:col>
      <xdr:colOff>514350</xdr:colOff>
      <xdr:row>657</xdr:row>
      <xdr:rowOff>476250</xdr:rowOff>
    </xdr:to>
    <xdr:pic>
      <xdr:nvPicPr>
        <xdr:cNvPr id="15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4957857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685</xdr:row>
      <xdr:rowOff>279400</xdr:rowOff>
    </xdr:from>
    <xdr:to>
      <xdr:col>10</xdr:col>
      <xdr:colOff>196850</xdr:colOff>
      <xdr:row>685</xdr:row>
      <xdr:rowOff>498475</xdr:rowOff>
    </xdr:to>
    <xdr:pic>
      <xdr:nvPicPr>
        <xdr:cNvPr id="15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5170678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685</xdr:row>
      <xdr:rowOff>257175</xdr:rowOff>
    </xdr:from>
    <xdr:to>
      <xdr:col>10</xdr:col>
      <xdr:colOff>514350</xdr:colOff>
      <xdr:row>685</xdr:row>
      <xdr:rowOff>476250</xdr:rowOff>
    </xdr:to>
    <xdr:pic>
      <xdr:nvPicPr>
        <xdr:cNvPr id="15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5170455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713</xdr:row>
      <xdr:rowOff>279400</xdr:rowOff>
    </xdr:from>
    <xdr:to>
      <xdr:col>10</xdr:col>
      <xdr:colOff>196850</xdr:colOff>
      <xdr:row>713</xdr:row>
      <xdr:rowOff>498475</xdr:rowOff>
    </xdr:to>
    <xdr:pic>
      <xdr:nvPicPr>
        <xdr:cNvPr id="15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5387848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713</xdr:row>
      <xdr:rowOff>257175</xdr:rowOff>
    </xdr:from>
    <xdr:to>
      <xdr:col>10</xdr:col>
      <xdr:colOff>514350</xdr:colOff>
      <xdr:row>713</xdr:row>
      <xdr:rowOff>476250</xdr:rowOff>
    </xdr:to>
    <xdr:pic>
      <xdr:nvPicPr>
        <xdr:cNvPr id="15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5387625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741</xdr:row>
      <xdr:rowOff>279400</xdr:rowOff>
    </xdr:from>
    <xdr:to>
      <xdr:col>10</xdr:col>
      <xdr:colOff>196850</xdr:colOff>
      <xdr:row>741</xdr:row>
      <xdr:rowOff>498475</xdr:rowOff>
    </xdr:to>
    <xdr:pic>
      <xdr:nvPicPr>
        <xdr:cNvPr id="15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560397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741</xdr:row>
      <xdr:rowOff>257175</xdr:rowOff>
    </xdr:from>
    <xdr:to>
      <xdr:col>10</xdr:col>
      <xdr:colOff>514350</xdr:colOff>
      <xdr:row>741</xdr:row>
      <xdr:rowOff>476250</xdr:rowOff>
    </xdr:to>
    <xdr:pic>
      <xdr:nvPicPr>
        <xdr:cNvPr id="15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5603748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769</xdr:row>
      <xdr:rowOff>279400</xdr:rowOff>
    </xdr:from>
    <xdr:to>
      <xdr:col>10</xdr:col>
      <xdr:colOff>196850</xdr:colOff>
      <xdr:row>769</xdr:row>
      <xdr:rowOff>498475</xdr:rowOff>
    </xdr:to>
    <xdr:pic>
      <xdr:nvPicPr>
        <xdr:cNvPr id="15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582695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769</xdr:row>
      <xdr:rowOff>257175</xdr:rowOff>
    </xdr:from>
    <xdr:to>
      <xdr:col>10</xdr:col>
      <xdr:colOff>514350</xdr:colOff>
      <xdr:row>769</xdr:row>
      <xdr:rowOff>476250</xdr:rowOff>
    </xdr:to>
    <xdr:pic>
      <xdr:nvPicPr>
        <xdr:cNvPr id="16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5826728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797</xdr:row>
      <xdr:rowOff>279400</xdr:rowOff>
    </xdr:from>
    <xdr:to>
      <xdr:col>10</xdr:col>
      <xdr:colOff>196850</xdr:colOff>
      <xdr:row>797</xdr:row>
      <xdr:rowOff>498475</xdr:rowOff>
    </xdr:to>
    <xdr:pic>
      <xdr:nvPicPr>
        <xdr:cNvPr id="16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6039167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797</xdr:row>
      <xdr:rowOff>257175</xdr:rowOff>
    </xdr:from>
    <xdr:to>
      <xdr:col>10</xdr:col>
      <xdr:colOff>514350</xdr:colOff>
      <xdr:row>797</xdr:row>
      <xdr:rowOff>476250</xdr:rowOff>
    </xdr:to>
    <xdr:pic>
      <xdr:nvPicPr>
        <xdr:cNvPr id="16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6038945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825</xdr:row>
      <xdr:rowOff>279400</xdr:rowOff>
    </xdr:from>
    <xdr:to>
      <xdr:col>10</xdr:col>
      <xdr:colOff>196850</xdr:colOff>
      <xdr:row>825</xdr:row>
      <xdr:rowOff>498475</xdr:rowOff>
    </xdr:to>
    <xdr:pic>
      <xdr:nvPicPr>
        <xdr:cNvPr id="16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625729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825</xdr:row>
      <xdr:rowOff>257175</xdr:rowOff>
    </xdr:from>
    <xdr:to>
      <xdr:col>10</xdr:col>
      <xdr:colOff>514350</xdr:colOff>
      <xdr:row>825</xdr:row>
      <xdr:rowOff>476250</xdr:rowOff>
    </xdr:to>
    <xdr:pic>
      <xdr:nvPicPr>
        <xdr:cNvPr id="16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6257067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853</xdr:row>
      <xdr:rowOff>279400</xdr:rowOff>
    </xdr:from>
    <xdr:to>
      <xdr:col>10</xdr:col>
      <xdr:colOff>196850</xdr:colOff>
      <xdr:row>853</xdr:row>
      <xdr:rowOff>498475</xdr:rowOff>
    </xdr:to>
    <xdr:pic>
      <xdr:nvPicPr>
        <xdr:cNvPr id="16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6491414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853</xdr:row>
      <xdr:rowOff>257175</xdr:rowOff>
    </xdr:from>
    <xdr:to>
      <xdr:col>10</xdr:col>
      <xdr:colOff>514350</xdr:colOff>
      <xdr:row>853</xdr:row>
      <xdr:rowOff>476250</xdr:rowOff>
    </xdr:to>
    <xdr:pic>
      <xdr:nvPicPr>
        <xdr:cNvPr id="16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6491192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881</xdr:row>
      <xdr:rowOff>279400</xdr:rowOff>
    </xdr:from>
    <xdr:to>
      <xdr:col>10</xdr:col>
      <xdr:colOff>196850</xdr:colOff>
      <xdr:row>881</xdr:row>
      <xdr:rowOff>498475</xdr:rowOff>
    </xdr:to>
    <xdr:pic>
      <xdr:nvPicPr>
        <xdr:cNvPr id="16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671410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881</xdr:row>
      <xdr:rowOff>257175</xdr:rowOff>
    </xdr:from>
    <xdr:to>
      <xdr:col>10</xdr:col>
      <xdr:colOff>514350</xdr:colOff>
      <xdr:row>881</xdr:row>
      <xdr:rowOff>476250</xdr:rowOff>
    </xdr:to>
    <xdr:pic>
      <xdr:nvPicPr>
        <xdr:cNvPr id="16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6713886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905</xdr:row>
      <xdr:rowOff>279400</xdr:rowOff>
    </xdr:from>
    <xdr:to>
      <xdr:col>10</xdr:col>
      <xdr:colOff>196850</xdr:colOff>
      <xdr:row>905</xdr:row>
      <xdr:rowOff>498475</xdr:rowOff>
    </xdr:to>
    <xdr:pic>
      <xdr:nvPicPr>
        <xdr:cNvPr id="16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6909752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905</xdr:row>
      <xdr:rowOff>257175</xdr:rowOff>
    </xdr:from>
    <xdr:to>
      <xdr:col>10</xdr:col>
      <xdr:colOff>514350</xdr:colOff>
      <xdr:row>905</xdr:row>
      <xdr:rowOff>476250</xdr:rowOff>
    </xdr:to>
    <xdr:pic>
      <xdr:nvPicPr>
        <xdr:cNvPr id="17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6909530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933</xdr:row>
      <xdr:rowOff>279400</xdr:rowOff>
    </xdr:from>
    <xdr:to>
      <xdr:col>10</xdr:col>
      <xdr:colOff>196850</xdr:colOff>
      <xdr:row>933</xdr:row>
      <xdr:rowOff>498475</xdr:rowOff>
    </xdr:to>
    <xdr:pic>
      <xdr:nvPicPr>
        <xdr:cNvPr id="17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712978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933</xdr:row>
      <xdr:rowOff>257175</xdr:rowOff>
    </xdr:from>
    <xdr:to>
      <xdr:col>10</xdr:col>
      <xdr:colOff>514350</xdr:colOff>
      <xdr:row>933</xdr:row>
      <xdr:rowOff>476250</xdr:rowOff>
    </xdr:to>
    <xdr:pic>
      <xdr:nvPicPr>
        <xdr:cNvPr id="17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7129557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961</xdr:row>
      <xdr:rowOff>279400</xdr:rowOff>
    </xdr:from>
    <xdr:to>
      <xdr:col>10</xdr:col>
      <xdr:colOff>196850</xdr:colOff>
      <xdr:row>961</xdr:row>
      <xdr:rowOff>498475</xdr:rowOff>
    </xdr:to>
    <xdr:pic>
      <xdr:nvPicPr>
        <xdr:cNvPr id="17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735666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961</xdr:row>
      <xdr:rowOff>257175</xdr:rowOff>
    </xdr:from>
    <xdr:to>
      <xdr:col>10</xdr:col>
      <xdr:colOff>514350</xdr:colOff>
      <xdr:row>961</xdr:row>
      <xdr:rowOff>476250</xdr:rowOff>
    </xdr:to>
    <xdr:pic>
      <xdr:nvPicPr>
        <xdr:cNvPr id="17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7356443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998</xdr:row>
      <xdr:rowOff>279400</xdr:rowOff>
    </xdr:from>
    <xdr:to>
      <xdr:col>10</xdr:col>
      <xdr:colOff>196850</xdr:colOff>
      <xdr:row>998</xdr:row>
      <xdr:rowOff>498475</xdr:rowOff>
    </xdr:to>
    <xdr:pic>
      <xdr:nvPicPr>
        <xdr:cNvPr id="17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764613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998</xdr:row>
      <xdr:rowOff>257175</xdr:rowOff>
    </xdr:from>
    <xdr:to>
      <xdr:col>10</xdr:col>
      <xdr:colOff>514350</xdr:colOff>
      <xdr:row>998</xdr:row>
      <xdr:rowOff>476250</xdr:rowOff>
    </xdr:to>
    <xdr:pic>
      <xdr:nvPicPr>
        <xdr:cNvPr id="17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7645908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1026</xdr:row>
      <xdr:rowOff>279400</xdr:rowOff>
    </xdr:from>
    <xdr:to>
      <xdr:col>10</xdr:col>
      <xdr:colOff>196850</xdr:colOff>
      <xdr:row>1026</xdr:row>
      <xdr:rowOff>498475</xdr:rowOff>
    </xdr:to>
    <xdr:pic>
      <xdr:nvPicPr>
        <xdr:cNvPr id="17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786130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1026</xdr:row>
      <xdr:rowOff>257175</xdr:rowOff>
    </xdr:from>
    <xdr:to>
      <xdr:col>10</xdr:col>
      <xdr:colOff>514350</xdr:colOff>
      <xdr:row>1026</xdr:row>
      <xdr:rowOff>476250</xdr:rowOff>
    </xdr:to>
    <xdr:pic>
      <xdr:nvPicPr>
        <xdr:cNvPr id="17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7861077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1054</xdr:row>
      <xdr:rowOff>279400</xdr:rowOff>
    </xdr:from>
    <xdr:to>
      <xdr:col>10</xdr:col>
      <xdr:colOff>196850</xdr:colOff>
      <xdr:row>1054</xdr:row>
      <xdr:rowOff>498475</xdr:rowOff>
    </xdr:to>
    <xdr:pic>
      <xdr:nvPicPr>
        <xdr:cNvPr id="17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8078374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1054</xdr:row>
      <xdr:rowOff>257175</xdr:rowOff>
    </xdr:from>
    <xdr:to>
      <xdr:col>10</xdr:col>
      <xdr:colOff>514350</xdr:colOff>
      <xdr:row>1054</xdr:row>
      <xdr:rowOff>476250</xdr:rowOff>
    </xdr:to>
    <xdr:pic>
      <xdr:nvPicPr>
        <xdr:cNvPr id="18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8078152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1088</xdr:row>
      <xdr:rowOff>279400</xdr:rowOff>
    </xdr:from>
    <xdr:to>
      <xdr:col>10</xdr:col>
      <xdr:colOff>196850</xdr:colOff>
      <xdr:row>1088</xdr:row>
      <xdr:rowOff>498475</xdr:rowOff>
    </xdr:to>
    <xdr:pic>
      <xdr:nvPicPr>
        <xdr:cNvPr id="18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833574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1088</xdr:row>
      <xdr:rowOff>257175</xdr:rowOff>
    </xdr:from>
    <xdr:to>
      <xdr:col>10</xdr:col>
      <xdr:colOff>514350</xdr:colOff>
      <xdr:row>1088</xdr:row>
      <xdr:rowOff>476250</xdr:rowOff>
    </xdr:to>
    <xdr:pic>
      <xdr:nvPicPr>
        <xdr:cNvPr id="18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8335518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1116</xdr:row>
      <xdr:rowOff>279400</xdr:rowOff>
    </xdr:from>
    <xdr:to>
      <xdr:col>10</xdr:col>
      <xdr:colOff>196850</xdr:colOff>
      <xdr:row>1116</xdr:row>
      <xdr:rowOff>498475</xdr:rowOff>
    </xdr:to>
    <xdr:pic>
      <xdr:nvPicPr>
        <xdr:cNvPr id="18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85562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1116</xdr:row>
      <xdr:rowOff>257175</xdr:rowOff>
    </xdr:from>
    <xdr:to>
      <xdr:col>10</xdr:col>
      <xdr:colOff>514350</xdr:colOff>
      <xdr:row>1116</xdr:row>
      <xdr:rowOff>476250</xdr:rowOff>
    </xdr:to>
    <xdr:pic>
      <xdr:nvPicPr>
        <xdr:cNvPr id="18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8556021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1144</xdr:row>
      <xdr:rowOff>279400</xdr:rowOff>
    </xdr:from>
    <xdr:to>
      <xdr:col>10</xdr:col>
      <xdr:colOff>196850</xdr:colOff>
      <xdr:row>1144</xdr:row>
      <xdr:rowOff>498475</xdr:rowOff>
    </xdr:to>
    <xdr:pic>
      <xdr:nvPicPr>
        <xdr:cNvPr id="18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8777890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1144</xdr:row>
      <xdr:rowOff>257175</xdr:rowOff>
    </xdr:from>
    <xdr:to>
      <xdr:col>10</xdr:col>
      <xdr:colOff>514350</xdr:colOff>
      <xdr:row>1144</xdr:row>
      <xdr:rowOff>476250</xdr:rowOff>
    </xdr:to>
    <xdr:pic>
      <xdr:nvPicPr>
        <xdr:cNvPr id="18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8777668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1172</xdr:row>
      <xdr:rowOff>279400</xdr:rowOff>
    </xdr:from>
    <xdr:to>
      <xdr:col>10</xdr:col>
      <xdr:colOff>196850</xdr:colOff>
      <xdr:row>1172</xdr:row>
      <xdr:rowOff>498475</xdr:rowOff>
    </xdr:to>
    <xdr:pic>
      <xdr:nvPicPr>
        <xdr:cNvPr id="18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898667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1172</xdr:row>
      <xdr:rowOff>257175</xdr:rowOff>
    </xdr:from>
    <xdr:to>
      <xdr:col>10</xdr:col>
      <xdr:colOff>514350</xdr:colOff>
      <xdr:row>1172</xdr:row>
      <xdr:rowOff>476250</xdr:rowOff>
    </xdr:to>
    <xdr:pic>
      <xdr:nvPicPr>
        <xdr:cNvPr id="18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8986456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1228</xdr:row>
      <xdr:rowOff>279400</xdr:rowOff>
    </xdr:from>
    <xdr:to>
      <xdr:col>10</xdr:col>
      <xdr:colOff>196850</xdr:colOff>
      <xdr:row>1228</xdr:row>
      <xdr:rowOff>498475</xdr:rowOff>
    </xdr:to>
    <xdr:pic>
      <xdr:nvPicPr>
        <xdr:cNvPr id="18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944521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1228</xdr:row>
      <xdr:rowOff>257175</xdr:rowOff>
    </xdr:from>
    <xdr:to>
      <xdr:col>10</xdr:col>
      <xdr:colOff>514350</xdr:colOff>
      <xdr:row>1228</xdr:row>
      <xdr:rowOff>476250</xdr:rowOff>
    </xdr:to>
    <xdr:pic>
      <xdr:nvPicPr>
        <xdr:cNvPr id="19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9444990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1256</xdr:row>
      <xdr:rowOff>279400</xdr:rowOff>
    </xdr:from>
    <xdr:to>
      <xdr:col>10</xdr:col>
      <xdr:colOff>196850</xdr:colOff>
      <xdr:row>1256</xdr:row>
      <xdr:rowOff>498475</xdr:rowOff>
    </xdr:to>
    <xdr:pic>
      <xdr:nvPicPr>
        <xdr:cNvPr id="19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9661906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1256</xdr:row>
      <xdr:rowOff>257175</xdr:rowOff>
    </xdr:from>
    <xdr:to>
      <xdr:col>10</xdr:col>
      <xdr:colOff>514350</xdr:colOff>
      <xdr:row>1256</xdr:row>
      <xdr:rowOff>476250</xdr:rowOff>
    </xdr:to>
    <xdr:pic>
      <xdr:nvPicPr>
        <xdr:cNvPr id="19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9661683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1284</xdr:row>
      <xdr:rowOff>279400</xdr:rowOff>
    </xdr:from>
    <xdr:to>
      <xdr:col>10</xdr:col>
      <xdr:colOff>196850</xdr:colOff>
      <xdr:row>1284</xdr:row>
      <xdr:rowOff>498475</xdr:rowOff>
    </xdr:to>
    <xdr:pic>
      <xdr:nvPicPr>
        <xdr:cNvPr id="19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9881266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1284</xdr:row>
      <xdr:rowOff>257175</xdr:rowOff>
    </xdr:from>
    <xdr:to>
      <xdr:col>10</xdr:col>
      <xdr:colOff>514350</xdr:colOff>
      <xdr:row>1284</xdr:row>
      <xdr:rowOff>476250</xdr:rowOff>
    </xdr:to>
    <xdr:pic>
      <xdr:nvPicPr>
        <xdr:cNvPr id="19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9881044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1308</xdr:row>
      <xdr:rowOff>279400</xdr:rowOff>
    </xdr:from>
    <xdr:to>
      <xdr:col>10</xdr:col>
      <xdr:colOff>196850</xdr:colOff>
      <xdr:row>1308</xdr:row>
      <xdr:rowOff>498475</xdr:rowOff>
    </xdr:to>
    <xdr:pic>
      <xdr:nvPicPr>
        <xdr:cNvPr id="19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0077767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1308</xdr:row>
      <xdr:rowOff>257175</xdr:rowOff>
    </xdr:from>
    <xdr:to>
      <xdr:col>10</xdr:col>
      <xdr:colOff>514350</xdr:colOff>
      <xdr:row>1308</xdr:row>
      <xdr:rowOff>476250</xdr:rowOff>
    </xdr:to>
    <xdr:pic>
      <xdr:nvPicPr>
        <xdr:cNvPr id="19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0077545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1336</xdr:row>
      <xdr:rowOff>279400</xdr:rowOff>
    </xdr:from>
    <xdr:to>
      <xdr:col>10</xdr:col>
      <xdr:colOff>196850</xdr:colOff>
      <xdr:row>1336</xdr:row>
      <xdr:rowOff>498475</xdr:rowOff>
    </xdr:to>
    <xdr:pic>
      <xdr:nvPicPr>
        <xdr:cNvPr id="19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0298842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1336</xdr:row>
      <xdr:rowOff>257175</xdr:rowOff>
    </xdr:from>
    <xdr:to>
      <xdr:col>10</xdr:col>
      <xdr:colOff>514350</xdr:colOff>
      <xdr:row>1336</xdr:row>
      <xdr:rowOff>476250</xdr:rowOff>
    </xdr:to>
    <xdr:pic>
      <xdr:nvPicPr>
        <xdr:cNvPr id="19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0298620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1364</xdr:row>
      <xdr:rowOff>279400</xdr:rowOff>
    </xdr:from>
    <xdr:to>
      <xdr:col>10</xdr:col>
      <xdr:colOff>196850</xdr:colOff>
      <xdr:row>1364</xdr:row>
      <xdr:rowOff>498475</xdr:rowOff>
    </xdr:to>
    <xdr:pic>
      <xdr:nvPicPr>
        <xdr:cNvPr id="19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051391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1364</xdr:row>
      <xdr:rowOff>257175</xdr:rowOff>
    </xdr:from>
    <xdr:to>
      <xdr:col>10</xdr:col>
      <xdr:colOff>514350</xdr:colOff>
      <xdr:row>1364</xdr:row>
      <xdr:rowOff>476250</xdr:rowOff>
    </xdr:to>
    <xdr:pic>
      <xdr:nvPicPr>
        <xdr:cNvPr id="20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0513695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1392</xdr:row>
      <xdr:rowOff>279400</xdr:rowOff>
    </xdr:from>
    <xdr:to>
      <xdr:col>10</xdr:col>
      <xdr:colOff>196850</xdr:colOff>
      <xdr:row>1392</xdr:row>
      <xdr:rowOff>498475</xdr:rowOff>
    </xdr:to>
    <xdr:pic>
      <xdr:nvPicPr>
        <xdr:cNvPr id="20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0728610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1392</xdr:row>
      <xdr:rowOff>257175</xdr:rowOff>
    </xdr:from>
    <xdr:to>
      <xdr:col>10</xdr:col>
      <xdr:colOff>514350</xdr:colOff>
      <xdr:row>1392</xdr:row>
      <xdr:rowOff>476250</xdr:rowOff>
    </xdr:to>
    <xdr:pic>
      <xdr:nvPicPr>
        <xdr:cNvPr id="20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072838850"/>
          <a:ext cx="2190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1420</xdr:row>
      <xdr:rowOff>279400</xdr:rowOff>
    </xdr:from>
    <xdr:to>
      <xdr:col>10</xdr:col>
      <xdr:colOff>196850</xdr:colOff>
      <xdr:row>1420</xdr:row>
      <xdr:rowOff>498475</xdr:rowOff>
    </xdr:to>
    <xdr:pic>
      <xdr:nvPicPr>
        <xdr:cNvPr id="20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0950924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1420</xdr:row>
      <xdr:rowOff>257175</xdr:rowOff>
    </xdr:from>
    <xdr:to>
      <xdr:col>10</xdr:col>
      <xdr:colOff>514350</xdr:colOff>
      <xdr:row>1420</xdr:row>
      <xdr:rowOff>476250</xdr:rowOff>
    </xdr:to>
    <xdr:pic>
      <xdr:nvPicPr>
        <xdr:cNvPr id="20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0950702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1448</xdr:row>
      <xdr:rowOff>279400</xdr:rowOff>
    </xdr:from>
    <xdr:to>
      <xdr:col>10</xdr:col>
      <xdr:colOff>196850</xdr:colOff>
      <xdr:row>1448</xdr:row>
      <xdr:rowOff>498475</xdr:rowOff>
    </xdr:to>
    <xdr:pic>
      <xdr:nvPicPr>
        <xdr:cNvPr id="20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1166284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1448</xdr:row>
      <xdr:rowOff>257175</xdr:rowOff>
    </xdr:from>
    <xdr:to>
      <xdr:col>10</xdr:col>
      <xdr:colOff>514350</xdr:colOff>
      <xdr:row>1448</xdr:row>
      <xdr:rowOff>476250</xdr:rowOff>
    </xdr:to>
    <xdr:pic>
      <xdr:nvPicPr>
        <xdr:cNvPr id="20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1166062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1462</xdr:row>
      <xdr:rowOff>279400</xdr:rowOff>
    </xdr:from>
    <xdr:to>
      <xdr:col>10</xdr:col>
      <xdr:colOff>196850</xdr:colOff>
      <xdr:row>1462</xdr:row>
      <xdr:rowOff>498475</xdr:rowOff>
    </xdr:to>
    <xdr:pic>
      <xdr:nvPicPr>
        <xdr:cNvPr id="20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131354100"/>
          <a:ext cx="1905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1462</xdr:row>
      <xdr:rowOff>257175</xdr:rowOff>
    </xdr:from>
    <xdr:to>
      <xdr:col>10</xdr:col>
      <xdr:colOff>514350</xdr:colOff>
      <xdr:row>1462</xdr:row>
      <xdr:rowOff>476250</xdr:rowOff>
    </xdr:to>
    <xdr:pic>
      <xdr:nvPicPr>
        <xdr:cNvPr id="20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1313318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157</xdr:row>
      <xdr:rowOff>279400</xdr:rowOff>
    </xdr:from>
    <xdr:to>
      <xdr:col>3</xdr:col>
      <xdr:colOff>196850</xdr:colOff>
      <xdr:row>157</xdr:row>
      <xdr:rowOff>498475</xdr:rowOff>
    </xdr:to>
    <xdr:pic>
      <xdr:nvPicPr>
        <xdr:cNvPr id="20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185322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157</xdr:row>
      <xdr:rowOff>257175</xdr:rowOff>
    </xdr:from>
    <xdr:to>
      <xdr:col>3</xdr:col>
      <xdr:colOff>514350</xdr:colOff>
      <xdr:row>157</xdr:row>
      <xdr:rowOff>476250</xdr:rowOff>
    </xdr:to>
    <xdr:pic>
      <xdr:nvPicPr>
        <xdr:cNvPr id="21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185100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170</xdr:row>
      <xdr:rowOff>279400</xdr:rowOff>
    </xdr:from>
    <xdr:to>
      <xdr:col>3</xdr:col>
      <xdr:colOff>196850</xdr:colOff>
      <xdr:row>170</xdr:row>
      <xdr:rowOff>498475</xdr:rowOff>
    </xdr:to>
    <xdr:pic>
      <xdr:nvPicPr>
        <xdr:cNvPr id="2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28752600"/>
          <a:ext cx="1905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170</xdr:row>
      <xdr:rowOff>257175</xdr:rowOff>
    </xdr:from>
    <xdr:to>
      <xdr:col>3</xdr:col>
      <xdr:colOff>514350</xdr:colOff>
      <xdr:row>170</xdr:row>
      <xdr:rowOff>476250</xdr:rowOff>
    </xdr:to>
    <xdr:pic>
      <xdr:nvPicPr>
        <xdr:cNvPr id="21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287303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179</xdr:row>
      <xdr:rowOff>279400</xdr:rowOff>
    </xdr:from>
    <xdr:to>
      <xdr:col>3</xdr:col>
      <xdr:colOff>196850</xdr:colOff>
      <xdr:row>179</xdr:row>
      <xdr:rowOff>498475</xdr:rowOff>
    </xdr:to>
    <xdr:pic>
      <xdr:nvPicPr>
        <xdr:cNvPr id="21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358582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179</xdr:row>
      <xdr:rowOff>257175</xdr:rowOff>
    </xdr:from>
    <xdr:to>
      <xdr:col>3</xdr:col>
      <xdr:colOff>514350</xdr:colOff>
      <xdr:row>179</xdr:row>
      <xdr:rowOff>476250</xdr:rowOff>
    </xdr:to>
    <xdr:pic>
      <xdr:nvPicPr>
        <xdr:cNvPr id="21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358360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189</xdr:row>
      <xdr:rowOff>279400</xdr:rowOff>
    </xdr:from>
    <xdr:to>
      <xdr:col>3</xdr:col>
      <xdr:colOff>196850</xdr:colOff>
      <xdr:row>189</xdr:row>
      <xdr:rowOff>498475</xdr:rowOff>
    </xdr:to>
    <xdr:pic>
      <xdr:nvPicPr>
        <xdr:cNvPr id="21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43278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189</xdr:row>
      <xdr:rowOff>257175</xdr:rowOff>
    </xdr:from>
    <xdr:to>
      <xdr:col>3</xdr:col>
      <xdr:colOff>514350</xdr:colOff>
      <xdr:row>189</xdr:row>
      <xdr:rowOff>476250</xdr:rowOff>
    </xdr:to>
    <xdr:pic>
      <xdr:nvPicPr>
        <xdr:cNvPr id="21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432560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190</xdr:row>
      <xdr:rowOff>0</xdr:rowOff>
    </xdr:from>
    <xdr:to>
      <xdr:col>3</xdr:col>
      <xdr:colOff>196850</xdr:colOff>
      <xdr:row>190</xdr:row>
      <xdr:rowOff>0</xdr:rowOff>
    </xdr:to>
    <xdr:pic>
      <xdr:nvPicPr>
        <xdr:cNvPr id="21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43694150"/>
          <a:ext cx="190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199</xdr:row>
      <xdr:rowOff>279400</xdr:rowOff>
    </xdr:from>
    <xdr:to>
      <xdr:col>3</xdr:col>
      <xdr:colOff>196850</xdr:colOff>
      <xdr:row>199</xdr:row>
      <xdr:rowOff>498475</xdr:rowOff>
    </xdr:to>
    <xdr:pic>
      <xdr:nvPicPr>
        <xdr:cNvPr id="21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1088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199</xdr:row>
      <xdr:rowOff>257175</xdr:rowOff>
    </xdr:from>
    <xdr:to>
      <xdr:col>3</xdr:col>
      <xdr:colOff>514350</xdr:colOff>
      <xdr:row>199</xdr:row>
      <xdr:rowOff>476250</xdr:rowOff>
    </xdr:to>
    <xdr:pic>
      <xdr:nvPicPr>
        <xdr:cNvPr id="21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510665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209</xdr:row>
      <xdr:rowOff>279400</xdr:rowOff>
    </xdr:from>
    <xdr:to>
      <xdr:col>3</xdr:col>
      <xdr:colOff>196850</xdr:colOff>
      <xdr:row>209</xdr:row>
      <xdr:rowOff>498475</xdr:rowOff>
    </xdr:to>
    <xdr:pic>
      <xdr:nvPicPr>
        <xdr:cNvPr id="22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8727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209</xdr:row>
      <xdr:rowOff>257175</xdr:rowOff>
    </xdr:from>
    <xdr:to>
      <xdr:col>3</xdr:col>
      <xdr:colOff>514350</xdr:colOff>
      <xdr:row>209</xdr:row>
      <xdr:rowOff>476250</xdr:rowOff>
    </xdr:to>
    <xdr:pic>
      <xdr:nvPicPr>
        <xdr:cNvPr id="22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587055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219</xdr:row>
      <xdr:rowOff>279400</xdr:rowOff>
    </xdr:from>
    <xdr:to>
      <xdr:col>3</xdr:col>
      <xdr:colOff>196850</xdr:colOff>
      <xdr:row>219</xdr:row>
      <xdr:rowOff>498475</xdr:rowOff>
    </xdr:to>
    <xdr:pic>
      <xdr:nvPicPr>
        <xdr:cNvPr id="22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5719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219</xdr:row>
      <xdr:rowOff>257175</xdr:rowOff>
    </xdr:from>
    <xdr:to>
      <xdr:col>3</xdr:col>
      <xdr:colOff>514350</xdr:colOff>
      <xdr:row>219</xdr:row>
      <xdr:rowOff>476250</xdr:rowOff>
    </xdr:to>
    <xdr:pic>
      <xdr:nvPicPr>
        <xdr:cNvPr id="22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656969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232</xdr:row>
      <xdr:rowOff>279400</xdr:rowOff>
    </xdr:from>
    <xdr:to>
      <xdr:col>3</xdr:col>
      <xdr:colOff>196850</xdr:colOff>
      <xdr:row>232</xdr:row>
      <xdr:rowOff>498475</xdr:rowOff>
    </xdr:to>
    <xdr:pic>
      <xdr:nvPicPr>
        <xdr:cNvPr id="22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76034700"/>
          <a:ext cx="1905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232</xdr:row>
      <xdr:rowOff>257175</xdr:rowOff>
    </xdr:from>
    <xdr:to>
      <xdr:col>3</xdr:col>
      <xdr:colOff>514350</xdr:colOff>
      <xdr:row>232</xdr:row>
      <xdr:rowOff>476250</xdr:rowOff>
    </xdr:to>
    <xdr:pic>
      <xdr:nvPicPr>
        <xdr:cNvPr id="22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760124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241</xdr:row>
      <xdr:rowOff>279400</xdr:rowOff>
    </xdr:from>
    <xdr:to>
      <xdr:col>3</xdr:col>
      <xdr:colOff>196850</xdr:colOff>
      <xdr:row>241</xdr:row>
      <xdr:rowOff>498475</xdr:rowOff>
    </xdr:to>
    <xdr:pic>
      <xdr:nvPicPr>
        <xdr:cNvPr id="22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82702200"/>
          <a:ext cx="1905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241</xdr:row>
      <xdr:rowOff>257175</xdr:rowOff>
    </xdr:from>
    <xdr:to>
      <xdr:col>3</xdr:col>
      <xdr:colOff>514350</xdr:colOff>
      <xdr:row>241</xdr:row>
      <xdr:rowOff>476250</xdr:rowOff>
    </xdr:to>
    <xdr:pic>
      <xdr:nvPicPr>
        <xdr:cNvPr id="22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826799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250</xdr:row>
      <xdr:rowOff>279400</xdr:rowOff>
    </xdr:from>
    <xdr:to>
      <xdr:col>3</xdr:col>
      <xdr:colOff>196850</xdr:colOff>
      <xdr:row>250</xdr:row>
      <xdr:rowOff>498475</xdr:rowOff>
    </xdr:to>
    <xdr:pic>
      <xdr:nvPicPr>
        <xdr:cNvPr id="22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89188725"/>
          <a:ext cx="1905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250</xdr:row>
      <xdr:rowOff>257175</xdr:rowOff>
    </xdr:from>
    <xdr:to>
      <xdr:col>3</xdr:col>
      <xdr:colOff>514350</xdr:colOff>
      <xdr:row>250</xdr:row>
      <xdr:rowOff>476250</xdr:rowOff>
    </xdr:to>
    <xdr:pic>
      <xdr:nvPicPr>
        <xdr:cNvPr id="22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891665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260</xdr:row>
      <xdr:rowOff>279400</xdr:rowOff>
    </xdr:from>
    <xdr:to>
      <xdr:col>3</xdr:col>
      <xdr:colOff>196850</xdr:colOff>
      <xdr:row>260</xdr:row>
      <xdr:rowOff>498475</xdr:rowOff>
    </xdr:to>
    <xdr:pic>
      <xdr:nvPicPr>
        <xdr:cNvPr id="23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649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260</xdr:row>
      <xdr:rowOff>257175</xdr:rowOff>
    </xdr:from>
    <xdr:to>
      <xdr:col>3</xdr:col>
      <xdr:colOff>514350</xdr:colOff>
      <xdr:row>260</xdr:row>
      <xdr:rowOff>476250</xdr:rowOff>
    </xdr:to>
    <xdr:pic>
      <xdr:nvPicPr>
        <xdr:cNvPr id="23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964721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271</xdr:row>
      <xdr:rowOff>279400</xdr:rowOff>
    </xdr:from>
    <xdr:to>
      <xdr:col>3</xdr:col>
      <xdr:colOff>196850</xdr:colOff>
      <xdr:row>271</xdr:row>
      <xdr:rowOff>498475</xdr:rowOff>
    </xdr:to>
    <xdr:pic>
      <xdr:nvPicPr>
        <xdr:cNvPr id="23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4724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271</xdr:row>
      <xdr:rowOff>257175</xdr:rowOff>
    </xdr:from>
    <xdr:to>
      <xdr:col>3</xdr:col>
      <xdr:colOff>514350</xdr:colOff>
      <xdr:row>271</xdr:row>
      <xdr:rowOff>476250</xdr:rowOff>
    </xdr:to>
    <xdr:pic>
      <xdr:nvPicPr>
        <xdr:cNvPr id="23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047017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281</xdr:row>
      <xdr:rowOff>279400</xdr:rowOff>
    </xdr:from>
    <xdr:to>
      <xdr:col>3</xdr:col>
      <xdr:colOff>196850</xdr:colOff>
      <xdr:row>281</xdr:row>
      <xdr:rowOff>498475</xdr:rowOff>
    </xdr:to>
    <xdr:pic>
      <xdr:nvPicPr>
        <xdr:cNvPr id="2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2277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281</xdr:row>
      <xdr:rowOff>257175</xdr:rowOff>
    </xdr:from>
    <xdr:to>
      <xdr:col>3</xdr:col>
      <xdr:colOff>514350</xdr:colOff>
      <xdr:row>281</xdr:row>
      <xdr:rowOff>476250</xdr:rowOff>
    </xdr:to>
    <xdr:pic>
      <xdr:nvPicPr>
        <xdr:cNvPr id="23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122551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294</xdr:row>
      <xdr:rowOff>279400</xdr:rowOff>
    </xdr:from>
    <xdr:to>
      <xdr:col>3</xdr:col>
      <xdr:colOff>196850</xdr:colOff>
      <xdr:row>294</xdr:row>
      <xdr:rowOff>498475</xdr:rowOff>
    </xdr:to>
    <xdr:pic>
      <xdr:nvPicPr>
        <xdr:cNvPr id="23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22392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294</xdr:row>
      <xdr:rowOff>257175</xdr:rowOff>
    </xdr:from>
    <xdr:to>
      <xdr:col>3</xdr:col>
      <xdr:colOff>514350</xdr:colOff>
      <xdr:row>294</xdr:row>
      <xdr:rowOff>476250</xdr:rowOff>
    </xdr:to>
    <xdr:pic>
      <xdr:nvPicPr>
        <xdr:cNvPr id="23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223706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307</xdr:row>
      <xdr:rowOff>279400</xdr:rowOff>
    </xdr:from>
    <xdr:to>
      <xdr:col>3</xdr:col>
      <xdr:colOff>196850</xdr:colOff>
      <xdr:row>307</xdr:row>
      <xdr:rowOff>498475</xdr:rowOff>
    </xdr:to>
    <xdr:pic>
      <xdr:nvPicPr>
        <xdr:cNvPr id="23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318131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307</xdr:row>
      <xdr:rowOff>257175</xdr:rowOff>
    </xdr:from>
    <xdr:to>
      <xdr:col>3</xdr:col>
      <xdr:colOff>514350</xdr:colOff>
      <xdr:row>307</xdr:row>
      <xdr:rowOff>476250</xdr:rowOff>
    </xdr:to>
    <xdr:pic>
      <xdr:nvPicPr>
        <xdr:cNvPr id="23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317908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317</xdr:row>
      <xdr:rowOff>279400</xdr:rowOff>
    </xdr:from>
    <xdr:to>
      <xdr:col>3</xdr:col>
      <xdr:colOff>196850</xdr:colOff>
      <xdr:row>317</xdr:row>
      <xdr:rowOff>498475</xdr:rowOff>
    </xdr:to>
    <xdr:pic>
      <xdr:nvPicPr>
        <xdr:cNvPr id="24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38337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317</xdr:row>
      <xdr:rowOff>257175</xdr:rowOff>
    </xdr:from>
    <xdr:to>
      <xdr:col>3</xdr:col>
      <xdr:colOff>514350</xdr:colOff>
      <xdr:row>317</xdr:row>
      <xdr:rowOff>476250</xdr:rowOff>
    </xdr:to>
    <xdr:pic>
      <xdr:nvPicPr>
        <xdr:cNvPr id="24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383155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328</xdr:row>
      <xdr:rowOff>279400</xdr:rowOff>
    </xdr:from>
    <xdr:to>
      <xdr:col>3</xdr:col>
      <xdr:colOff>196850</xdr:colOff>
      <xdr:row>328</xdr:row>
      <xdr:rowOff>498475</xdr:rowOff>
    </xdr:to>
    <xdr:pic>
      <xdr:nvPicPr>
        <xdr:cNvPr id="24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5252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328</xdr:row>
      <xdr:rowOff>257175</xdr:rowOff>
    </xdr:from>
    <xdr:to>
      <xdr:col>3</xdr:col>
      <xdr:colOff>514350</xdr:colOff>
      <xdr:row>328</xdr:row>
      <xdr:rowOff>476250</xdr:rowOff>
    </xdr:to>
    <xdr:pic>
      <xdr:nvPicPr>
        <xdr:cNvPr id="24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452306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338</xdr:row>
      <xdr:rowOff>279400</xdr:rowOff>
    </xdr:from>
    <xdr:to>
      <xdr:col>3</xdr:col>
      <xdr:colOff>196850</xdr:colOff>
      <xdr:row>338</xdr:row>
      <xdr:rowOff>498475</xdr:rowOff>
    </xdr:to>
    <xdr:pic>
      <xdr:nvPicPr>
        <xdr:cNvPr id="24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52882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338</xdr:row>
      <xdr:rowOff>257175</xdr:rowOff>
    </xdr:from>
    <xdr:to>
      <xdr:col>3</xdr:col>
      <xdr:colOff>514350</xdr:colOff>
      <xdr:row>338</xdr:row>
      <xdr:rowOff>476250</xdr:rowOff>
    </xdr:to>
    <xdr:pic>
      <xdr:nvPicPr>
        <xdr:cNvPr id="24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528601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349</xdr:row>
      <xdr:rowOff>279400</xdr:rowOff>
    </xdr:from>
    <xdr:to>
      <xdr:col>3</xdr:col>
      <xdr:colOff>196850</xdr:colOff>
      <xdr:row>349</xdr:row>
      <xdr:rowOff>498475</xdr:rowOff>
    </xdr:to>
    <xdr:pic>
      <xdr:nvPicPr>
        <xdr:cNvPr id="24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597213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349</xdr:row>
      <xdr:rowOff>257175</xdr:rowOff>
    </xdr:from>
    <xdr:to>
      <xdr:col>3</xdr:col>
      <xdr:colOff>514350</xdr:colOff>
      <xdr:row>349</xdr:row>
      <xdr:rowOff>476250</xdr:rowOff>
    </xdr:to>
    <xdr:pic>
      <xdr:nvPicPr>
        <xdr:cNvPr id="24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596991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359</xdr:row>
      <xdr:rowOff>279400</xdr:rowOff>
    </xdr:from>
    <xdr:to>
      <xdr:col>3</xdr:col>
      <xdr:colOff>196850</xdr:colOff>
      <xdr:row>359</xdr:row>
      <xdr:rowOff>498475</xdr:rowOff>
    </xdr:to>
    <xdr:pic>
      <xdr:nvPicPr>
        <xdr:cNvPr id="24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67036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359</xdr:row>
      <xdr:rowOff>257175</xdr:rowOff>
    </xdr:from>
    <xdr:to>
      <xdr:col>3</xdr:col>
      <xdr:colOff>514350</xdr:colOff>
      <xdr:row>359</xdr:row>
      <xdr:rowOff>476250</xdr:rowOff>
    </xdr:to>
    <xdr:pic>
      <xdr:nvPicPr>
        <xdr:cNvPr id="24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670143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369</xdr:row>
      <xdr:rowOff>279400</xdr:rowOff>
    </xdr:from>
    <xdr:to>
      <xdr:col>3</xdr:col>
      <xdr:colOff>196850</xdr:colOff>
      <xdr:row>369</xdr:row>
      <xdr:rowOff>498475</xdr:rowOff>
    </xdr:to>
    <xdr:pic>
      <xdr:nvPicPr>
        <xdr:cNvPr id="25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739421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369</xdr:row>
      <xdr:rowOff>257175</xdr:rowOff>
    </xdr:from>
    <xdr:to>
      <xdr:col>3</xdr:col>
      <xdr:colOff>514350</xdr:colOff>
      <xdr:row>369</xdr:row>
      <xdr:rowOff>476250</xdr:rowOff>
    </xdr:to>
    <xdr:pic>
      <xdr:nvPicPr>
        <xdr:cNvPr id="25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739199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379</xdr:row>
      <xdr:rowOff>279400</xdr:rowOff>
    </xdr:from>
    <xdr:to>
      <xdr:col>3</xdr:col>
      <xdr:colOff>196850</xdr:colOff>
      <xdr:row>379</xdr:row>
      <xdr:rowOff>498475</xdr:rowOff>
    </xdr:to>
    <xdr:pic>
      <xdr:nvPicPr>
        <xdr:cNvPr id="25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803810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379</xdr:row>
      <xdr:rowOff>257175</xdr:rowOff>
    </xdr:from>
    <xdr:to>
      <xdr:col>3</xdr:col>
      <xdr:colOff>514350</xdr:colOff>
      <xdr:row>379</xdr:row>
      <xdr:rowOff>476250</xdr:rowOff>
    </xdr:to>
    <xdr:pic>
      <xdr:nvPicPr>
        <xdr:cNvPr id="25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803588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389</xdr:row>
      <xdr:rowOff>279400</xdr:rowOff>
    </xdr:from>
    <xdr:to>
      <xdr:col>3</xdr:col>
      <xdr:colOff>196850</xdr:colOff>
      <xdr:row>389</xdr:row>
      <xdr:rowOff>498475</xdr:rowOff>
    </xdr:to>
    <xdr:pic>
      <xdr:nvPicPr>
        <xdr:cNvPr id="25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86915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389</xdr:row>
      <xdr:rowOff>257175</xdr:rowOff>
    </xdr:from>
    <xdr:to>
      <xdr:col>3</xdr:col>
      <xdr:colOff>514350</xdr:colOff>
      <xdr:row>389</xdr:row>
      <xdr:rowOff>476250</xdr:rowOff>
    </xdr:to>
    <xdr:pic>
      <xdr:nvPicPr>
        <xdr:cNvPr id="25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868930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398</xdr:row>
      <xdr:rowOff>279400</xdr:rowOff>
    </xdr:from>
    <xdr:to>
      <xdr:col>3</xdr:col>
      <xdr:colOff>196850</xdr:colOff>
      <xdr:row>398</xdr:row>
      <xdr:rowOff>498475</xdr:rowOff>
    </xdr:to>
    <xdr:pic>
      <xdr:nvPicPr>
        <xdr:cNvPr id="25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930398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398</xdr:row>
      <xdr:rowOff>257175</xdr:rowOff>
    </xdr:from>
    <xdr:to>
      <xdr:col>3</xdr:col>
      <xdr:colOff>514350</xdr:colOff>
      <xdr:row>398</xdr:row>
      <xdr:rowOff>476250</xdr:rowOff>
    </xdr:to>
    <xdr:pic>
      <xdr:nvPicPr>
        <xdr:cNvPr id="25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930175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408</xdr:row>
      <xdr:rowOff>279400</xdr:rowOff>
    </xdr:from>
    <xdr:to>
      <xdr:col>3</xdr:col>
      <xdr:colOff>196850</xdr:colOff>
      <xdr:row>408</xdr:row>
      <xdr:rowOff>498475</xdr:rowOff>
    </xdr:to>
    <xdr:pic>
      <xdr:nvPicPr>
        <xdr:cNvPr id="25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994025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408</xdr:row>
      <xdr:rowOff>257175</xdr:rowOff>
    </xdr:from>
    <xdr:to>
      <xdr:col>3</xdr:col>
      <xdr:colOff>514350</xdr:colOff>
      <xdr:row>408</xdr:row>
      <xdr:rowOff>476250</xdr:rowOff>
    </xdr:to>
    <xdr:pic>
      <xdr:nvPicPr>
        <xdr:cNvPr id="25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993802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418</xdr:row>
      <xdr:rowOff>279400</xdr:rowOff>
    </xdr:from>
    <xdr:to>
      <xdr:col>3</xdr:col>
      <xdr:colOff>196850</xdr:colOff>
      <xdr:row>418</xdr:row>
      <xdr:rowOff>498475</xdr:rowOff>
    </xdr:to>
    <xdr:pic>
      <xdr:nvPicPr>
        <xdr:cNvPr id="26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30563185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418</xdr:row>
      <xdr:rowOff>257175</xdr:rowOff>
    </xdr:from>
    <xdr:to>
      <xdr:col>3</xdr:col>
      <xdr:colOff>514350</xdr:colOff>
      <xdr:row>418</xdr:row>
      <xdr:rowOff>476250</xdr:rowOff>
    </xdr:to>
    <xdr:pic>
      <xdr:nvPicPr>
        <xdr:cNvPr id="26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305609625"/>
          <a:ext cx="2190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446</xdr:row>
      <xdr:rowOff>279400</xdr:rowOff>
    </xdr:from>
    <xdr:to>
      <xdr:col>3</xdr:col>
      <xdr:colOff>196850</xdr:colOff>
      <xdr:row>446</xdr:row>
      <xdr:rowOff>498475</xdr:rowOff>
    </xdr:to>
    <xdr:pic>
      <xdr:nvPicPr>
        <xdr:cNvPr id="26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329244325"/>
          <a:ext cx="1905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446</xdr:row>
      <xdr:rowOff>257175</xdr:rowOff>
    </xdr:from>
    <xdr:to>
      <xdr:col>3</xdr:col>
      <xdr:colOff>514350</xdr:colOff>
      <xdr:row>446</xdr:row>
      <xdr:rowOff>476250</xdr:rowOff>
    </xdr:to>
    <xdr:pic>
      <xdr:nvPicPr>
        <xdr:cNvPr id="26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3292221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101600</xdr:colOff>
      <xdr:row>474</xdr:row>
      <xdr:rowOff>320221</xdr:rowOff>
    </xdr:from>
    <xdr:to>
      <xdr:col>3</xdr:col>
      <xdr:colOff>292100</xdr:colOff>
      <xdr:row>474</xdr:row>
      <xdr:rowOff>539296</xdr:rowOff>
    </xdr:to>
    <xdr:pic>
      <xdr:nvPicPr>
        <xdr:cNvPr id="26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2050" y="350592571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376918</xdr:colOff>
      <xdr:row>474</xdr:row>
      <xdr:rowOff>325211</xdr:rowOff>
    </xdr:from>
    <xdr:to>
      <xdr:col>3</xdr:col>
      <xdr:colOff>595993</xdr:colOff>
      <xdr:row>474</xdr:row>
      <xdr:rowOff>544286</xdr:rowOff>
    </xdr:to>
    <xdr:pic>
      <xdr:nvPicPr>
        <xdr:cNvPr id="26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77368" y="3505975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505</xdr:row>
      <xdr:rowOff>279400</xdr:rowOff>
    </xdr:from>
    <xdr:to>
      <xdr:col>3</xdr:col>
      <xdr:colOff>196850</xdr:colOff>
      <xdr:row>505</xdr:row>
      <xdr:rowOff>498475</xdr:rowOff>
    </xdr:to>
    <xdr:pic>
      <xdr:nvPicPr>
        <xdr:cNvPr id="26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374088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505</xdr:row>
      <xdr:rowOff>257175</xdr:rowOff>
    </xdr:from>
    <xdr:to>
      <xdr:col>3</xdr:col>
      <xdr:colOff>514350</xdr:colOff>
      <xdr:row>505</xdr:row>
      <xdr:rowOff>476250</xdr:rowOff>
    </xdr:to>
    <xdr:pic>
      <xdr:nvPicPr>
        <xdr:cNvPr id="26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3740658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542</xdr:row>
      <xdr:rowOff>279400</xdr:rowOff>
    </xdr:from>
    <xdr:to>
      <xdr:col>3</xdr:col>
      <xdr:colOff>196850</xdr:colOff>
      <xdr:row>542</xdr:row>
      <xdr:rowOff>498475</xdr:rowOff>
    </xdr:to>
    <xdr:pic>
      <xdr:nvPicPr>
        <xdr:cNvPr id="26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403329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542</xdr:row>
      <xdr:rowOff>257175</xdr:rowOff>
    </xdr:from>
    <xdr:to>
      <xdr:col>3</xdr:col>
      <xdr:colOff>514350</xdr:colOff>
      <xdr:row>542</xdr:row>
      <xdr:rowOff>476250</xdr:rowOff>
    </xdr:to>
    <xdr:pic>
      <xdr:nvPicPr>
        <xdr:cNvPr id="26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4033075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570</xdr:row>
      <xdr:rowOff>279400</xdr:rowOff>
    </xdr:from>
    <xdr:to>
      <xdr:col>3</xdr:col>
      <xdr:colOff>196850</xdr:colOff>
      <xdr:row>570</xdr:row>
      <xdr:rowOff>498475</xdr:rowOff>
    </xdr:to>
    <xdr:pic>
      <xdr:nvPicPr>
        <xdr:cNvPr id="27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4248848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570</xdr:row>
      <xdr:rowOff>257175</xdr:rowOff>
    </xdr:from>
    <xdr:to>
      <xdr:col>3</xdr:col>
      <xdr:colOff>514350</xdr:colOff>
      <xdr:row>570</xdr:row>
      <xdr:rowOff>476250</xdr:rowOff>
    </xdr:to>
    <xdr:pic>
      <xdr:nvPicPr>
        <xdr:cNvPr id="27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4248626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598</xdr:row>
      <xdr:rowOff>279400</xdr:rowOff>
    </xdr:from>
    <xdr:to>
      <xdr:col>3</xdr:col>
      <xdr:colOff>196850</xdr:colOff>
      <xdr:row>598</xdr:row>
      <xdr:rowOff>498475</xdr:rowOff>
    </xdr:to>
    <xdr:pic>
      <xdr:nvPicPr>
        <xdr:cNvPr id="27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447354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598</xdr:row>
      <xdr:rowOff>257175</xdr:rowOff>
    </xdr:from>
    <xdr:to>
      <xdr:col>3</xdr:col>
      <xdr:colOff>514350</xdr:colOff>
      <xdr:row>598</xdr:row>
      <xdr:rowOff>476250</xdr:rowOff>
    </xdr:to>
    <xdr:pic>
      <xdr:nvPicPr>
        <xdr:cNvPr id="27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4473321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626</xdr:row>
      <xdr:rowOff>279400</xdr:rowOff>
    </xdr:from>
    <xdr:to>
      <xdr:col>3</xdr:col>
      <xdr:colOff>196850</xdr:colOff>
      <xdr:row>626</xdr:row>
      <xdr:rowOff>498475</xdr:rowOff>
    </xdr:to>
    <xdr:pic>
      <xdr:nvPicPr>
        <xdr:cNvPr id="27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4687951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626</xdr:row>
      <xdr:rowOff>257175</xdr:rowOff>
    </xdr:from>
    <xdr:to>
      <xdr:col>3</xdr:col>
      <xdr:colOff>514350</xdr:colOff>
      <xdr:row>626</xdr:row>
      <xdr:rowOff>476250</xdr:rowOff>
    </xdr:to>
    <xdr:pic>
      <xdr:nvPicPr>
        <xdr:cNvPr id="27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4687728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657</xdr:row>
      <xdr:rowOff>279400</xdr:rowOff>
    </xdr:from>
    <xdr:to>
      <xdr:col>3</xdr:col>
      <xdr:colOff>196850</xdr:colOff>
      <xdr:row>657</xdr:row>
      <xdr:rowOff>498475</xdr:rowOff>
    </xdr:to>
    <xdr:pic>
      <xdr:nvPicPr>
        <xdr:cNvPr id="27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495808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657</xdr:row>
      <xdr:rowOff>257175</xdr:rowOff>
    </xdr:from>
    <xdr:to>
      <xdr:col>3</xdr:col>
      <xdr:colOff>514350</xdr:colOff>
      <xdr:row>657</xdr:row>
      <xdr:rowOff>476250</xdr:rowOff>
    </xdr:to>
    <xdr:pic>
      <xdr:nvPicPr>
        <xdr:cNvPr id="27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4957857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685</xdr:row>
      <xdr:rowOff>279400</xdr:rowOff>
    </xdr:from>
    <xdr:to>
      <xdr:col>3</xdr:col>
      <xdr:colOff>196850</xdr:colOff>
      <xdr:row>685</xdr:row>
      <xdr:rowOff>498475</xdr:rowOff>
    </xdr:to>
    <xdr:pic>
      <xdr:nvPicPr>
        <xdr:cNvPr id="27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5170678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685</xdr:row>
      <xdr:rowOff>257175</xdr:rowOff>
    </xdr:from>
    <xdr:to>
      <xdr:col>3</xdr:col>
      <xdr:colOff>514350</xdr:colOff>
      <xdr:row>685</xdr:row>
      <xdr:rowOff>476250</xdr:rowOff>
    </xdr:to>
    <xdr:pic>
      <xdr:nvPicPr>
        <xdr:cNvPr id="27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5170455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713</xdr:row>
      <xdr:rowOff>279400</xdr:rowOff>
    </xdr:from>
    <xdr:to>
      <xdr:col>3</xdr:col>
      <xdr:colOff>196850</xdr:colOff>
      <xdr:row>713</xdr:row>
      <xdr:rowOff>498475</xdr:rowOff>
    </xdr:to>
    <xdr:pic>
      <xdr:nvPicPr>
        <xdr:cNvPr id="28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5387848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713</xdr:row>
      <xdr:rowOff>257175</xdr:rowOff>
    </xdr:from>
    <xdr:to>
      <xdr:col>3</xdr:col>
      <xdr:colOff>514350</xdr:colOff>
      <xdr:row>713</xdr:row>
      <xdr:rowOff>476250</xdr:rowOff>
    </xdr:to>
    <xdr:pic>
      <xdr:nvPicPr>
        <xdr:cNvPr id="28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5387625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741</xdr:row>
      <xdr:rowOff>279400</xdr:rowOff>
    </xdr:from>
    <xdr:to>
      <xdr:col>3</xdr:col>
      <xdr:colOff>196850</xdr:colOff>
      <xdr:row>741</xdr:row>
      <xdr:rowOff>498475</xdr:rowOff>
    </xdr:to>
    <xdr:pic>
      <xdr:nvPicPr>
        <xdr:cNvPr id="28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560397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741</xdr:row>
      <xdr:rowOff>257175</xdr:rowOff>
    </xdr:from>
    <xdr:to>
      <xdr:col>3</xdr:col>
      <xdr:colOff>514350</xdr:colOff>
      <xdr:row>741</xdr:row>
      <xdr:rowOff>476250</xdr:rowOff>
    </xdr:to>
    <xdr:pic>
      <xdr:nvPicPr>
        <xdr:cNvPr id="28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5603748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769</xdr:row>
      <xdr:rowOff>279400</xdr:rowOff>
    </xdr:from>
    <xdr:to>
      <xdr:col>3</xdr:col>
      <xdr:colOff>196850</xdr:colOff>
      <xdr:row>769</xdr:row>
      <xdr:rowOff>498475</xdr:rowOff>
    </xdr:to>
    <xdr:pic>
      <xdr:nvPicPr>
        <xdr:cNvPr id="28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582695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769</xdr:row>
      <xdr:rowOff>257175</xdr:rowOff>
    </xdr:from>
    <xdr:to>
      <xdr:col>3</xdr:col>
      <xdr:colOff>514350</xdr:colOff>
      <xdr:row>769</xdr:row>
      <xdr:rowOff>476250</xdr:rowOff>
    </xdr:to>
    <xdr:pic>
      <xdr:nvPicPr>
        <xdr:cNvPr id="28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5826728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797</xdr:row>
      <xdr:rowOff>279400</xdr:rowOff>
    </xdr:from>
    <xdr:to>
      <xdr:col>3</xdr:col>
      <xdr:colOff>196850</xdr:colOff>
      <xdr:row>797</xdr:row>
      <xdr:rowOff>498475</xdr:rowOff>
    </xdr:to>
    <xdr:pic>
      <xdr:nvPicPr>
        <xdr:cNvPr id="28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6039167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797</xdr:row>
      <xdr:rowOff>257175</xdr:rowOff>
    </xdr:from>
    <xdr:to>
      <xdr:col>3</xdr:col>
      <xdr:colOff>514350</xdr:colOff>
      <xdr:row>797</xdr:row>
      <xdr:rowOff>476250</xdr:rowOff>
    </xdr:to>
    <xdr:pic>
      <xdr:nvPicPr>
        <xdr:cNvPr id="28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6038945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825</xdr:row>
      <xdr:rowOff>279400</xdr:rowOff>
    </xdr:from>
    <xdr:to>
      <xdr:col>3</xdr:col>
      <xdr:colOff>196850</xdr:colOff>
      <xdr:row>825</xdr:row>
      <xdr:rowOff>498475</xdr:rowOff>
    </xdr:to>
    <xdr:pic>
      <xdr:nvPicPr>
        <xdr:cNvPr id="28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625729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825</xdr:row>
      <xdr:rowOff>257175</xdr:rowOff>
    </xdr:from>
    <xdr:to>
      <xdr:col>3</xdr:col>
      <xdr:colOff>514350</xdr:colOff>
      <xdr:row>825</xdr:row>
      <xdr:rowOff>476250</xdr:rowOff>
    </xdr:to>
    <xdr:pic>
      <xdr:nvPicPr>
        <xdr:cNvPr id="28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6257067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853</xdr:row>
      <xdr:rowOff>279400</xdr:rowOff>
    </xdr:from>
    <xdr:to>
      <xdr:col>3</xdr:col>
      <xdr:colOff>196850</xdr:colOff>
      <xdr:row>853</xdr:row>
      <xdr:rowOff>498475</xdr:rowOff>
    </xdr:to>
    <xdr:pic>
      <xdr:nvPicPr>
        <xdr:cNvPr id="29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6491414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853</xdr:row>
      <xdr:rowOff>257175</xdr:rowOff>
    </xdr:from>
    <xdr:to>
      <xdr:col>3</xdr:col>
      <xdr:colOff>514350</xdr:colOff>
      <xdr:row>853</xdr:row>
      <xdr:rowOff>476250</xdr:rowOff>
    </xdr:to>
    <xdr:pic>
      <xdr:nvPicPr>
        <xdr:cNvPr id="29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6491192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881</xdr:row>
      <xdr:rowOff>279400</xdr:rowOff>
    </xdr:from>
    <xdr:to>
      <xdr:col>3</xdr:col>
      <xdr:colOff>196850</xdr:colOff>
      <xdr:row>881</xdr:row>
      <xdr:rowOff>498475</xdr:rowOff>
    </xdr:to>
    <xdr:pic>
      <xdr:nvPicPr>
        <xdr:cNvPr id="29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671410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881</xdr:row>
      <xdr:rowOff>257175</xdr:rowOff>
    </xdr:from>
    <xdr:to>
      <xdr:col>3</xdr:col>
      <xdr:colOff>514350</xdr:colOff>
      <xdr:row>881</xdr:row>
      <xdr:rowOff>476250</xdr:rowOff>
    </xdr:to>
    <xdr:pic>
      <xdr:nvPicPr>
        <xdr:cNvPr id="29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6713886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905</xdr:row>
      <xdr:rowOff>279400</xdr:rowOff>
    </xdr:from>
    <xdr:to>
      <xdr:col>3</xdr:col>
      <xdr:colOff>196850</xdr:colOff>
      <xdr:row>905</xdr:row>
      <xdr:rowOff>498475</xdr:rowOff>
    </xdr:to>
    <xdr:pic>
      <xdr:nvPicPr>
        <xdr:cNvPr id="29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6909752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905</xdr:row>
      <xdr:rowOff>257175</xdr:rowOff>
    </xdr:from>
    <xdr:to>
      <xdr:col>3</xdr:col>
      <xdr:colOff>514350</xdr:colOff>
      <xdr:row>905</xdr:row>
      <xdr:rowOff>476250</xdr:rowOff>
    </xdr:to>
    <xdr:pic>
      <xdr:nvPicPr>
        <xdr:cNvPr id="29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6909530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933</xdr:row>
      <xdr:rowOff>279400</xdr:rowOff>
    </xdr:from>
    <xdr:to>
      <xdr:col>3</xdr:col>
      <xdr:colOff>196850</xdr:colOff>
      <xdr:row>933</xdr:row>
      <xdr:rowOff>498475</xdr:rowOff>
    </xdr:to>
    <xdr:pic>
      <xdr:nvPicPr>
        <xdr:cNvPr id="29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12978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933</xdr:row>
      <xdr:rowOff>257175</xdr:rowOff>
    </xdr:from>
    <xdr:to>
      <xdr:col>3</xdr:col>
      <xdr:colOff>514350</xdr:colOff>
      <xdr:row>933</xdr:row>
      <xdr:rowOff>476250</xdr:rowOff>
    </xdr:to>
    <xdr:pic>
      <xdr:nvPicPr>
        <xdr:cNvPr id="29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7129557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961</xdr:row>
      <xdr:rowOff>279400</xdr:rowOff>
    </xdr:from>
    <xdr:to>
      <xdr:col>3</xdr:col>
      <xdr:colOff>196850</xdr:colOff>
      <xdr:row>961</xdr:row>
      <xdr:rowOff>498475</xdr:rowOff>
    </xdr:to>
    <xdr:pic>
      <xdr:nvPicPr>
        <xdr:cNvPr id="29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35666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961</xdr:row>
      <xdr:rowOff>257175</xdr:rowOff>
    </xdr:from>
    <xdr:to>
      <xdr:col>3</xdr:col>
      <xdr:colOff>514350</xdr:colOff>
      <xdr:row>961</xdr:row>
      <xdr:rowOff>476250</xdr:rowOff>
    </xdr:to>
    <xdr:pic>
      <xdr:nvPicPr>
        <xdr:cNvPr id="29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7356443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998</xdr:row>
      <xdr:rowOff>279400</xdr:rowOff>
    </xdr:from>
    <xdr:to>
      <xdr:col>3</xdr:col>
      <xdr:colOff>196850</xdr:colOff>
      <xdr:row>998</xdr:row>
      <xdr:rowOff>498475</xdr:rowOff>
    </xdr:to>
    <xdr:pic>
      <xdr:nvPicPr>
        <xdr:cNvPr id="30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64613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998</xdr:row>
      <xdr:rowOff>257175</xdr:rowOff>
    </xdr:from>
    <xdr:to>
      <xdr:col>3</xdr:col>
      <xdr:colOff>514350</xdr:colOff>
      <xdr:row>998</xdr:row>
      <xdr:rowOff>476250</xdr:rowOff>
    </xdr:to>
    <xdr:pic>
      <xdr:nvPicPr>
        <xdr:cNvPr id="30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7645908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1026</xdr:row>
      <xdr:rowOff>279400</xdr:rowOff>
    </xdr:from>
    <xdr:to>
      <xdr:col>3</xdr:col>
      <xdr:colOff>196850</xdr:colOff>
      <xdr:row>1026</xdr:row>
      <xdr:rowOff>498475</xdr:rowOff>
    </xdr:to>
    <xdr:pic>
      <xdr:nvPicPr>
        <xdr:cNvPr id="30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86130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1026</xdr:row>
      <xdr:rowOff>257175</xdr:rowOff>
    </xdr:from>
    <xdr:to>
      <xdr:col>3</xdr:col>
      <xdr:colOff>514350</xdr:colOff>
      <xdr:row>1026</xdr:row>
      <xdr:rowOff>476250</xdr:rowOff>
    </xdr:to>
    <xdr:pic>
      <xdr:nvPicPr>
        <xdr:cNvPr id="30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7861077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1054</xdr:row>
      <xdr:rowOff>279400</xdr:rowOff>
    </xdr:from>
    <xdr:to>
      <xdr:col>3</xdr:col>
      <xdr:colOff>196850</xdr:colOff>
      <xdr:row>1054</xdr:row>
      <xdr:rowOff>498475</xdr:rowOff>
    </xdr:to>
    <xdr:pic>
      <xdr:nvPicPr>
        <xdr:cNvPr id="30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8078374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1054</xdr:row>
      <xdr:rowOff>257175</xdr:rowOff>
    </xdr:from>
    <xdr:to>
      <xdr:col>3</xdr:col>
      <xdr:colOff>514350</xdr:colOff>
      <xdr:row>1054</xdr:row>
      <xdr:rowOff>476250</xdr:rowOff>
    </xdr:to>
    <xdr:pic>
      <xdr:nvPicPr>
        <xdr:cNvPr id="30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8078152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1088</xdr:row>
      <xdr:rowOff>279400</xdr:rowOff>
    </xdr:from>
    <xdr:to>
      <xdr:col>3</xdr:col>
      <xdr:colOff>196850</xdr:colOff>
      <xdr:row>1088</xdr:row>
      <xdr:rowOff>498475</xdr:rowOff>
    </xdr:to>
    <xdr:pic>
      <xdr:nvPicPr>
        <xdr:cNvPr id="30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833574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1088</xdr:row>
      <xdr:rowOff>257175</xdr:rowOff>
    </xdr:from>
    <xdr:to>
      <xdr:col>3</xdr:col>
      <xdr:colOff>514350</xdr:colOff>
      <xdr:row>1088</xdr:row>
      <xdr:rowOff>476250</xdr:rowOff>
    </xdr:to>
    <xdr:pic>
      <xdr:nvPicPr>
        <xdr:cNvPr id="30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8335518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1116</xdr:row>
      <xdr:rowOff>279400</xdr:rowOff>
    </xdr:from>
    <xdr:to>
      <xdr:col>3</xdr:col>
      <xdr:colOff>196850</xdr:colOff>
      <xdr:row>1116</xdr:row>
      <xdr:rowOff>498475</xdr:rowOff>
    </xdr:to>
    <xdr:pic>
      <xdr:nvPicPr>
        <xdr:cNvPr id="30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85562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1116</xdr:row>
      <xdr:rowOff>257175</xdr:rowOff>
    </xdr:from>
    <xdr:to>
      <xdr:col>3</xdr:col>
      <xdr:colOff>514350</xdr:colOff>
      <xdr:row>1116</xdr:row>
      <xdr:rowOff>476250</xdr:rowOff>
    </xdr:to>
    <xdr:pic>
      <xdr:nvPicPr>
        <xdr:cNvPr id="30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8556021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1144</xdr:row>
      <xdr:rowOff>279400</xdr:rowOff>
    </xdr:from>
    <xdr:to>
      <xdr:col>3</xdr:col>
      <xdr:colOff>196850</xdr:colOff>
      <xdr:row>1144</xdr:row>
      <xdr:rowOff>498475</xdr:rowOff>
    </xdr:to>
    <xdr:pic>
      <xdr:nvPicPr>
        <xdr:cNvPr id="31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8777890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1144</xdr:row>
      <xdr:rowOff>257175</xdr:rowOff>
    </xdr:from>
    <xdr:to>
      <xdr:col>3</xdr:col>
      <xdr:colOff>514350</xdr:colOff>
      <xdr:row>1144</xdr:row>
      <xdr:rowOff>476250</xdr:rowOff>
    </xdr:to>
    <xdr:pic>
      <xdr:nvPicPr>
        <xdr:cNvPr id="31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8777668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1172</xdr:row>
      <xdr:rowOff>279400</xdr:rowOff>
    </xdr:from>
    <xdr:to>
      <xdr:col>3</xdr:col>
      <xdr:colOff>196850</xdr:colOff>
      <xdr:row>1172</xdr:row>
      <xdr:rowOff>498475</xdr:rowOff>
    </xdr:to>
    <xdr:pic>
      <xdr:nvPicPr>
        <xdr:cNvPr id="31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898667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1172</xdr:row>
      <xdr:rowOff>257175</xdr:rowOff>
    </xdr:from>
    <xdr:to>
      <xdr:col>3</xdr:col>
      <xdr:colOff>514350</xdr:colOff>
      <xdr:row>1172</xdr:row>
      <xdr:rowOff>476250</xdr:rowOff>
    </xdr:to>
    <xdr:pic>
      <xdr:nvPicPr>
        <xdr:cNvPr id="31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8986456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1228</xdr:row>
      <xdr:rowOff>279400</xdr:rowOff>
    </xdr:from>
    <xdr:to>
      <xdr:col>3</xdr:col>
      <xdr:colOff>196850</xdr:colOff>
      <xdr:row>1228</xdr:row>
      <xdr:rowOff>498475</xdr:rowOff>
    </xdr:to>
    <xdr:pic>
      <xdr:nvPicPr>
        <xdr:cNvPr id="31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944521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1228</xdr:row>
      <xdr:rowOff>257175</xdr:rowOff>
    </xdr:from>
    <xdr:to>
      <xdr:col>3</xdr:col>
      <xdr:colOff>514350</xdr:colOff>
      <xdr:row>1228</xdr:row>
      <xdr:rowOff>476250</xdr:rowOff>
    </xdr:to>
    <xdr:pic>
      <xdr:nvPicPr>
        <xdr:cNvPr id="31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9444990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1256</xdr:row>
      <xdr:rowOff>279400</xdr:rowOff>
    </xdr:from>
    <xdr:to>
      <xdr:col>3</xdr:col>
      <xdr:colOff>196850</xdr:colOff>
      <xdr:row>1256</xdr:row>
      <xdr:rowOff>498475</xdr:rowOff>
    </xdr:to>
    <xdr:pic>
      <xdr:nvPicPr>
        <xdr:cNvPr id="31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9661906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1256</xdr:row>
      <xdr:rowOff>257175</xdr:rowOff>
    </xdr:from>
    <xdr:to>
      <xdr:col>3</xdr:col>
      <xdr:colOff>514350</xdr:colOff>
      <xdr:row>1256</xdr:row>
      <xdr:rowOff>476250</xdr:rowOff>
    </xdr:to>
    <xdr:pic>
      <xdr:nvPicPr>
        <xdr:cNvPr id="31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9661683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1284</xdr:row>
      <xdr:rowOff>279400</xdr:rowOff>
    </xdr:from>
    <xdr:to>
      <xdr:col>3</xdr:col>
      <xdr:colOff>196850</xdr:colOff>
      <xdr:row>1284</xdr:row>
      <xdr:rowOff>498475</xdr:rowOff>
    </xdr:to>
    <xdr:pic>
      <xdr:nvPicPr>
        <xdr:cNvPr id="31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9881266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1284</xdr:row>
      <xdr:rowOff>257175</xdr:rowOff>
    </xdr:from>
    <xdr:to>
      <xdr:col>3</xdr:col>
      <xdr:colOff>514350</xdr:colOff>
      <xdr:row>1284</xdr:row>
      <xdr:rowOff>476250</xdr:rowOff>
    </xdr:to>
    <xdr:pic>
      <xdr:nvPicPr>
        <xdr:cNvPr id="31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9881044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1308</xdr:row>
      <xdr:rowOff>279400</xdr:rowOff>
    </xdr:from>
    <xdr:to>
      <xdr:col>3</xdr:col>
      <xdr:colOff>196850</xdr:colOff>
      <xdr:row>1308</xdr:row>
      <xdr:rowOff>498475</xdr:rowOff>
    </xdr:to>
    <xdr:pic>
      <xdr:nvPicPr>
        <xdr:cNvPr id="32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0077767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1308</xdr:row>
      <xdr:rowOff>257175</xdr:rowOff>
    </xdr:from>
    <xdr:to>
      <xdr:col>3</xdr:col>
      <xdr:colOff>514350</xdr:colOff>
      <xdr:row>1308</xdr:row>
      <xdr:rowOff>476250</xdr:rowOff>
    </xdr:to>
    <xdr:pic>
      <xdr:nvPicPr>
        <xdr:cNvPr id="32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0077545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1336</xdr:row>
      <xdr:rowOff>279400</xdr:rowOff>
    </xdr:from>
    <xdr:to>
      <xdr:col>3</xdr:col>
      <xdr:colOff>196850</xdr:colOff>
      <xdr:row>1336</xdr:row>
      <xdr:rowOff>498475</xdr:rowOff>
    </xdr:to>
    <xdr:pic>
      <xdr:nvPicPr>
        <xdr:cNvPr id="32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0298842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1336</xdr:row>
      <xdr:rowOff>257175</xdr:rowOff>
    </xdr:from>
    <xdr:to>
      <xdr:col>3</xdr:col>
      <xdr:colOff>514350</xdr:colOff>
      <xdr:row>1336</xdr:row>
      <xdr:rowOff>476250</xdr:rowOff>
    </xdr:to>
    <xdr:pic>
      <xdr:nvPicPr>
        <xdr:cNvPr id="32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0298620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1364</xdr:row>
      <xdr:rowOff>279400</xdr:rowOff>
    </xdr:from>
    <xdr:to>
      <xdr:col>3</xdr:col>
      <xdr:colOff>196850</xdr:colOff>
      <xdr:row>1364</xdr:row>
      <xdr:rowOff>498475</xdr:rowOff>
    </xdr:to>
    <xdr:pic>
      <xdr:nvPicPr>
        <xdr:cNvPr id="32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051391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1364</xdr:row>
      <xdr:rowOff>257175</xdr:rowOff>
    </xdr:from>
    <xdr:to>
      <xdr:col>3</xdr:col>
      <xdr:colOff>514350</xdr:colOff>
      <xdr:row>1364</xdr:row>
      <xdr:rowOff>476250</xdr:rowOff>
    </xdr:to>
    <xdr:pic>
      <xdr:nvPicPr>
        <xdr:cNvPr id="32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0513695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1392</xdr:row>
      <xdr:rowOff>279400</xdr:rowOff>
    </xdr:from>
    <xdr:to>
      <xdr:col>3</xdr:col>
      <xdr:colOff>196850</xdr:colOff>
      <xdr:row>1392</xdr:row>
      <xdr:rowOff>498475</xdr:rowOff>
    </xdr:to>
    <xdr:pic>
      <xdr:nvPicPr>
        <xdr:cNvPr id="32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0728610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1392</xdr:row>
      <xdr:rowOff>257175</xdr:rowOff>
    </xdr:from>
    <xdr:to>
      <xdr:col>3</xdr:col>
      <xdr:colOff>514350</xdr:colOff>
      <xdr:row>1392</xdr:row>
      <xdr:rowOff>476250</xdr:rowOff>
    </xdr:to>
    <xdr:pic>
      <xdr:nvPicPr>
        <xdr:cNvPr id="32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072838850"/>
          <a:ext cx="2190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1420</xdr:row>
      <xdr:rowOff>279400</xdr:rowOff>
    </xdr:from>
    <xdr:to>
      <xdr:col>3</xdr:col>
      <xdr:colOff>196850</xdr:colOff>
      <xdr:row>1420</xdr:row>
      <xdr:rowOff>498475</xdr:rowOff>
    </xdr:to>
    <xdr:pic>
      <xdr:nvPicPr>
        <xdr:cNvPr id="32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0950924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1420</xdr:row>
      <xdr:rowOff>257175</xdr:rowOff>
    </xdr:from>
    <xdr:to>
      <xdr:col>3</xdr:col>
      <xdr:colOff>514350</xdr:colOff>
      <xdr:row>1420</xdr:row>
      <xdr:rowOff>476250</xdr:rowOff>
    </xdr:to>
    <xdr:pic>
      <xdr:nvPicPr>
        <xdr:cNvPr id="32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0950702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1448</xdr:row>
      <xdr:rowOff>279400</xdr:rowOff>
    </xdr:from>
    <xdr:to>
      <xdr:col>3</xdr:col>
      <xdr:colOff>196850</xdr:colOff>
      <xdr:row>1448</xdr:row>
      <xdr:rowOff>498475</xdr:rowOff>
    </xdr:to>
    <xdr:pic>
      <xdr:nvPicPr>
        <xdr:cNvPr id="33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1166284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1448</xdr:row>
      <xdr:rowOff>257175</xdr:rowOff>
    </xdr:from>
    <xdr:to>
      <xdr:col>3</xdr:col>
      <xdr:colOff>514350</xdr:colOff>
      <xdr:row>1448</xdr:row>
      <xdr:rowOff>476250</xdr:rowOff>
    </xdr:to>
    <xdr:pic>
      <xdr:nvPicPr>
        <xdr:cNvPr id="33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1166062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1462</xdr:row>
      <xdr:rowOff>279400</xdr:rowOff>
    </xdr:from>
    <xdr:to>
      <xdr:col>3</xdr:col>
      <xdr:colOff>196850</xdr:colOff>
      <xdr:row>1462</xdr:row>
      <xdr:rowOff>498475</xdr:rowOff>
    </xdr:to>
    <xdr:pic>
      <xdr:nvPicPr>
        <xdr:cNvPr id="33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131354100"/>
          <a:ext cx="1905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1462</xdr:row>
      <xdr:rowOff>257175</xdr:rowOff>
    </xdr:from>
    <xdr:to>
      <xdr:col>3</xdr:col>
      <xdr:colOff>514350</xdr:colOff>
      <xdr:row>1462</xdr:row>
      <xdr:rowOff>476250</xdr:rowOff>
    </xdr:to>
    <xdr:pic>
      <xdr:nvPicPr>
        <xdr:cNvPr id="33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1313318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24</xdr:row>
      <xdr:rowOff>279400</xdr:rowOff>
    </xdr:from>
    <xdr:to>
      <xdr:col>3</xdr:col>
      <xdr:colOff>196850</xdr:colOff>
      <xdr:row>24</xdr:row>
      <xdr:rowOff>498475</xdr:rowOff>
    </xdr:to>
    <xdr:pic>
      <xdr:nvPicPr>
        <xdr:cNvPr id="3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7376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24</xdr:row>
      <xdr:rowOff>257175</xdr:rowOff>
    </xdr:from>
    <xdr:to>
      <xdr:col>3</xdr:col>
      <xdr:colOff>514350</xdr:colOff>
      <xdr:row>24</xdr:row>
      <xdr:rowOff>476250</xdr:rowOff>
    </xdr:to>
    <xdr:pic>
      <xdr:nvPicPr>
        <xdr:cNvPr id="33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73545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37</xdr:row>
      <xdr:rowOff>279400</xdr:rowOff>
    </xdr:from>
    <xdr:to>
      <xdr:col>3</xdr:col>
      <xdr:colOff>196850</xdr:colOff>
      <xdr:row>37</xdr:row>
      <xdr:rowOff>498475</xdr:rowOff>
    </xdr:to>
    <xdr:pic>
      <xdr:nvPicPr>
        <xdr:cNvPr id="33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7520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37</xdr:row>
      <xdr:rowOff>257175</xdr:rowOff>
    </xdr:from>
    <xdr:to>
      <xdr:col>3</xdr:col>
      <xdr:colOff>514350</xdr:colOff>
      <xdr:row>37</xdr:row>
      <xdr:rowOff>476250</xdr:rowOff>
    </xdr:to>
    <xdr:pic>
      <xdr:nvPicPr>
        <xdr:cNvPr id="33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74986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51</xdr:row>
      <xdr:rowOff>279400</xdr:rowOff>
    </xdr:from>
    <xdr:to>
      <xdr:col>3</xdr:col>
      <xdr:colOff>196850</xdr:colOff>
      <xdr:row>51</xdr:row>
      <xdr:rowOff>498475</xdr:rowOff>
    </xdr:to>
    <xdr:pic>
      <xdr:nvPicPr>
        <xdr:cNvPr id="33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390842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51</xdr:row>
      <xdr:rowOff>257175</xdr:rowOff>
    </xdr:from>
    <xdr:to>
      <xdr:col>3</xdr:col>
      <xdr:colOff>514350</xdr:colOff>
      <xdr:row>51</xdr:row>
      <xdr:rowOff>476250</xdr:rowOff>
    </xdr:to>
    <xdr:pic>
      <xdr:nvPicPr>
        <xdr:cNvPr id="33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390620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61</xdr:row>
      <xdr:rowOff>279400</xdr:rowOff>
    </xdr:from>
    <xdr:to>
      <xdr:col>3</xdr:col>
      <xdr:colOff>196850</xdr:colOff>
      <xdr:row>61</xdr:row>
      <xdr:rowOff>498475</xdr:rowOff>
    </xdr:to>
    <xdr:pic>
      <xdr:nvPicPr>
        <xdr:cNvPr id="34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470281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61</xdr:row>
      <xdr:rowOff>257175</xdr:rowOff>
    </xdr:from>
    <xdr:to>
      <xdr:col>3</xdr:col>
      <xdr:colOff>514350</xdr:colOff>
      <xdr:row>61</xdr:row>
      <xdr:rowOff>476250</xdr:rowOff>
    </xdr:to>
    <xdr:pic>
      <xdr:nvPicPr>
        <xdr:cNvPr id="34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470058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75</xdr:row>
      <xdr:rowOff>279400</xdr:rowOff>
    </xdr:from>
    <xdr:to>
      <xdr:col>3</xdr:col>
      <xdr:colOff>196850</xdr:colOff>
      <xdr:row>75</xdr:row>
      <xdr:rowOff>498475</xdr:rowOff>
    </xdr:to>
    <xdr:pic>
      <xdr:nvPicPr>
        <xdr:cNvPr id="34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57105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75</xdr:row>
      <xdr:rowOff>257175</xdr:rowOff>
    </xdr:from>
    <xdr:to>
      <xdr:col>3</xdr:col>
      <xdr:colOff>514350</xdr:colOff>
      <xdr:row>75</xdr:row>
      <xdr:rowOff>476250</xdr:rowOff>
    </xdr:to>
    <xdr:pic>
      <xdr:nvPicPr>
        <xdr:cNvPr id="34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570833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84</xdr:row>
      <xdr:rowOff>279400</xdr:rowOff>
    </xdr:from>
    <xdr:to>
      <xdr:col>3</xdr:col>
      <xdr:colOff>196850</xdr:colOff>
      <xdr:row>84</xdr:row>
      <xdr:rowOff>498475</xdr:rowOff>
    </xdr:to>
    <xdr:pic>
      <xdr:nvPicPr>
        <xdr:cNvPr id="34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638873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84</xdr:row>
      <xdr:rowOff>257175</xdr:rowOff>
    </xdr:from>
    <xdr:to>
      <xdr:col>3</xdr:col>
      <xdr:colOff>514350</xdr:colOff>
      <xdr:row>84</xdr:row>
      <xdr:rowOff>476250</xdr:rowOff>
    </xdr:to>
    <xdr:pic>
      <xdr:nvPicPr>
        <xdr:cNvPr id="34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638651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94</xdr:row>
      <xdr:rowOff>279400</xdr:rowOff>
    </xdr:from>
    <xdr:to>
      <xdr:col>3</xdr:col>
      <xdr:colOff>196850</xdr:colOff>
      <xdr:row>94</xdr:row>
      <xdr:rowOff>498475</xdr:rowOff>
    </xdr:to>
    <xdr:pic>
      <xdr:nvPicPr>
        <xdr:cNvPr id="34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1135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94</xdr:row>
      <xdr:rowOff>257175</xdr:rowOff>
    </xdr:from>
    <xdr:to>
      <xdr:col>3</xdr:col>
      <xdr:colOff>514350</xdr:colOff>
      <xdr:row>94</xdr:row>
      <xdr:rowOff>476250</xdr:rowOff>
    </xdr:to>
    <xdr:pic>
      <xdr:nvPicPr>
        <xdr:cNvPr id="34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711136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104</xdr:row>
      <xdr:rowOff>279400</xdr:rowOff>
    </xdr:from>
    <xdr:to>
      <xdr:col>3</xdr:col>
      <xdr:colOff>196850</xdr:colOff>
      <xdr:row>104</xdr:row>
      <xdr:rowOff>498475</xdr:rowOff>
    </xdr:to>
    <xdr:pic>
      <xdr:nvPicPr>
        <xdr:cNvPr id="34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9155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104</xdr:row>
      <xdr:rowOff>257175</xdr:rowOff>
    </xdr:from>
    <xdr:to>
      <xdr:col>3</xdr:col>
      <xdr:colOff>514350</xdr:colOff>
      <xdr:row>104</xdr:row>
      <xdr:rowOff>476250</xdr:rowOff>
    </xdr:to>
    <xdr:pic>
      <xdr:nvPicPr>
        <xdr:cNvPr id="34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791337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117</xdr:row>
      <xdr:rowOff>279400</xdr:rowOff>
    </xdr:from>
    <xdr:to>
      <xdr:col>3</xdr:col>
      <xdr:colOff>196850</xdr:colOff>
      <xdr:row>117</xdr:row>
      <xdr:rowOff>498475</xdr:rowOff>
    </xdr:to>
    <xdr:pic>
      <xdr:nvPicPr>
        <xdr:cNvPr id="35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89004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117</xdr:row>
      <xdr:rowOff>257175</xdr:rowOff>
    </xdr:from>
    <xdr:to>
      <xdr:col>3</xdr:col>
      <xdr:colOff>514350</xdr:colOff>
      <xdr:row>117</xdr:row>
      <xdr:rowOff>476250</xdr:rowOff>
    </xdr:to>
    <xdr:pic>
      <xdr:nvPicPr>
        <xdr:cNvPr id="35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889825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127</xdr:row>
      <xdr:rowOff>279400</xdr:rowOff>
    </xdr:from>
    <xdr:to>
      <xdr:col>3</xdr:col>
      <xdr:colOff>196850</xdr:colOff>
      <xdr:row>127</xdr:row>
      <xdr:rowOff>498475</xdr:rowOff>
    </xdr:to>
    <xdr:pic>
      <xdr:nvPicPr>
        <xdr:cNvPr id="35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960437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127</xdr:row>
      <xdr:rowOff>257175</xdr:rowOff>
    </xdr:from>
    <xdr:to>
      <xdr:col>3</xdr:col>
      <xdr:colOff>514350</xdr:colOff>
      <xdr:row>127</xdr:row>
      <xdr:rowOff>476250</xdr:rowOff>
    </xdr:to>
    <xdr:pic>
      <xdr:nvPicPr>
        <xdr:cNvPr id="35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960215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138</xdr:row>
      <xdr:rowOff>279400</xdr:rowOff>
    </xdr:from>
    <xdr:to>
      <xdr:col>3</xdr:col>
      <xdr:colOff>196850</xdr:colOff>
      <xdr:row>138</xdr:row>
      <xdr:rowOff>498475</xdr:rowOff>
    </xdr:to>
    <xdr:pic>
      <xdr:nvPicPr>
        <xdr:cNvPr id="35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03311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138</xdr:row>
      <xdr:rowOff>257175</xdr:rowOff>
    </xdr:from>
    <xdr:to>
      <xdr:col>3</xdr:col>
      <xdr:colOff>514350</xdr:colOff>
      <xdr:row>138</xdr:row>
      <xdr:rowOff>476250</xdr:rowOff>
    </xdr:to>
    <xdr:pic>
      <xdr:nvPicPr>
        <xdr:cNvPr id="35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032891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147</xdr:row>
      <xdr:rowOff>279400</xdr:rowOff>
    </xdr:from>
    <xdr:to>
      <xdr:col>3</xdr:col>
      <xdr:colOff>196850</xdr:colOff>
      <xdr:row>147</xdr:row>
      <xdr:rowOff>498475</xdr:rowOff>
    </xdr:to>
    <xdr:pic>
      <xdr:nvPicPr>
        <xdr:cNvPr id="35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106551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147</xdr:row>
      <xdr:rowOff>257175</xdr:rowOff>
    </xdr:from>
    <xdr:to>
      <xdr:col>3</xdr:col>
      <xdr:colOff>514350</xdr:colOff>
      <xdr:row>147</xdr:row>
      <xdr:rowOff>476250</xdr:rowOff>
    </xdr:to>
    <xdr:pic>
      <xdr:nvPicPr>
        <xdr:cNvPr id="35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106328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157</xdr:row>
      <xdr:rowOff>279400</xdr:rowOff>
    </xdr:from>
    <xdr:to>
      <xdr:col>3</xdr:col>
      <xdr:colOff>196850</xdr:colOff>
      <xdr:row>157</xdr:row>
      <xdr:rowOff>498475</xdr:rowOff>
    </xdr:to>
    <xdr:pic>
      <xdr:nvPicPr>
        <xdr:cNvPr id="35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185322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157</xdr:row>
      <xdr:rowOff>257175</xdr:rowOff>
    </xdr:from>
    <xdr:to>
      <xdr:col>3</xdr:col>
      <xdr:colOff>514350</xdr:colOff>
      <xdr:row>157</xdr:row>
      <xdr:rowOff>476250</xdr:rowOff>
    </xdr:to>
    <xdr:pic>
      <xdr:nvPicPr>
        <xdr:cNvPr id="35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185100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170</xdr:row>
      <xdr:rowOff>279400</xdr:rowOff>
    </xdr:from>
    <xdr:to>
      <xdr:col>3</xdr:col>
      <xdr:colOff>196850</xdr:colOff>
      <xdr:row>170</xdr:row>
      <xdr:rowOff>498475</xdr:rowOff>
    </xdr:to>
    <xdr:pic>
      <xdr:nvPicPr>
        <xdr:cNvPr id="36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28752600"/>
          <a:ext cx="1905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170</xdr:row>
      <xdr:rowOff>257175</xdr:rowOff>
    </xdr:from>
    <xdr:to>
      <xdr:col>3</xdr:col>
      <xdr:colOff>514350</xdr:colOff>
      <xdr:row>170</xdr:row>
      <xdr:rowOff>476250</xdr:rowOff>
    </xdr:to>
    <xdr:pic>
      <xdr:nvPicPr>
        <xdr:cNvPr id="36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287303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179</xdr:row>
      <xdr:rowOff>279400</xdr:rowOff>
    </xdr:from>
    <xdr:to>
      <xdr:col>3</xdr:col>
      <xdr:colOff>196850</xdr:colOff>
      <xdr:row>179</xdr:row>
      <xdr:rowOff>498475</xdr:rowOff>
    </xdr:to>
    <xdr:pic>
      <xdr:nvPicPr>
        <xdr:cNvPr id="36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358582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179</xdr:row>
      <xdr:rowOff>257175</xdr:rowOff>
    </xdr:from>
    <xdr:to>
      <xdr:col>3</xdr:col>
      <xdr:colOff>514350</xdr:colOff>
      <xdr:row>179</xdr:row>
      <xdr:rowOff>476250</xdr:rowOff>
    </xdr:to>
    <xdr:pic>
      <xdr:nvPicPr>
        <xdr:cNvPr id="36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358360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189</xdr:row>
      <xdr:rowOff>279400</xdr:rowOff>
    </xdr:from>
    <xdr:to>
      <xdr:col>3</xdr:col>
      <xdr:colOff>196850</xdr:colOff>
      <xdr:row>189</xdr:row>
      <xdr:rowOff>498475</xdr:rowOff>
    </xdr:to>
    <xdr:pic>
      <xdr:nvPicPr>
        <xdr:cNvPr id="36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43278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189</xdr:row>
      <xdr:rowOff>257175</xdr:rowOff>
    </xdr:from>
    <xdr:to>
      <xdr:col>3</xdr:col>
      <xdr:colOff>514350</xdr:colOff>
      <xdr:row>189</xdr:row>
      <xdr:rowOff>476250</xdr:rowOff>
    </xdr:to>
    <xdr:pic>
      <xdr:nvPicPr>
        <xdr:cNvPr id="36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432560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190</xdr:row>
      <xdr:rowOff>0</xdr:rowOff>
    </xdr:from>
    <xdr:to>
      <xdr:col>3</xdr:col>
      <xdr:colOff>196850</xdr:colOff>
      <xdr:row>190</xdr:row>
      <xdr:rowOff>0</xdr:rowOff>
    </xdr:to>
    <xdr:pic>
      <xdr:nvPicPr>
        <xdr:cNvPr id="36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43694150"/>
          <a:ext cx="190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199</xdr:row>
      <xdr:rowOff>279400</xdr:rowOff>
    </xdr:from>
    <xdr:to>
      <xdr:col>3</xdr:col>
      <xdr:colOff>196850</xdr:colOff>
      <xdr:row>199</xdr:row>
      <xdr:rowOff>498475</xdr:rowOff>
    </xdr:to>
    <xdr:pic>
      <xdr:nvPicPr>
        <xdr:cNvPr id="36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1088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199</xdr:row>
      <xdr:rowOff>257175</xdr:rowOff>
    </xdr:from>
    <xdr:to>
      <xdr:col>3</xdr:col>
      <xdr:colOff>514350</xdr:colOff>
      <xdr:row>199</xdr:row>
      <xdr:rowOff>476250</xdr:rowOff>
    </xdr:to>
    <xdr:pic>
      <xdr:nvPicPr>
        <xdr:cNvPr id="36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510665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209</xdr:row>
      <xdr:rowOff>279400</xdr:rowOff>
    </xdr:from>
    <xdr:to>
      <xdr:col>3</xdr:col>
      <xdr:colOff>196850</xdr:colOff>
      <xdr:row>209</xdr:row>
      <xdr:rowOff>498475</xdr:rowOff>
    </xdr:to>
    <xdr:pic>
      <xdr:nvPicPr>
        <xdr:cNvPr id="36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8727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209</xdr:row>
      <xdr:rowOff>257175</xdr:rowOff>
    </xdr:from>
    <xdr:to>
      <xdr:col>3</xdr:col>
      <xdr:colOff>514350</xdr:colOff>
      <xdr:row>209</xdr:row>
      <xdr:rowOff>476250</xdr:rowOff>
    </xdr:to>
    <xdr:pic>
      <xdr:nvPicPr>
        <xdr:cNvPr id="37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587055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219</xdr:row>
      <xdr:rowOff>279400</xdr:rowOff>
    </xdr:from>
    <xdr:to>
      <xdr:col>3</xdr:col>
      <xdr:colOff>196850</xdr:colOff>
      <xdr:row>219</xdr:row>
      <xdr:rowOff>498475</xdr:rowOff>
    </xdr:to>
    <xdr:pic>
      <xdr:nvPicPr>
        <xdr:cNvPr id="37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5719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219</xdr:row>
      <xdr:rowOff>257175</xdr:rowOff>
    </xdr:from>
    <xdr:to>
      <xdr:col>3</xdr:col>
      <xdr:colOff>514350</xdr:colOff>
      <xdr:row>219</xdr:row>
      <xdr:rowOff>476250</xdr:rowOff>
    </xdr:to>
    <xdr:pic>
      <xdr:nvPicPr>
        <xdr:cNvPr id="37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656969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232</xdr:row>
      <xdr:rowOff>279400</xdr:rowOff>
    </xdr:from>
    <xdr:to>
      <xdr:col>3</xdr:col>
      <xdr:colOff>196850</xdr:colOff>
      <xdr:row>232</xdr:row>
      <xdr:rowOff>498475</xdr:rowOff>
    </xdr:to>
    <xdr:pic>
      <xdr:nvPicPr>
        <xdr:cNvPr id="37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76034700"/>
          <a:ext cx="1905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232</xdr:row>
      <xdr:rowOff>257175</xdr:rowOff>
    </xdr:from>
    <xdr:to>
      <xdr:col>3</xdr:col>
      <xdr:colOff>514350</xdr:colOff>
      <xdr:row>232</xdr:row>
      <xdr:rowOff>476250</xdr:rowOff>
    </xdr:to>
    <xdr:pic>
      <xdr:nvPicPr>
        <xdr:cNvPr id="37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760124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241</xdr:row>
      <xdr:rowOff>279400</xdr:rowOff>
    </xdr:from>
    <xdr:to>
      <xdr:col>3</xdr:col>
      <xdr:colOff>196850</xdr:colOff>
      <xdr:row>241</xdr:row>
      <xdr:rowOff>498475</xdr:rowOff>
    </xdr:to>
    <xdr:pic>
      <xdr:nvPicPr>
        <xdr:cNvPr id="37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82702200"/>
          <a:ext cx="1905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241</xdr:row>
      <xdr:rowOff>257175</xdr:rowOff>
    </xdr:from>
    <xdr:to>
      <xdr:col>3</xdr:col>
      <xdr:colOff>514350</xdr:colOff>
      <xdr:row>241</xdr:row>
      <xdr:rowOff>476250</xdr:rowOff>
    </xdr:to>
    <xdr:pic>
      <xdr:nvPicPr>
        <xdr:cNvPr id="37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826799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250</xdr:row>
      <xdr:rowOff>279400</xdr:rowOff>
    </xdr:from>
    <xdr:to>
      <xdr:col>3</xdr:col>
      <xdr:colOff>196850</xdr:colOff>
      <xdr:row>250</xdr:row>
      <xdr:rowOff>498475</xdr:rowOff>
    </xdr:to>
    <xdr:pic>
      <xdr:nvPicPr>
        <xdr:cNvPr id="37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89188725"/>
          <a:ext cx="1905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250</xdr:row>
      <xdr:rowOff>257175</xdr:rowOff>
    </xdr:from>
    <xdr:to>
      <xdr:col>3</xdr:col>
      <xdr:colOff>514350</xdr:colOff>
      <xdr:row>250</xdr:row>
      <xdr:rowOff>476250</xdr:rowOff>
    </xdr:to>
    <xdr:pic>
      <xdr:nvPicPr>
        <xdr:cNvPr id="37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891665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37</xdr:row>
      <xdr:rowOff>279400</xdr:rowOff>
    </xdr:from>
    <xdr:to>
      <xdr:col>3</xdr:col>
      <xdr:colOff>196850</xdr:colOff>
      <xdr:row>37</xdr:row>
      <xdr:rowOff>498475</xdr:rowOff>
    </xdr:to>
    <xdr:pic>
      <xdr:nvPicPr>
        <xdr:cNvPr id="37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7520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37</xdr:row>
      <xdr:rowOff>279400</xdr:rowOff>
    </xdr:from>
    <xdr:to>
      <xdr:col>10</xdr:col>
      <xdr:colOff>196850</xdr:colOff>
      <xdr:row>37</xdr:row>
      <xdr:rowOff>498475</xdr:rowOff>
    </xdr:to>
    <xdr:pic>
      <xdr:nvPicPr>
        <xdr:cNvPr id="38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7520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37</xdr:row>
      <xdr:rowOff>279400</xdr:rowOff>
    </xdr:from>
    <xdr:to>
      <xdr:col>3</xdr:col>
      <xdr:colOff>196850</xdr:colOff>
      <xdr:row>37</xdr:row>
      <xdr:rowOff>498475</xdr:rowOff>
    </xdr:to>
    <xdr:pic>
      <xdr:nvPicPr>
        <xdr:cNvPr id="38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7520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51</xdr:row>
      <xdr:rowOff>279400</xdr:rowOff>
    </xdr:from>
    <xdr:to>
      <xdr:col>3</xdr:col>
      <xdr:colOff>196850</xdr:colOff>
      <xdr:row>51</xdr:row>
      <xdr:rowOff>498475</xdr:rowOff>
    </xdr:to>
    <xdr:pic>
      <xdr:nvPicPr>
        <xdr:cNvPr id="38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390842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51</xdr:row>
      <xdr:rowOff>279400</xdr:rowOff>
    </xdr:from>
    <xdr:to>
      <xdr:col>10</xdr:col>
      <xdr:colOff>196850</xdr:colOff>
      <xdr:row>51</xdr:row>
      <xdr:rowOff>498475</xdr:rowOff>
    </xdr:to>
    <xdr:pic>
      <xdr:nvPicPr>
        <xdr:cNvPr id="38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390842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51</xdr:row>
      <xdr:rowOff>279400</xdr:rowOff>
    </xdr:from>
    <xdr:to>
      <xdr:col>3</xdr:col>
      <xdr:colOff>196850</xdr:colOff>
      <xdr:row>51</xdr:row>
      <xdr:rowOff>498475</xdr:rowOff>
    </xdr:to>
    <xdr:pic>
      <xdr:nvPicPr>
        <xdr:cNvPr id="38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390842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51</xdr:row>
      <xdr:rowOff>279400</xdr:rowOff>
    </xdr:from>
    <xdr:to>
      <xdr:col>3</xdr:col>
      <xdr:colOff>196850</xdr:colOff>
      <xdr:row>51</xdr:row>
      <xdr:rowOff>498475</xdr:rowOff>
    </xdr:to>
    <xdr:pic>
      <xdr:nvPicPr>
        <xdr:cNvPr id="38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390842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51</xdr:row>
      <xdr:rowOff>279400</xdr:rowOff>
    </xdr:from>
    <xdr:to>
      <xdr:col>10</xdr:col>
      <xdr:colOff>196850</xdr:colOff>
      <xdr:row>51</xdr:row>
      <xdr:rowOff>498475</xdr:rowOff>
    </xdr:to>
    <xdr:pic>
      <xdr:nvPicPr>
        <xdr:cNvPr id="38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390842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51</xdr:row>
      <xdr:rowOff>279400</xdr:rowOff>
    </xdr:from>
    <xdr:to>
      <xdr:col>3</xdr:col>
      <xdr:colOff>196850</xdr:colOff>
      <xdr:row>51</xdr:row>
      <xdr:rowOff>498475</xdr:rowOff>
    </xdr:to>
    <xdr:pic>
      <xdr:nvPicPr>
        <xdr:cNvPr id="38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390842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61</xdr:row>
      <xdr:rowOff>279400</xdr:rowOff>
    </xdr:from>
    <xdr:to>
      <xdr:col>3</xdr:col>
      <xdr:colOff>196850</xdr:colOff>
      <xdr:row>61</xdr:row>
      <xdr:rowOff>498475</xdr:rowOff>
    </xdr:to>
    <xdr:pic>
      <xdr:nvPicPr>
        <xdr:cNvPr id="38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470281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61</xdr:row>
      <xdr:rowOff>279400</xdr:rowOff>
    </xdr:from>
    <xdr:to>
      <xdr:col>10</xdr:col>
      <xdr:colOff>196850</xdr:colOff>
      <xdr:row>61</xdr:row>
      <xdr:rowOff>498475</xdr:rowOff>
    </xdr:to>
    <xdr:pic>
      <xdr:nvPicPr>
        <xdr:cNvPr id="38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470281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61</xdr:row>
      <xdr:rowOff>279400</xdr:rowOff>
    </xdr:from>
    <xdr:to>
      <xdr:col>3</xdr:col>
      <xdr:colOff>196850</xdr:colOff>
      <xdr:row>61</xdr:row>
      <xdr:rowOff>498475</xdr:rowOff>
    </xdr:to>
    <xdr:pic>
      <xdr:nvPicPr>
        <xdr:cNvPr id="39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470281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61</xdr:row>
      <xdr:rowOff>279400</xdr:rowOff>
    </xdr:from>
    <xdr:to>
      <xdr:col>3</xdr:col>
      <xdr:colOff>196850</xdr:colOff>
      <xdr:row>61</xdr:row>
      <xdr:rowOff>498475</xdr:rowOff>
    </xdr:to>
    <xdr:pic>
      <xdr:nvPicPr>
        <xdr:cNvPr id="39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470281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61</xdr:row>
      <xdr:rowOff>279400</xdr:rowOff>
    </xdr:from>
    <xdr:to>
      <xdr:col>10</xdr:col>
      <xdr:colOff>196850</xdr:colOff>
      <xdr:row>61</xdr:row>
      <xdr:rowOff>498475</xdr:rowOff>
    </xdr:to>
    <xdr:pic>
      <xdr:nvPicPr>
        <xdr:cNvPr id="39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470281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61</xdr:row>
      <xdr:rowOff>279400</xdr:rowOff>
    </xdr:from>
    <xdr:to>
      <xdr:col>3</xdr:col>
      <xdr:colOff>196850</xdr:colOff>
      <xdr:row>61</xdr:row>
      <xdr:rowOff>498475</xdr:rowOff>
    </xdr:to>
    <xdr:pic>
      <xdr:nvPicPr>
        <xdr:cNvPr id="39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470281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75</xdr:row>
      <xdr:rowOff>279400</xdr:rowOff>
    </xdr:from>
    <xdr:to>
      <xdr:col>3</xdr:col>
      <xdr:colOff>196850</xdr:colOff>
      <xdr:row>75</xdr:row>
      <xdr:rowOff>498475</xdr:rowOff>
    </xdr:to>
    <xdr:pic>
      <xdr:nvPicPr>
        <xdr:cNvPr id="39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57105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75</xdr:row>
      <xdr:rowOff>279400</xdr:rowOff>
    </xdr:from>
    <xdr:to>
      <xdr:col>10</xdr:col>
      <xdr:colOff>196850</xdr:colOff>
      <xdr:row>75</xdr:row>
      <xdr:rowOff>498475</xdr:rowOff>
    </xdr:to>
    <xdr:pic>
      <xdr:nvPicPr>
        <xdr:cNvPr id="39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57105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75</xdr:row>
      <xdr:rowOff>279400</xdr:rowOff>
    </xdr:from>
    <xdr:to>
      <xdr:col>3</xdr:col>
      <xdr:colOff>196850</xdr:colOff>
      <xdr:row>75</xdr:row>
      <xdr:rowOff>498475</xdr:rowOff>
    </xdr:to>
    <xdr:pic>
      <xdr:nvPicPr>
        <xdr:cNvPr id="39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57105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75</xdr:row>
      <xdr:rowOff>279400</xdr:rowOff>
    </xdr:from>
    <xdr:to>
      <xdr:col>3</xdr:col>
      <xdr:colOff>196850</xdr:colOff>
      <xdr:row>75</xdr:row>
      <xdr:rowOff>498475</xdr:rowOff>
    </xdr:to>
    <xdr:pic>
      <xdr:nvPicPr>
        <xdr:cNvPr id="39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57105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75</xdr:row>
      <xdr:rowOff>279400</xdr:rowOff>
    </xdr:from>
    <xdr:to>
      <xdr:col>10</xdr:col>
      <xdr:colOff>196850</xdr:colOff>
      <xdr:row>75</xdr:row>
      <xdr:rowOff>498475</xdr:rowOff>
    </xdr:to>
    <xdr:pic>
      <xdr:nvPicPr>
        <xdr:cNvPr id="39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57105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75</xdr:row>
      <xdr:rowOff>279400</xdr:rowOff>
    </xdr:from>
    <xdr:to>
      <xdr:col>3</xdr:col>
      <xdr:colOff>196850</xdr:colOff>
      <xdr:row>75</xdr:row>
      <xdr:rowOff>498475</xdr:rowOff>
    </xdr:to>
    <xdr:pic>
      <xdr:nvPicPr>
        <xdr:cNvPr id="39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57105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75</xdr:row>
      <xdr:rowOff>279400</xdr:rowOff>
    </xdr:from>
    <xdr:to>
      <xdr:col>3</xdr:col>
      <xdr:colOff>196850</xdr:colOff>
      <xdr:row>75</xdr:row>
      <xdr:rowOff>498475</xdr:rowOff>
    </xdr:to>
    <xdr:pic>
      <xdr:nvPicPr>
        <xdr:cNvPr id="40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57105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75</xdr:row>
      <xdr:rowOff>279400</xdr:rowOff>
    </xdr:from>
    <xdr:to>
      <xdr:col>10</xdr:col>
      <xdr:colOff>196850</xdr:colOff>
      <xdr:row>75</xdr:row>
      <xdr:rowOff>498475</xdr:rowOff>
    </xdr:to>
    <xdr:pic>
      <xdr:nvPicPr>
        <xdr:cNvPr id="40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57105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75</xdr:row>
      <xdr:rowOff>279400</xdr:rowOff>
    </xdr:from>
    <xdr:to>
      <xdr:col>3</xdr:col>
      <xdr:colOff>196850</xdr:colOff>
      <xdr:row>75</xdr:row>
      <xdr:rowOff>498475</xdr:rowOff>
    </xdr:to>
    <xdr:pic>
      <xdr:nvPicPr>
        <xdr:cNvPr id="40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57105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84</xdr:row>
      <xdr:rowOff>279400</xdr:rowOff>
    </xdr:from>
    <xdr:to>
      <xdr:col>3</xdr:col>
      <xdr:colOff>196850</xdr:colOff>
      <xdr:row>84</xdr:row>
      <xdr:rowOff>498475</xdr:rowOff>
    </xdr:to>
    <xdr:pic>
      <xdr:nvPicPr>
        <xdr:cNvPr id="40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638873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84</xdr:row>
      <xdr:rowOff>279400</xdr:rowOff>
    </xdr:from>
    <xdr:to>
      <xdr:col>10</xdr:col>
      <xdr:colOff>196850</xdr:colOff>
      <xdr:row>84</xdr:row>
      <xdr:rowOff>498475</xdr:rowOff>
    </xdr:to>
    <xdr:pic>
      <xdr:nvPicPr>
        <xdr:cNvPr id="40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638873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84</xdr:row>
      <xdr:rowOff>279400</xdr:rowOff>
    </xdr:from>
    <xdr:to>
      <xdr:col>3</xdr:col>
      <xdr:colOff>196850</xdr:colOff>
      <xdr:row>84</xdr:row>
      <xdr:rowOff>498475</xdr:rowOff>
    </xdr:to>
    <xdr:pic>
      <xdr:nvPicPr>
        <xdr:cNvPr id="40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638873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84</xdr:row>
      <xdr:rowOff>279400</xdr:rowOff>
    </xdr:from>
    <xdr:to>
      <xdr:col>3</xdr:col>
      <xdr:colOff>196850</xdr:colOff>
      <xdr:row>84</xdr:row>
      <xdr:rowOff>498475</xdr:rowOff>
    </xdr:to>
    <xdr:pic>
      <xdr:nvPicPr>
        <xdr:cNvPr id="40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638873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84</xdr:row>
      <xdr:rowOff>279400</xdr:rowOff>
    </xdr:from>
    <xdr:to>
      <xdr:col>10</xdr:col>
      <xdr:colOff>196850</xdr:colOff>
      <xdr:row>84</xdr:row>
      <xdr:rowOff>498475</xdr:rowOff>
    </xdr:to>
    <xdr:pic>
      <xdr:nvPicPr>
        <xdr:cNvPr id="40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638873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84</xdr:row>
      <xdr:rowOff>279400</xdr:rowOff>
    </xdr:from>
    <xdr:to>
      <xdr:col>3</xdr:col>
      <xdr:colOff>196850</xdr:colOff>
      <xdr:row>84</xdr:row>
      <xdr:rowOff>498475</xdr:rowOff>
    </xdr:to>
    <xdr:pic>
      <xdr:nvPicPr>
        <xdr:cNvPr id="40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638873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84</xdr:row>
      <xdr:rowOff>279400</xdr:rowOff>
    </xdr:from>
    <xdr:to>
      <xdr:col>3</xdr:col>
      <xdr:colOff>196850</xdr:colOff>
      <xdr:row>84</xdr:row>
      <xdr:rowOff>498475</xdr:rowOff>
    </xdr:to>
    <xdr:pic>
      <xdr:nvPicPr>
        <xdr:cNvPr id="40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638873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84</xdr:row>
      <xdr:rowOff>279400</xdr:rowOff>
    </xdr:from>
    <xdr:to>
      <xdr:col>10</xdr:col>
      <xdr:colOff>196850</xdr:colOff>
      <xdr:row>84</xdr:row>
      <xdr:rowOff>498475</xdr:rowOff>
    </xdr:to>
    <xdr:pic>
      <xdr:nvPicPr>
        <xdr:cNvPr id="41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638873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84</xdr:row>
      <xdr:rowOff>279400</xdr:rowOff>
    </xdr:from>
    <xdr:to>
      <xdr:col>3</xdr:col>
      <xdr:colOff>196850</xdr:colOff>
      <xdr:row>84</xdr:row>
      <xdr:rowOff>498475</xdr:rowOff>
    </xdr:to>
    <xdr:pic>
      <xdr:nvPicPr>
        <xdr:cNvPr id="4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638873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84</xdr:row>
      <xdr:rowOff>279400</xdr:rowOff>
    </xdr:from>
    <xdr:to>
      <xdr:col>3</xdr:col>
      <xdr:colOff>196850</xdr:colOff>
      <xdr:row>84</xdr:row>
      <xdr:rowOff>498475</xdr:rowOff>
    </xdr:to>
    <xdr:pic>
      <xdr:nvPicPr>
        <xdr:cNvPr id="41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638873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84</xdr:row>
      <xdr:rowOff>279400</xdr:rowOff>
    </xdr:from>
    <xdr:to>
      <xdr:col>10</xdr:col>
      <xdr:colOff>196850</xdr:colOff>
      <xdr:row>84</xdr:row>
      <xdr:rowOff>498475</xdr:rowOff>
    </xdr:to>
    <xdr:pic>
      <xdr:nvPicPr>
        <xdr:cNvPr id="41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638873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84</xdr:row>
      <xdr:rowOff>279400</xdr:rowOff>
    </xdr:from>
    <xdr:to>
      <xdr:col>3</xdr:col>
      <xdr:colOff>196850</xdr:colOff>
      <xdr:row>84</xdr:row>
      <xdr:rowOff>498475</xdr:rowOff>
    </xdr:to>
    <xdr:pic>
      <xdr:nvPicPr>
        <xdr:cNvPr id="41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638873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94</xdr:row>
      <xdr:rowOff>279400</xdr:rowOff>
    </xdr:from>
    <xdr:to>
      <xdr:col>3</xdr:col>
      <xdr:colOff>196850</xdr:colOff>
      <xdr:row>94</xdr:row>
      <xdr:rowOff>498475</xdr:rowOff>
    </xdr:to>
    <xdr:pic>
      <xdr:nvPicPr>
        <xdr:cNvPr id="41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1135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94</xdr:row>
      <xdr:rowOff>279400</xdr:rowOff>
    </xdr:from>
    <xdr:to>
      <xdr:col>10</xdr:col>
      <xdr:colOff>196850</xdr:colOff>
      <xdr:row>94</xdr:row>
      <xdr:rowOff>498475</xdr:rowOff>
    </xdr:to>
    <xdr:pic>
      <xdr:nvPicPr>
        <xdr:cNvPr id="41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71135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94</xdr:row>
      <xdr:rowOff>279400</xdr:rowOff>
    </xdr:from>
    <xdr:to>
      <xdr:col>3</xdr:col>
      <xdr:colOff>196850</xdr:colOff>
      <xdr:row>94</xdr:row>
      <xdr:rowOff>498475</xdr:rowOff>
    </xdr:to>
    <xdr:pic>
      <xdr:nvPicPr>
        <xdr:cNvPr id="41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1135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94</xdr:row>
      <xdr:rowOff>279400</xdr:rowOff>
    </xdr:from>
    <xdr:to>
      <xdr:col>3</xdr:col>
      <xdr:colOff>196850</xdr:colOff>
      <xdr:row>94</xdr:row>
      <xdr:rowOff>498475</xdr:rowOff>
    </xdr:to>
    <xdr:pic>
      <xdr:nvPicPr>
        <xdr:cNvPr id="41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1135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94</xdr:row>
      <xdr:rowOff>279400</xdr:rowOff>
    </xdr:from>
    <xdr:to>
      <xdr:col>10</xdr:col>
      <xdr:colOff>196850</xdr:colOff>
      <xdr:row>94</xdr:row>
      <xdr:rowOff>498475</xdr:rowOff>
    </xdr:to>
    <xdr:pic>
      <xdr:nvPicPr>
        <xdr:cNvPr id="41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71135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94</xdr:row>
      <xdr:rowOff>279400</xdr:rowOff>
    </xdr:from>
    <xdr:to>
      <xdr:col>3</xdr:col>
      <xdr:colOff>196850</xdr:colOff>
      <xdr:row>94</xdr:row>
      <xdr:rowOff>498475</xdr:rowOff>
    </xdr:to>
    <xdr:pic>
      <xdr:nvPicPr>
        <xdr:cNvPr id="42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1135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94</xdr:row>
      <xdr:rowOff>279400</xdr:rowOff>
    </xdr:from>
    <xdr:to>
      <xdr:col>3</xdr:col>
      <xdr:colOff>196850</xdr:colOff>
      <xdr:row>94</xdr:row>
      <xdr:rowOff>498475</xdr:rowOff>
    </xdr:to>
    <xdr:pic>
      <xdr:nvPicPr>
        <xdr:cNvPr id="42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1135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94</xdr:row>
      <xdr:rowOff>279400</xdr:rowOff>
    </xdr:from>
    <xdr:to>
      <xdr:col>10</xdr:col>
      <xdr:colOff>196850</xdr:colOff>
      <xdr:row>94</xdr:row>
      <xdr:rowOff>498475</xdr:rowOff>
    </xdr:to>
    <xdr:pic>
      <xdr:nvPicPr>
        <xdr:cNvPr id="42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71135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94</xdr:row>
      <xdr:rowOff>279400</xdr:rowOff>
    </xdr:from>
    <xdr:to>
      <xdr:col>3</xdr:col>
      <xdr:colOff>196850</xdr:colOff>
      <xdr:row>94</xdr:row>
      <xdr:rowOff>498475</xdr:rowOff>
    </xdr:to>
    <xdr:pic>
      <xdr:nvPicPr>
        <xdr:cNvPr id="42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1135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94</xdr:row>
      <xdr:rowOff>279400</xdr:rowOff>
    </xdr:from>
    <xdr:to>
      <xdr:col>3</xdr:col>
      <xdr:colOff>196850</xdr:colOff>
      <xdr:row>94</xdr:row>
      <xdr:rowOff>498475</xdr:rowOff>
    </xdr:to>
    <xdr:pic>
      <xdr:nvPicPr>
        <xdr:cNvPr id="42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1135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94</xdr:row>
      <xdr:rowOff>279400</xdr:rowOff>
    </xdr:from>
    <xdr:to>
      <xdr:col>10</xdr:col>
      <xdr:colOff>196850</xdr:colOff>
      <xdr:row>94</xdr:row>
      <xdr:rowOff>498475</xdr:rowOff>
    </xdr:to>
    <xdr:pic>
      <xdr:nvPicPr>
        <xdr:cNvPr id="42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71135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94</xdr:row>
      <xdr:rowOff>279400</xdr:rowOff>
    </xdr:from>
    <xdr:to>
      <xdr:col>3</xdr:col>
      <xdr:colOff>196850</xdr:colOff>
      <xdr:row>94</xdr:row>
      <xdr:rowOff>498475</xdr:rowOff>
    </xdr:to>
    <xdr:pic>
      <xdr:nvPicPr>
        <xdr:cNvPr id="42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1135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94</xdr:row>
      <xdr:rowOff>279400</xdr:rowOff>
    </xdr:from>
    <xdr:to>
      <xdr:col>3</xdr:col>
      <xdr:colOff>196850</xdr:colOff>
      <xdr:row>94</xdr:row>
      <xdr:rowOff>498475</xdr:rowOff>
    </xdr:to>
    <xdr:pic>
      <xdr:nvPicPr>
        <xdr:cNvPr id="42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1135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94</xdr:row>
      <xdr:rowOff>279400</xdr:rowOff>
    </xdr:from>
    <xdr:to>
      <xdr:col>10</xdr:col>
      <xdr:colOff>196850</xdr:colOff>
      <xdr:row>94</xdr:row>
      <xdr:rowOff>498475</xdr:rowOff>
    </xdr:to>
    <xdr:pic>
      <xdr:nvPicPr>
        <xdr:cNvPr id="42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71135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94</xdr:row>
      <xdr:rowOff>279400</xdr:rowOff>
    </xdr:from>
    <xdr:to>
      <xdr:col>3</xdr:col>
      <xdr:colOff>196850</xdr:colOff>
      <xdr:row>94</xdr:row>
      <xdr:rowOff>498475</xdr:rowOff>
    </xdr:to>
    <xdr:pic>
      <xdr:nvPicPr>
        <xdr:cNvPr id="42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1135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104</xdr:row>
      <xdr:rowOff>279400</xdr:rowOff>
    </xdr:from>
    <xdr:to>
      <xdr:col>3</xdr:col>
      <xdr:colOff>196850</xdr:colOff>
      <xdr:row>104</xdr:row>
      <xdr:rowOff>498475</xdr:rowOff>
    </xdr:to>
    <xdr:pic>
      <xdr:nvPicPr>
        <xdr:cNvPr id="43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9155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104</xdr:row>
      <xdr:rowOff>279400</xdr:rowOff>
    </xdr:from>
    <xdr:to>
      <xdr:col>10</xdr:col>
      <xdr:colOff>196850</xdr:colOff>
      <xdr:row>104</xdr:row>
      <xdr:rowOff>498475</xdr:rowOff>
    </xdr:to>
    <xdr:pic>
      <xdr:nvPicPr>
        <xdr:cNvPr id="43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79155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104</xdr:row>
      <xdr:rowOff>279400</xdr:rowOff>
    </xdr:from>
    <xdr:to>
      <xdr:col>3</xdr:col>
      <xdr:colOff>196850</xdr:colOff>
      <xdr:row>104</xdr:row>
      <xdr:rowOff>498475</xdr:rowOff>
    </xdr:to>
    <xdr:pic>
      <xdr:nvPicPr>
        <xdr:cNvPr id="43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9155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104</xdr:row>
      <xdr:rowOff>279400</xdr:rowOff>
    </xdr:from>
    <xdr:to>
      <xdr:col>3</xdr:col>
      <xdr:colOff>196850</xdr:colOff>
      <xdr:row>104</xdr:row>
      <xdr:rowOff>498475</xdr:rowOff>
    </xdr:to>
    <xdr:pic>
      <xdr:nvPicPr>
        <xdr:cNvPr id="43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9155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104</xdr:row>
      <xdr:rowOff>279400</xdr:rowOff>
    </xdr:from>
    <xdr:to>
      <xdr:col>10</xdr:col>
      <xdr:colOff>196850</xdr:colOff>
      <xdr:row>104</xdr:row>
      <xdr:rowOff>498475</xdr:rowOff>
    </xdr:to>
    <xdr:pic>
      <xdr:nvPicPr>
        <xdr:cNvPr id="4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79155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104</xdr:row>
      <xdr:rowOff>279400</xdr:rowOff>
    </xdr:from>
    <xdr:to>
      <xdr:col>3</xdr:col>
      <xdr:colOff>196850</xdr:colOff>
      <xdr:row>104</xdr:row>
      <xdr:rowOff>498475</xdr:rowOff>
    </xdr:to>
    <xdr:pic>
      <xdr:nvPicPr>
        <xdr:cNvPr id="43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9155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104</xdr:row>
      <xdr:rowOff>279400</xdr:rowOff>
    </xdr:from>
    <xdr:to>
      <xdr:col>3</xdr:col>
      <xdr:colOff>196850</xdr:colOff>
      <xdr:row>104</xdr:row>
      <xdr:rowOff>498475</xdr:rowOff>
    </xdr:to>
    <xdr:pic>
      <xdr:nvPicPr>
        <xdr:cNvPr id="43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9155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104</xdr:row>
      <xdr:rowOff>279400</xdr:rowOff>
    </xdr:from>
    <xdr:to>
      <xdr:col>10</xdr:col>
      <xdr:colOff>196850</xdr:colOff>
      <xdr:row>104</xdr:row>
      <xdr:rowOff>498475</xdr:rowOff>
    </xdr:to>
    <xdr:pic>
      <xdr:nvPicPr>
        <xdr:cNvPr id="43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79155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104</xdr:row>
      <xdr:rowOff>279400</xdr:rowOff>
    </xdr:from>
    <xdr:to>
      <xdr:col>3</xdr:col>
      <xdr:colOff>196850</xdr:colOff>
      <xdr:row>104</xdr:row>
      <xdr:rowOff>498475</xdr:rowOff>
    </xdr:to>
    <xdr:pic>
      <xdr:nvPicPr>
        <xdr:cNvPr id="43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9155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117</xdr:row>
      <xdr:rowOff>279400</xdr:rowOff>
    </xdr:from>
    <xdr:to>
      <xdr:col>3</xdr:col>
      <xdr:colOff>196850</xdr:colOff>
      <xdr:row>117</xdr:row>
      <xdr:rowOff>498475</xdr:rowOff>
    </xdr:to>
    <xdr:pic>
      <xdr:nvPicPr>
        <xdr:cNvPr id="43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89004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117</xdr:row>
      <xdr:rowOff>279400</xdr:rowOff>
    </xdr:from>
    <xdr:to>
      <xdr:col>10</xdr:col>
      <xdr:colOff>196850</xdr:colOff>
      <xdr:row>117</xdr:row>
      <xdr:rowOff>498475</xdr:rowOff>
    </xdr:to>
    <xdr:pic>
      <xdr:nvPicPr>
        <xdr:cNvPr id="44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89004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117</xdr:row>
      <xdr:rowOff>279400</xdr:rowOff>
    </xdr:from>
    <xdr:to>
      <xdr:col>3</xdr:col>
      <xdr:colOff>196850</xdr:colOff>
      <xdr:row>117</xdr:row>
      <xdr:rowOff>498475</xdr:rowOff>
    </xdr:to>
    <xdr:pic>
      <xdr:nvPicPr>
        <xdr:cNvPr id="44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89004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117</xdr:row>
      <xdr:rowOff>279400</xdr:rowOff>
    </xdr:from>
    <xdr:to>
      <xdr:col>3</xdr:col>
      <xdr:colOff>196850</xdr:colOff>
      <xdr:row>117</xdr:row>
      <xdr:rowOff>498475</xdr:rowOff>
    </xdr:to>
    <xdr:pic>
      <xdr:nvPicPr>
        <xdr:cNvPr id="44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89004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117</xdr:row>
      <xdr:rowOff>279400</xdr:rowOff>
    </xdr:from>
    <xdr:to>
      <xdr:col>10</xdr:col>
      <xdr:colOff>196850</xdr:colOff>
      <xdr:row>117</xdr:row>
      <xdr:rowOff>498475</xdr:rowOff>
    </xdr:to>
    <xdr:pic>
      <xdr:nvPicPr>
        <xdr:cNvPr id="44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89004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117</xdr:row>
      <xdr:rowOff>279400</xdr:rowOff>
    </xdr:from>
    <xdr:to>
      <xdr:col>3</xdr:col>
      <xdr:colOff>196850</xdr:colOff>
      <xdr:row>117</xdr:row>
      <xdr:rowOff>498475</xdr:rowOff>
    </xdr:to>
    <xdr:pic>
      <xdr:nvPicPr>
        <xdr:cNvPr id="44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89004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117</xdr:row>
      <xdr:rowOff>279400</xdr:rowOff>
    </xdr:from>
    <xdr:to>
      <xdr:col>3</xdr:col>
      <xdr:colOff>196850</xdr:colOff>
      <xdr:row>117</xdr:row>
      <xdr:rowOff>498475</xdr:rowOff>
    </xdr:to>
    <xdr:pic>
      <xdr:nvPicPr>
        <xdr:cNvPr id="44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89004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117</xdr:row>
      <xdr:rowOff>279400</xdr:rowOff>
    </xdr:from>
    <xdr:to>
      <xdr:col>10</xdr:col>
      <xdr:colOff>196850</xdr:colOff>
      <xdr:row>117</xdr:row>
      <xdr:rowOff>498475</xdr:rowOff>
    </xdr:to>
    <xdr:pic>
      <xdr:nvPicPr>
        <xdr:cNvPr id="44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89004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117</xdr:row>
      <xdr:rowOff>279400</xdr:rowOff>
    </xdr:from>
    <xdr:to>
      <xdr:col>3</xdr:col>
      <xdr:colOff>196850</xdr:colOff>
      <xdr:row>117</xdr:row>
      <xdr:rowOff>498475</xdr:rowOff>
    </xdr:to>
    <xdr:pic>
      <xdr:nvPicPr>
        <xdr:cNvPr id="44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89004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117</xdr:row>
      <xdr:rowOff>279400</xdr:rowOff>
    </xdr:from>
    <xdr:to>
      <xdr:col>3</xdr:col>
      <xdr:colOff>196850</xdr:colOff>
      <xdr:row>117</xdr:row>
      <xdr:rowOff>498475</xdr:rowOff>
    </xdr:to>
    <xdr:pic>
      <xdr:nvPicPr>
        <xdr:cNvPr id="44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89004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117</xdr:row>
      <xdr:rowOff>279400</xdr:rowOff>
    </xdr:from>
    <xdr:to>
      <xdr:col>10</xdr:col>
      <xdr:colOff>196850</xdr:colOff>
      <xdr:row>117</xdr:row>
      <xdr:rowOff>498475</xdr:rowOff>
    </xdr:to>
    <xdr:pic>
      <xdr:nvPicPr>
        <xdr:cNvPr id="44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89004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117</xdr:row>
      <xdr:rowOff>279400</xdr:rowOff>
    </xdr:from>
    <xdr:to>
      <xdr:col>3</xdr:col>
      <xdr:colOff>196850</xdr:colOff>
      <xdr:row>117</xdr:row>
      <xdr:rowOff>498475</xdr:rowOff>
    </xdr:to>
    <xdr:pic>
      <xdr:nvPicPr>
        <xdr:cNvPr id="45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89004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127</xdr:row>
      <xdr:rowOff>279400</xdr:rowOff>
    </xdr:from>
    <xdr:to>
      <xdr:col>3</xdr:col>
      <xdr:colOff>196850</xdr:colOff>
      <xdr:row>127</xdr:row>
      <xdr:rowOff>498475</xdr:rowOff>
    </xdr:to>
    <xdr:pic>
      <xdr:nvPicPr>
        <xdr:cNvPr id="45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960437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127</xdr:row>
      <xdr:rowOff>279400</xdr:rowOff>
    </xdr:from>
    <xdr:to>
      <xdr:col>10</xdr:col>
      <xdr:colOff>196850</xdr:colOff>
      <xdr:row>127</xdr:row>
      <xdr:rowOff>498475</xdr:rowOff>
    </xdr:to>
    <xdr:pic>
      <xdr:nvPicPr>
        <xdr:cNvPr id="45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960437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127</xdr:row>
      <xdr:rowOff>279400</xdr:rowOff>
    </xdr:from>
    <xdr:to>
      <xdr:col>3</xdr:col>
      <xdr:colOff>196850</xdr:colOff>
      <xdr:row>127</xdr:row>
      <xdr:rowOff>498475</xdr:rowOff>
    </xdr:to>
    <xdr:pic>
      <xdr:nvPicPr>
        <xdr:cNvPr id="45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960437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127</xdr:row>
      <xdr:rowOff>279400</xdr:rowOff>
    </xdr:from>
    <xdr:to>
      <xdr:col>3</xdr:col>
      <xdr:colOff>196850</xdr:colOff>
      <xdr:row>127</xdr:row>
      <xdr:rowOff>498475</xdr:rowOff>
    </xdr:to>
    <xdr:pic>
      <xdr:nvPicPr>
        <xdr:cNvPr id="45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960437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127</xdr:row>
      <xdr:rowOff>279400</xdr:rowOff>
    </xdr:from>
    <xdr:to>
      <xdr:col>10</xdr:col>
      <xdr:colOff>196850</xdr:colOff>
      <xdr:row>127</xdr:row>
      <xdr:rowOff>498475</xdr:rowOff>
    </xdr:to>
    <xdr:pic>
      <xdr:nvPicPr>
        <xdr:cNvPr id="45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960437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127</xdr:row>
      <xdr:rowOff>279400</xdr:rowOff>
    </xdr:from>
    <xdr:to>
      <xdr:col>3</xdr:col>
      <xdr:colOff>196850</xdr:colOff>
      <xdr:row>127</xdr:row>
      <xdr:rowOff>498475</xdr:rowOff>
    </xdr:to>
    <xdr:pic>
      <xdr:nvPicPr>
        <xdr:cNvPr id="45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960437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127</xdr:row>
      <xdr:rowOff>279400</xdr:rowOff>
    </xdr:from>
    <xdr:to>
      <xdr:col>3</xdr:col>
      <xdr:colOff>196850</xdr:colOff>
      <xdr:row>127</xdr:row>
      <xdr:rowOff>498475</xdr:rowOff>
    </xdr:to>
    <xdr:pic>
      <xdr:nvPicPr>
        <xdr:cNvPr id="45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960437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127</xdr:row>
      <xdr:rowOff>279400</xdr:rowOff>
    </xdr:from>
    <xdr:to>
      <xdr:col>10</xdr:col>
      <xdr:colOff>196850</xdr:colOff>
      <xdr:row>127</xdr:row>
      <xdr:rowOff>498475</xdr:rowOff>
    </xdr:to>
    <xdr:pic>
      <xdr:nvPicPr>
        <xdr:cNvPr id="45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960437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127</xdr:row>
      <xdr:rowOff>279400</xdr:rowOff>
    </xdr:from>
    <xdr:to>
      <xdr:col>3</xdr:col>
      <xdr:colOff>196850</xdr:colOff>
      <xdr:row>127</xdr:row>
      <xdr:rowOff>498475</xdr:rowOff>
    </xdr:to>
    <xdr:pic>
      <xdr:nvPicPr>
        <xdr:cNvPr id="45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960437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127</xdr:row>
      <xdr:rowOff>279400</xdr:rowOff>
    </xdr:from>
    <xdr:to>
      <xdr:col>3</xdr:col>
      <xdr:colOff>196850</xdr:colOff>
      <xdr:row>127</xdr:row>
      <xdr:rowOff>498475</xdr:rowOff>
    </xdr:to>
    <xdr:pic>
      <xdr:nvPicPr>
        <xdr:cNvPr id="46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960437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127</xdr:row>
      <xdr:rowOff>279400</xdr:rowOff>
    </xdr:from>
    <xdr:to>
      <xdr:col>10</xdr:col>
      <xdr:colOff>196850</xdr:colOff>
      <xdr:row>127</xdr:row>
      <xdr:rowOff>498475</xdr:rowOff>
    </xdr:to>
    <xdr:pic>
      <xdr:nvPicPr>
        <xdr:cNvPr id="46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960437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127</xdr:row>
      <xdr:rowOff>279400</xdr:rowOff>
    </xdr:from>
    <xdr:to>
      <xdr:col>3</xdr:col>
      <xdr:colOff>196850</xdr:colOff>
      <xdr:row>127</xdr:row>
      <xdr:rowOff>498475</xdr:rowOff>
    </xdr:to>
    <xdr:pic>
      <xdr:nvPicPr>
        <xdr:cNvPr id="46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960437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127</xdr:row>
      <xdr:rowOff>279400</xdr:rowOff>
    </xdr:from>
    <xdr:to>
      <xdr:col>3</xdr:col>
      <xdr:colOff>196850</xdr:colOff>
      <xdr:row>127</xdr:row>
      <xdr:rowOff>498475</xdr:rowOff>
    </xdr:to>
    <xdr:pic>
      <xdr:nvPicPr>
        <xdr:cNvPr id="46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960437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127</xdr:row>
      <xdr:rowOff>279400</xdr:rowOff>
    </xdr:from>
    <xdr:to>
      <xdr:col>10</xdr:col>
      <xdr:colOff>196850</xdr:colOff>
      <xdr:row>127</xdr:row>
      <xdr:rowOff>498475</xdr:rowOff>
    </xdr:to>
    <xdr:pic>
      <xdr:nvPicPr>
        <xdr:cNvPr id="46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960437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127</xdr:row>
      <xdr:rowOff>279400</xdr:rowOff>
    </xdr:from>
    <xdr:to>
      <xdr:col>3</xdr:col>
      <xdr:colOff>196850</xdr:colOff>
      <xdr:row>127</xdr:row>
      <xdr:rowOff>498475</xdr:rowOff>
    </xdr:to>
    <xdr:pic>
      <xdr:nvPicPr>
        <xdr:cNvPr id="46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960437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138</xdr:row>
      <xdr:rowOff>279400</xdr:rowOff>
    </xdr:from>
    <xdr:to>
      <xdr:col>3</xdr:col>
      <xdr:colOff>196850</xdr:colOff>
      <xdr:row>138</xdr:row>
      <xdr:rowOff>498475</xdr:rowOff>
    </xdr:to>
    <xdr:pic>
      <xdr:nvPicPr>
        <xdr:cNvPr id="46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03311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138</xdr:row>
      <xdr:rowOff>279400</xdr:rowOff>
    </xdr:from>
    <xdr:to>
      <xdr:col>10</xdr:col>
      <xdr:colOff>196850</xdr:colOff>
      <xdr:row>138</xdr:row>
      <xdr:rowOff>498475</xdr:rowOff>
    </xdr:to>
    <xdr:pic>
      <xdr:nvPicPr>
        <xdr:cNvPr id="46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03311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138</xdr:row>
      <xdr:rowOff>279400</xdr:rowOff>
    </xdr:from>
    <xdr:to>
      <xdr:col>3</xdr:col>
      <xdr:colOff>196850</xdr:colOff>
      <xdr:row>138</xdr:row>
      <xdr:rowOff>498475</xdr:rowOff>
    </xdr:to>
    <xdr:pic>
      <xdr:nvPicPr>
        <xdr:cNvPr id="46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03311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138</xdr:row>
      <xdr:rowOff>279400</xdr:rowOff>
    </xdr:from>
    <xdr:to>
      <xdr:col>3</xdr:col>
      <xdr:colOff>196850</xdr:colOff>
      <xdr:row>138</xdr:row>
      <xdr:rowOff>498475</xdr:rowOff>
    </xdr:to>
    <xdr:pic>
      <xdr:nvPicPr>
        <xdr:cNvPr id="46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03311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138</xdr:row>
      <xdr:rowOff>279400</xdr:rowOff>
    </xdr:from>
    <xdr:to>
      <xdr:col>10</xdr:col>
      <xdr:colOff>196850</xdr:colOff>
      <xdr:row>138</xdr:row>
      <xdr:rowOff>498475</xdr:rowOff>
    </xdr:to>
    <xdr:pic>
      <xdr:nvPicPr>
        <xdr:cNvPr id="47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03311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138</xdr:row>
      <xdr:rowOff>279400</xdr:rowOff>
    </xdr:from>
    <xdr:to>
      <xdr:col>3</xdr:col>
      <xdr:colOff>196850</xdr:colOff>
      <xdr:row>138</xdr:row>
      <xdr:rowOff>498475</xdr:rowOff>
    </xdr:to>
    <xdr:pic>
      <xdr:nvPicPr>
        <xdr:cNvPr id="47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03311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138</xdr:row>
      <xdr:rowOff>279400</xdr:rowOff>
    </xdr:from>
    <xdr:to>
      <xdr:col>3</xdr:col>
      <xdr:colOff>196850</xdr:colOff>
      <xdr:row>138</xdr:row>
      <xdr:rowOff>498475</xdr:rowOff>
    </xdr:to>
    <xdr:pic>
      <xdr:nvPicPr>
        <xdr:cNvPr id="47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03311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138</xdr:row>
      <xdr:rowOff>279400</xdr:rowOff>
    </xdr:from>
    <xdr:to>
      <xdr:col>10</xdr:col>
      <xdr:colOff>196850</xdr:colOff>
      <xdr:row>138</xdr:row>
      <xdr:rowOff>498475</xdr:rowOff>
    </xdr:to>
    <xdr:pic>
      <xdr:nvPicPr>
        <xdr:cNvPr id="47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03311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138</xdr:row>
      <xdr:rowOff>279400</xdr:rowOff>
    </xdr:from>
    <xdr:to>
      <xdr:col>3</xdr:col>
      <xdr:colOff>196850</xdr:colOff>
      <xdr:row>138</xdr:row>
      <xdr:rowOff>498475</xdr:rowOff>
    </xdr:to>
    <xdr:pic>
      <xdr:nvPicPr>
        <xdr:cNvPr id="47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03311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138</xdr:row>
      <xdr:rowOff>279400</xdr:rowOff>
    </xdr:from>
    <xdr:to>
      <xdr:col>3</xdr:col>
      <xdr:colOff>196850</xdr:colOff>
      <xdr:row>138</xdr:row>
      <xdr:rowOff>498475</xdr:rowOff>
    </xdr:to>
    <xdr:pic>
      <xdr:nvPicPr>
        <xdr:cNvPr id="47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03311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138</xdr:row>
      <xdr:rowOff>279400</xdr:rowOff>
    </xdr:from>
    <xdr:to>
      <xdr:col>10</xdr:col>
      <xdr:colOff>196850</xdr:colOff>
      <xdr:row>138</xdr:row>
      <xdr:rowOff>498475</xdr:rowOff>
    </xdr:to>
    <xdr:pic>
      <xdr:nvPicPr>
        <xdr:cNvPr id="47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03311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138</xdr:row>
      <xdr:rowOff>279400</xdr:rowOff>
    </xdr:from>
    <xdr:to>
      <xdr:col>3</xdr:col>
      <xdr:colOff>196850</xdr:colOff>
      <xdr:row>138</xdr:row>
      <xdr:rowOff>498475</xdr:rowOff>
    </xdr:to>
    <xdr:pic>
      <xdr:nvPicPr>
        <xdr:cNvPr id="47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03311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138</xdr:row>
      <xdr:rowOff>279400</xdr:rowOff>
    </xdr:from>
    <xdr:to>
      <xdr:col>3</xdr:col>
      <xdr:colOff>196850</xdr:colOff>
      <xdr:row>138</xdr:row>
      <xdr:rowOff>498475</xdr:rowOff>
    </xdr:to>
    <xdr:pic>
      <xdr:nvPicPr>
        <xdr:cNvPr id="47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03311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138</xdr:row>
      <xdr:rowOff>279400</xdr:rowOff>
    </xdr:from>
    <xdr:to>
      <xdr:col>10</xdr:col>
      <xdr:colOff>196850</xdr:colOff>
      <xdr:row>138</xdr:row>
      <xdr:rowOff>498475</xdr:rowOff>
    </xdr:to>
    <xdr:pic>
      <xdr:nvPicPr>
        <xdr:cNvPr id="47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03311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138</xdr:row>
      <xdr:rowOff>279400</xdr:rowOff>
    </xdr:from>
    <xdr:to>
      <xdr:col>3</xdr:col>
      <xdr:colOff>196850</xdr:colOff>
      <xdr:row>138</xdr:row>
      <xdr:rowOff>498475</xdr:rowOff>
    </xdr:to>
    <xdr:pic>
      <xdr:nvPicPr>
        <xdr:cNvPr id="48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03311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138</xdr:row>
      <xdr:rowOff>279400</xdr:rowOff>
    </xdr:from>
    <xdr:to>
      <xdr:col>3</xdr:col>
      <xdr:colOff>196850</xdr:colOff>
      <xdr:row>138</xdr:row>
      <xdr:rowOff>498475</xdr:rowOff>
    </xdr:to>
    <xdr:pic>
      <xdr:nvPicPr>
        <xdr:cNvPr id="48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03311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138</xdr:row>
      <xdr:rowOff>279400</xdr:rowOff>
    </xdr:from>
    <xdr:to>
      <xdr:col>10</xdr:col>
      <xdr:colOff>196850</xdr:colOff>
      <xdr:row>138</xdr:row>
      <xdr:rowOff>498475</xdr:rowOff>
    </xdr:to>
    <xdr:pic>
      <xdr:nvPicPr>
        <xdr:cNvPr id="48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03311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138</xdr:row>
      <xdr:rowOff>279400</xdr:rowOff>
    </xdr:from>
    <xdr:to>
      <xdr:col>3</xdr:col>
      <xdr:colOff>196850</xdr:colOff>
      <xdr:row>138</xdr:row>
      <xdr:rowOff>498475</xdr:rowOff>
    </xdr:to>
    <xdr:pic>
      <xdr:nvPicPr>
        <xdr:cNvPr id="48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03311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138</xdr:row>
      <xdr:rowOff>279400</xdr:rowOff>
    </xdr:from>
    <xdr:to>
      <xdr:col>3</xdr:col>
      <xdr:colOff>196850</xdr:colOff>
      <xdr:row>138</xdr:row>
      <xdr:rowOff>498475</xdr:rowOff>
    </xdr:to>
    <xdr:pic>
      <xdr:nvPicPr>
        <xdr:cNvPr id="48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03311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138</xdr:row>
      <xdr:rowOff>279400</xdr:rowOff>
    </xdr:from>
    <xdr:to>
      <xdr:col>10</xdr:col>
      <xdr:colOff>196850</xdr:colOff>
      <xdr:row>138</xdr:row>
      <xdr:rowOff>498475</xdr:rowOff>
    </xdr:to>
    <xdr:pic>
      <xdr:nvPicPr>
        <xdr:cNvPr id="48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03311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138</xdr:row>
      <xdr:rowOff>279400</xdr:rowOff>
    </xdr:from>
    <xdr:to>
      <xdr:col>3</xdr:col>
      <xdr:colOff>196850</xdr:colOff>
      <xdr:row>138</xdr:row>
      <xdr:rowOff>498475</xdr:rowOff>
    </xdr:to>
    <xdr:pic>
      <xdr:nvPicPr>
        <xdr:cNvPr id="48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03311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147</xdr:row>
      <xdr:rowOff>279400</xdr:rowOff>
    </xdr:from>
    <xdr:to>
      <xdr:col>3</xdr:col>
      <xdr:colOff>196850</xdr:colOff>
      <xdr:row>147</xdr:row>
      <xdr:rowOff>498475</xdr:rowOff>
    </xdr:to>
    <xdr:pic>
      <xdr:nvPicPr>
        <xdr:cNvPr id="48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106551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147</xdr:row>
      <xdr:rowOff>279400</xdr:rowOff>
    </xdr:from>
    <xdr:to>
      <xdr:col>10</xdr:col>
      <xdr:colOff>196850</xdr:colOff>
      <xdr:row>147</xdr:row>
      <xdr:rowOff>498475</xdr:rowOff>
    </xdr:to>
    <xdr:pic>
      <xdr:nvPicPr>
        <xdr:cNvPr id="48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106551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147</xdr:row>
      <xdr:rowOff>279400</xdr:rowOff>
    </xdr:from>
    <xdr:to>
      <xdr:col>3</xdr:col>
      <xdr:colOff>196850</xdr:colOff>
      <xdr:row>147</xdr:row>
      <xdr:rowOff>498475</xdr:rowOff>
    </xdr:to>
    <xdr:pic>
      <xdr:nvPicPr>
        <xdr:cNvPr id="48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106551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147</xdr:row>
      <xdr:rowOff>279400</xdr:rowOff>
    </xdr:from>
    <xdr:to>
      <xdr:col>3</xdr:col>
      <xdr:colOff>196850</xdr:colOff>
      <xdr:row>147</xdr:row>
      <xdr:rowOff>498475</xdr:rowOff>
    </xdr:to>
    <xdr:pic>
      <xdr:nvPicPr>
        <xdr:cNvPr id="49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106551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147</xdr:row>
      <xdr:rowOff>279400</xdr:rowOff>
    </xdr:from>
    <xdr:to>
      <xdr:col>10</xdr:col>
      <xdr:colOff>196850</xdr:colOff>
      <xdr:row>147</xdr:row>
      <xdr:rowOff>498475</xdr:rowOff>
    </xdr:to>
    <xdr:pic>
      <xdr:nvPicPr>
        <xdr:cNvPr id="49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106551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147</xdr:row>
      <xdr:rowOff>279400</xdr:rowOff>
    </xdr:from>
    <xdr:to>
      <xdr:col>3</xdr:col>
      <xdr:colOff>196850</xdr:colOff>
      <xdr:row>147</xdr:row>
      <xdr:rowOff>498475</xdr:rowOff>
    </xdr:to>
    <xdr:pic>
      <xdr:nvPicPr>
        <xdr:cNvPr id="49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106551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147</xdr:row>
      <xdr:rowOff>279400</xdr:rowOff>
    </xdr:from>
    <xdr:to>
      <xdr:col>3</xdr:col>
      <xdr:colOff>196850</xdr:colOff>
      <xdr:row>147</xdr:row>
      <xdr:rowOff>498475</xdr:rowOff>
    </xdr:to>
    <xdr:pic>
      <xdr:nvPicPr>
        <xdr:cNvPr id="49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106551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147</xdr:row>
      <xdr:rowOff>279400</xdr:rowOff>
    </xdr:from>
    <xdr:to>
      <xdr:col>10</xdr:col>
      <xdr:colOff>196850</xdr:colOff>
      <xdr:row>147</xdr:row>
      <xdr:rowOff>498475</xdr:rowOff>
    </xdr:to>
    <xdr:pic>
      <xdr:nvPicPr>
        <xdr:cNvPr id="49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106551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147</xdr:row>
      <xdr:rowOff>279400</xdr:rowOff>
    </xdr:from>
    <xdr:to>
      <xdr:col>3</xdr:col>
      <xdr:colOff>196850</xdr:colOff>
      <xdr:row>147</xdr:row>
      <xdr:rowOff>498475</xdr:rowOff>
    </xdr:to>
    <xdr:pic>
      <xdr:nvPicPr>
        <xdr:cNvPr id="49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106551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147</xdr:row>
      <xdr:rowOff>279400</xdr:rowOff>
    </xdr:from>
    <xdr:to>
      <xdr:col>3</xdr:col>
      <xdr:colOff>196850</xdr:colOff>
      <xdr:row>147</xdr:row>
      <xdr:rowOff>498475</xdr:rowOff>
    </xdr:to>
    <xdr:pic>
      <xdr:nvPicPr>
        <xdr:cNvPr id="49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106551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147</xdr:row>
      <xdr:rowOff>279400</xdr:rowOff>
    </xdr:from>
    <xdr:to>
      <xdr:col>10</xdr:col>
      <xdr:colOff>196850</xdr:colOff>
      <xdr:row>147</xdr:row>
      <xdr:rowOff>498475</xdr:rowOff>
    </xdr:to>
    <xdr:pic>
      <xdr:nvPicPr>
        <xdr:cNvPr id="49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106551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147</xdr:row>
      <xdr:rowOff>279400</xdr:rowOff>
    </xdr:from>
    <xdr:to>
      <xdr:col>3</xdr:col>
      <xdr:colOff>196850</xdr:colOff>
      <xdr:row>147</xdr:row>
      <xdr:rowOff>498475</xdr:rowOff>
    </xdr:to>
    <xdr:pic>
      <xdr:nvPicPr>
        <xdr:cNvPr id="49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106551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147</xdr:row>
      <xdr:rowOff>279400</xdr:rowOff>
    </xdr:from>
    <xdr:to>
      <xdr:col>3</xdr:col>
      <xdr:colOff>196850</xdr:colOff>
      <xdr:row>147</xdr:row>
      <xdr:rowOff>498475</xdr:rowOff>
    </xdr:to>
    <xdr:pic>
      <xdr:nvPicPr>
        <xdr:cNvPr id="49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106551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147</xdr:row>
      <xdr:rowOff>279400</xdr:rowOff>
    </xdr:from>
    <xdr:to>
      <xdr:col>10</xdr:col>
      <xdr:colOff>196850</xdr:colOff>
      <xdr:row>147</xdr:row>
      <xdr:rowOff>498475</xdr:rowOff>
    </xdr:to>
    <xdr:pic>
      <xdr:nvPicPr>
        <xdr:cNvPr id="50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106551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147</xdr:row>
      <xdr:rowOff>279400</xdr:rowOff>
    </xdr:from>
    <xdr:to>
      <xdr:col>3</xdr:col>
      <xdr:colOff>196850</xdr:colOff>
      <xdr:row>147</xdr:row>
      <xdr:rowOff>498475</xdr:rowOff>
    </xdr:to>
    <xdr:pic>
      <xdr:nvPicPr>
        <xdr:cNvPr id="50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106551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147</xdr:row>
      <xdr:rowOff>279400</xdr:rowOff>
    </xdr:from>
    <xdr:to>
      <xdr:col>3</xdr:col>
      <xdr:colOff>196850</xdr:colOff>
      <xdr:row>147</xdr:row>
      <xdr:rowOff>498475</xdr:rowOff>
    </xdr:to>
    <xdr:pic>
      <xdr:nvPicPr>
        <xdr:cNvPr id="50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106551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147</xdr:row>
      <xdr:rowOff>279400</xdr:rowOff>
    </xdr:from>
    <xdr:to>
      <xdr:col>10</xdr:col>
      <xdr:colOff>196850</xdr:colOff>
      <xdr:row>147</xdr:row>
      <xdr:rowOff>498475</xdr:rowOff>
    </xdr:to>
    <xdr:pic>
      <xdr:nvPicPr>
        <xdr:cNvPr id="50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106551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147</xdr:row>
      <xdr:rowOff>279400</xdr:rowOff>
    </xdr:from>
    <xdr:to>
      <xdr:col>3</xdr:col>
      <xdr:colOff>196850</xdr:colOff>
      <xdr:row>147</xdr:row>
      <xdr:rowOff>498475</xdr:rowOff>
    </xdr:to>
    <xdr:pic>
      <xdr:nvPicPr>
        <xdr:cNvPr id="50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106551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147</xdr:row>
      <xdr:rowOff>279400</xdr:rowOff>
    </xdr:from>
    <xdr:to>
      <xdr:col>3</xdr:col>
      <xdr:colOff>196850</xdr:colOff>
      <xdr:row>147</xdr:row>
      <xdr:rowOff>498475</xdr:rowOff>
    </xdr:to>
    <xdr:pic>
      <xdr:nvPicPr>
        <xdr:cNvPr id="50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106551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147</xdr:row>
      <xdr:rowOff>279400</xdr:rowOff>
    </xdr:from>
    <xdr:to>
      <xdr:col>10</xdr:col>
      <xdr:colOff>196850</xdr:colOff>
      <xdr:row>147</xdr:row>
      <xdr:rowOff>498475</xdr:rowOff>
    </xdr:to>
    <xdr:pic>
      <xdr:nvPicPr>
        <xdr:cNvPr id="50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106551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147</xdr:row>
      <xdr:rowOff>279400</xdr:rowOff>
    </xdr:from>
    <xdr:to>
      <xdr:col>3</xdr:col>
      <xdr:colOff>196850</xdr:colOff>
      <xdr:row>147</xdr:row>
      <xdr:rowOff>498475</xdr:rowOff>
    </xdr:to>
    <xdr:pic>
      <xdr:nvPicPr>
        <xdr:cNvPr id="50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106551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147</xdr:row>
      <xdr:rowOff>279400</xdr:rowOff>
    </xdr:from>
    <xdr:to>
      <xdr:col>3</xdr:col>
      <xdr:colOff>196850</xdr:colOff>
      <xdr:row>147</xdr:row>
      <xdr:rowOff>498475</xdr:rowOff>
    </xdr:to>
    <xdr:pic>
      <xdr:nvPicPr>
        <xdr:cNvPr id="50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106551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147</xdr:row>
      <xdr:rowOff>279400</xdr:rowOff>
    </xdr:from>
    <xdr:to>
      <xdr:col>10</xdr:col>
      <xdr:colOff>196850</xdr:colOff>
      <xdr:row>147</xdr:row>
      <xdr:rowOff>498475</xdr:rowOff>
    </xdr:to>
    <xdr:pic>
      <xdr:nvPicPr>
        <xdr:cNvPr id="50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106551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147</xdr:row>
      <xdr:rowOff>279400</xdr:rowOff>
    </xdr:from>
    <xdr:to>
      <xdr:col>3</xdr:col>
      <xdr:colOff>196850</xdr:colOff>
      <xdr:row>147</xdr:row>
      <xdr:rowOff>498475</xdr:rowOff>
    </xdr:to>
    <xdr:pic>
      <xdr:nvPicPr>
        <xdr:cNvPr id="51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106551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157</xdr:row>
      <xdr:rowOff>279400</xdr:rowOff>
    </xdr:from>
    <xdr:to>
      <xdr:col>3</xdr:col>
      <xdr:colOff>196850</xdr:colOff>
      <xdr:row>157</xdr:row>
      <xdr:rowOff>498475</xdr:rowOff>
    </xdr:to>
    <xdr:pic>
      <xdr:nvPicPr>
        <xdr:cNvPr id="5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185322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157</xdr:row>
      <xdr:rowOff>279400</xdr:rowOff>
    </xdr:from>
    <xdr:to>
      <xdr:col>10</xdr:col>
      <xdr:colOff>196850</xdr:colOff>
      <xdr:row>157</xdr:row>
      <xdr:rowOff>498475</xdr:rowOff>
    </xdr:to>
    <xdr:pic>
      <xdr:nvPicPr>
        <xdr:cNvPr id="51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185322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157</xdr:row>
      <xdr:rowOff>279400</xdr:rowOff>
    </xdr:from>
    <xdr:to>
      <xdr:col>3</xdr:col>
      <xdr:colOff>196850</xdr:colOff>
      <xdr:row>157</xdr:row>
      <xdr:rowOff>498475</xdr:rowOff>
    </xdr:to>
    <xdr:pic>
      <xdr:nvPicPr>
        <xdr:cNvPr id="51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185322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157</xdr:row>
      <xdr:rowOff>279400</xdr:rowOff>
    </xdr:from>
    <xdr:to>
      <xdr:col>3</xdr:col>
      <xdr:colOff>196850</xdr:colOff>
      <xdr:row>157</xdr:row>
      <xdr:rowOff>498475</xdr:rowOff>
    </xdr:to>
    <xdr:pic>
      <xdr:nvPicPr>
        <xdr:cNvPr id="51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185322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157</xdr:row>
      <xdr:rowOff>279400</xdr:rowOff>
    </xdr:from>
    <xdr:to>
      <xdr:col>10</xdr:col>
      <xdr:colOff>196850</xdr:colOff>
      <xdr:row>157</xdr:row>
      <xdr:rowOff>498475</xdr:rowOff>
    </xdr:to>
    <xdr:pic>
      <xdr:nvPicPr>
        <xdr:cNvPr id="51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185322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157</xdr:row>
      <xdr:rowOff>279400</xdr:rowOff>
    </xdr:from>
    <xdr:to>
      <xdr:col>3</xdr:col>
      <xdr:colOff>196850</xdr:colOff>
      <xdr:row>157</xdr:row>
      <xdr:rowOff>498475</xdr:rowOff>
    </xdr:to>
    <xdr:pic>
      <xdr:nvPicPr>
        <xdr:cNvPr id="51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185322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157</xdr:row>
      <xdr:rowOff>279400</xdr:rowOff>
    </xdr:from>
    <xdr:to>
      <xdr:col>3</xdr:col>
      <xdr:colOff>196850</xdr:colOff>
      <xdr:row>157</xdr:row>
      <xdr:rowOff>498475</xdr:rowOff>
    </xdr:to>
    <xdr:pic>
      <xdr:nvPicPr>
        <xdr:cNvPr id="51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185322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157</xdr:row>
      <xdr:rowOff>279400</xdr:rowOff>
    </xdr:from>
    <xdr:to>
      <xdr:col>10</xdr:col>
      <xdr:colOff>196850</xdr:colOff>
      <xdr:row>157</xdr:row>
      <xdr:rowOff>498475</xdr:rowOff>
    </xdr:to>
    <xdr:pic>
      <xdr:nvPicPr>
        <xdr:cNvPr id="51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185322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157</xdr:row>
      <xdr:rowOff>279400</xdr:rowOff>
    </xdr:from>
    <xdr:to>
      <xdr:col>3</xdr:col>
      <xdr:colOff>196850</xdr:colOff>
      <xdr:row>157</xdr:row>
      <xdr:rowOff>498475</xdr:rowOff>
    </xdr:to>
    <xdr:pic>
      <xdr:nvPicPr>
        <xdr:cNvPr id="51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185322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157</xdr:row>
      <xdr:rowOff>279400</xdr:rowOff>
    </xdr:from>
    <xdr:to>
      <xdr:col>3</xdr:col>
      <xdr:colOff>196850</xdr:colOff>
      <xdr:row>157</xdr:row>
      <xdr:rowOff>498475</xdr:rowOff>
    </xdr:to>
    <xdr:pic>
      <xdr:nvPicPr>
        <xdr:cNvPr id="52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185322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157</xdr:row>
      <xdr:rowOff>279400</xdr:rowOff>
    </xdr:from>
    <xdr:to>
      <xdr:col>10</xdr:col>
      <xdr:colOff>196850</xdr:colOff>
      <xdr:row>157</xdr:row>
      <xdr:rowOff>498475</xdr:rowOff>
    </xdr:to>
    <xdr:pic>
      <xdr:nvPicPr>
        <xdr:cNvPr id="52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185322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157</xdr:row>
      <xdr:rowOff>279400</xdr:rowOff>
    </xdr:from>
    <xdr:to>
      <xdr:col>3</xdr:col>
      <xdr:colOff>196850</xdr:colOff>
      <xdr:row>157</xdr:row>
      <xdr:rowOff>498475</xdr:rowOff>
    </xdr:to>
    <xdr:pic>
      <xdr:nvPicPr>
        <xdr:cNvPr id="52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185322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170</xdr:row>
      <xdr:rowOff>279400</xdr:rowOff>
    </xdr:from>
    <xdr:to>
      <xdr:col>10</xdr:col>
      <xdr:colOff>196850</xdr:colOff>
      <xdr:row>170</xdr:row>
      <xdr:rowOff>498475</xdr:rowOff>
    </xdr:to>
    <xdr:pic>
      <xdr:nvPicPr>
        <xdr:cNvPr id="52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28752600"/>
          <a:ext cx="1905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170</xdr:row>
      <xdr:rowOff>279400</xdr:rowOff>
    </xdr:from>
    <xdr:to>
      <xdr:col>3</xdr:col>
      <xdr:colOff>196850</xdr:colOff>
      <xdr:row>170</xdr:row>
      <xdr:rowOff>498475</xdr:rowOff>
    </xdr:to>
    <xdr:pic>
      <xdr:nvPicPr>
        <xdr:cNvPr id="52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28752600"/>
          <a:ext cx="1905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170</xdr:row>
      <xdr:rowOff>279400</xdr:rowOff>
    </xdr:from>
    <xdr:to>
      <xdr:col>3</xdr:col>
      <xdr:colOff>196850</xdr:colOff>
      <xdr:row>170</xdr:row>
      <xdr:rowOff>498475</xdr:rowOff>
    </xdr:to>
    <xdr:pic>
      <xdr:nvPicPr>
        <xdr:cNvPr id="52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28752600"/>
          <a:ext cx="1905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170</xdr:row>
      <xdr:rowOff>279400</xdr:rowOff>
    </xdr:from>
    <xdr:to>
      <xdr:col>3</xdr:col>
      <xdr:colOff>196850</xdr:colOff>
      <xdr:row>170</xdr:row>
      <xdr:rowOff>498475</xdr:rowOff>
    </xdr:to>
    <xdr:pic>
      <xdr:nvPicPr>
        <xdr:cNvPr id="52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28752600"/>
          <a:ext cx="1905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170</xdr:row>
      <xdr:rowOff>279400</xdr:rowOff>
    </xdr:from>
    <xdr:to>
      <xdr:col>10</xdr:col>
      <xdr:colOff>196850</xdr:colOff>
      <xdr:row>170</xdr:row>
      <xdr:rowOff>498475</xdr:rowOff>
    </xdr:to>
    <xdr:pic>
      <xdr:nvPicPr>
        <xdr:cNvPr id="52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28752600"/>
          <a:ext cx="1905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170</xdr:row>
      <xdr:rowOff>279400</xdr:rowOff>
    </xdr:from>
    <xdr:to>
      <xdr:col>3</xdr:col>
      <xdr:colOff>196850</xdr:colOff>
      <xdr:row>170</xdr:row>
      <xdr:rowOff>498475</xdr:rowOff>
    </xdr:to>
    <xdr:pic>
      <xdr:nvPicPr>
        <xdr:cNvPr id="52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28752600"/>
          <a:ext cx="1905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170</xdr:row>
      <xdr:rowOff>279400</xdr:rowOff>
    </xdr:from>
    <xdr:to>
      <xdr:col>3</xdr:col>
      <xdr:colOff>196850</xdr:colOff>
      <xdr:row>170</xdr:row>
      <xdr:rowOff>498475</xdr:rowOff>
    </xdr:to>
    <xdr:pic>
      <xdr:nvPicPr>
        <xdr:cNvPr id="52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28752600"/>
          <a:ext cx="1905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170</xdr:row>
      <xdr:rowOff>279400</xdr:rowOff>
    </xdr:from>
    <xdr:to>
      <xdr:col>10</xdr:col>
      <xdr:colOff>196850</xdr:colOff>
      <xdr:row>170</xdr:row>
      <xdr:rowOff>498475</xdr:rowOff>
    </xdr:to>
    <xdr:pic>
      <xdr:nvPicPr>
        <xdr:cNvPr id="53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28752600"/>
          <a:ext cx="1905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170</xdr:row>
      <xdr:rowOff>279400</xdr:rowOff>
    </xdr:from>
    <xdr:to>
      <xdr:col>3</xdr:col>
      <xdr:colOff>196850</xdr:colOff>
      <xdr:row>170</xdr:row>
      <xdr:rowOff>498475</xdr:rowOff>
    </xdr:to>
    <xdr:pic>
      <xdr:nvPicPr>
        <xdr:cNvPr id="53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28752600"/>
          <a:ext cx="1905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170</xdr:row>
      <xdr:rowOff>279400</xdr:rowOff>
    </xdr:from>
    <xdr:to>
      <xdr:col>3</xdr:col>
      <xdr:colOff>196850</xdr:colOff>
      <xdr:row>170</xdr:row>
      <xdr:rowOff>498475</xdr:rowOff>
    </xdr:to>
    <xdr:pic>
      <xdr:nvPicPr>
        <xdr:cNvPr id="53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28752600"/>
          <a:ext cx="1905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170</xdr:row>
      <xdr:rowOff>279400</xdr:rowOff>
    </xdr:from>
    <xdr:to>
      <xdr:col>10</xdr:col>
      <xdr:colOff>196850</xdr:colOff>
      <xdr:row>170</xdr:row>
      <xdr:rowOff>498475</xdr:rowOff>
    </xdr:to>
    <xdr:pic>
      <xdr:nvPicPr>
        <xdr:cNvPr id="53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28752600"/>
          <a:ext cx="1905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170</xdr:row>
      <xdr:rowOff>279400</xdr:rowOff>
    </xdr:from>
    <xdr:to>
      <xdr:col>3</xdr:col>
      <xdr:colOff>196850</xdr:colOff>
      <xdr:row>170</xdr:row>
      <xdr:rowOff>498475</xdr:rowOff>
    </xdr:to>
    <xdr:pic>
      <xdr:nvPicPr>
        <xdr:cNvPr id="5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28752600"/>
          <a:ext cx="1905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170</xdr:row>
      <xdr:rowOff>279400</xdr:rowOff>
    </xdr:from>
    <xdr:to>
      <xdr:col>3</xdr:col>
      <xdr:colOff>196850</xdr:colOff>
      <xdr:row>170</xdr:row>
      <xdr:rowOff>498475</xdr:rowOff>
    </xdr:to>
    <xdr:pic>
      <xdr:nvPicPr>
        <xdr:cNvPr id="53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28752600"/>
          <a:ext cx="1905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170</xdr:row>
      <xdr:rowOff>279400</xdr:rowOff>
    </xdr:from>
    <xdr:to>
      <xdr:col>10</xdr:col>
      <xdr:colOff>196850</xdr:colOff>
      <xdr:row>170</xdr:row>
      <xdr:rowOff>498475</xdr:rowOff>
    </xdr:to>
    <xdr:pic>
      <xdr:nvPicPr>
        <xdr:cNvPr id="53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28752600"/>
          <a:ext cx="1905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170</xdr:row>
      <xdr:rowOff>279400</xdr:rowOff>
    </xdr:from>
    <xdr:to>
      <xdr:col>3</xdr:col>
      <xdr:colOff>196850</xdr:colOff>
      <xdr:row>170</xdr:row>
      <xdr:rowOff>498475</xdr:rowOff>
    </xdr:to>
    <xdr:pic>
      <xdr:nvPicPr>
        <xdr:cNvPr id="53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28752600"/>
          <a:ext cx="1905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179</xdr:row>
      <xdr:rowOff>279400</xdr:rowOff>
    </xdr:from>
    <xdr:to>
      <xdr:col>10</xdr:col>
      <xdr:colOff>196850</xdr:colOff>
      <xdr:row>179</xdr:row>
      <xdr:rowOff>498475</xdr:rowOff>
    </xdr:to>
    <xdr:pic>
      <xdr:nvPicPr>
        <xdr:cNvPr id="53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358582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179</xdr:row>
      <xdr:rowOff>279400</xdr:rowOff>
    </xdr:from>
    <xdr:to>
      <xdr:col>3</xdr:col>
      <xdr:colOff>196850</xdr:colOff>
      <xdr:row>179</xdr:row>
      <xdr:rowOff>498475</xdr:rowOff>
    </xdr:to>
    <xdr:pic>
      <xdr:nvPicPr>
        <xdr:cNvPr id="53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358582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179</xdr:row>
      <xdr:rowOff>279400</xdr:rowOff>
    </xdr:from>
    <xdr:to>
      <xdr:col>3</xdr:col>
      <xdr:colOff>196850</xdr:colOff>
      <xdr:row>179</xdr:row>
      <xdr:rowOff>498475</xdr:rowOff>
    </xdr:to>
    <xdr:pic>
      <xdr:nvPicPr>
        <xdr:cNvPr id="54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358582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179</xdr:row>
      <xdr:rowOff>279400</xdr:rowOff>
    </xdr:from>
    <xdr:to>
      <xdr:col>10</xdr:col>
      <xdr:colOff>196850</xdr:colOff>
      <xdr:row>179</xdr:row>
      <xdr:rowOff>498475</xdr:rowOff>
    </xdr:to>
    <xdr:pic>
      <xdr:nvPicPr>
        <xdr:cNvPr id="54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358582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179</xdr:row>
      <xdr:rowOff>279400</xdr:rowOff>
    </xdr:from>
    <xdr:to>
      <xdr:col>3</xdr:col>
      <xdr:colOff>196850</xdr:colOff>
      <xdr:row>179</xdr:row>
      <xdr:rowOff>498475</xdr:rowOff>
    </xdr:to>
    <xdr:pic>
      <xdr:nvPicPr>
        <xdr:cNvPr id="54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358582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179</xdr:row>
      <xdr:rowOff>279400</xdr:rowOff>
    </xdr:from>
    <xdr:to>
      <xdr:col>3</xdr:col>
      <xdr:colOff>196850</xdr:colOff>
      <xdr:row>179</xdr:row>
      <xdr:rowOff>498475</xdr:rowOff>
    </xdr:to>
    <xdr:pic>
      <xdr:nvPicPr>
        <xdr:cNvPr id="54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358582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179</xdr:row>
      <xdr:rowOff>279400</xdr:rowOff>
    </xdr:from>
    <xdr:to>
      <xdr:col>3</xdr:col>
      <xdr:colOff>196850</xdr:colOff>
      <xdr:row>179</xdr:row>
      <xdr:rowOff>498475</xdr:rowOff>
    </xdr:to>
    <xdr:pic>
      <xdr:nvPicPr>
        <xdr:cNvPr id="54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358582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179</xdr:row>
      <xdr:rowOff>279400</xdr:rowOff>
    </xdr:from>
    <xdr:to>
      <xdr:col>10</xdr:col>
      <xdr:colOff>196850</xdr:colOff>
      <xdr:row>179</xdr:row>
      <xdr:rowOff>498475</xdr:rowOff>
    </xdr:to>
    <xdr:pic>
      <xdr:nvPicPr>
        <xdr:cNvPr id="54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358582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179</xdr:row>
      <xdr:rowOff>279400</xdr:rowOff>
    </xdr:from>
    <xdr:to>
      <xdr:col>3</xdr:col>
      <xdr:colOff>196850</xdr:colOff>
      <xdr:row>179</xdr:row>
      <xdr:rowOff>498475</xdr:rowOff>
    </xdr:to>
    <xdr:pic>
      <xdr:nvPicPr>
        <xdr:cNvPr id="54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358582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179</xdr:row>
      <xdr:rowOff>279400</xdr:rowOff>
    </xdr:from>
    <xdr:to>
      <xdr:col>3</xdr:col>
      <xdr:colOff>196850</xdr:colOff>
      <xdr:row>179</xdr:row>
      <xdr:rowOff>498475</xdr:rowOff>
    </xdr:to>
    <xdr:pic>
      <xdr:nvPicPr>
        <xdr:cNvPr id="54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358582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179</xdr:row>
      <xdr:rowOff>279400</xdr:rowOff>
    </xdr:from>
    <xdr:to>
      <xdr:col>10</xdr:col>
      <xdr:colOff>196850</xdr:colOff>
      <xdr:row>179</xdr:row>
      <xdr:rowOff>498475</xdr:rowOff>
    </xdr:to>
    <xdr:pic>
      <xdr:nvPicPr>
        <xdr:cNvPr id="54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358582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179</xdr:row>
      <xdr:rowOff>279400</xdr:rowOff>
    </xdr:from>
    <xdr:to>
      <xdr:col>3</xdr:col>
      <xdr:colOff>196850</xdr:colOff>
      <xdr:row>179</xdr:row>
      <xdr:rowOff>498475</xdr:rowOff>
    </xdr:to>
    <xdr:pic>
      <xdr:nvPicPr>
        <xdr:cNvPr id="54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358582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179</xdr:row>
      <xdr:rowOff>279400</xdr:rowOff>
    </xdr:from>
    <xdr:to>
      <xdr:col>3</xdr:col>
      <xdr:colOff>196850</xdr:colOff>
      <xdr:row>179</xdr:row>
      <xdr:rowOff>498475</xdr:rowOff>
    </xdr:to>
    <xdr:pic>
      <xdr:nvPicPr>
        <xdr:cNvPr id="55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358582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179</xdr:row>
      <xdr:rowOff>279400</xdr:rowOff>
    </xdr:from>
    <xdr:to>
      <xdr:col>10</xdr:col>
      <xdr:colOff>196850</xdr:colOff>
      <xdr:row>179</xdr:row>
      <xdr:rowOff>498475</xdr:rowOff>
    </xdr:to>
    <xdr:pic>
      <xdr:nvPicPr>
        <xdr:cNvPr id="55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358582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179</xdr:row>
      <xdr:rowOff>279400</xdr:rowOff>
    </xdr:from>
    <xdr:to>
      <xdr:col>3</xdr:col>
      <xdr:colOff>196850</xdr:colOff>
      <xdr:row>179</xdr:row>
      <xdr:rowOff>498475</xdr:rowOff>
    </xdr:to>
    <xdr:pic>
      <xdr:nvPicPr>
        <xdr:cNvPr id="55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358582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179</xdr:row>
      <xdr:rowOff>279400</xdr:rowOff>
    </xdr:from>
    <xdr:to>
      <xdr:col>3</xdr:col>
      <xdr:colOff>196850</xdr:colOff>
      <xdr:row>179</xdr:row>
      <xdr:rowOff>498475</xdr:rowOff>
    </xdr:to>
    <xdr:pic>
      <xdr:nvPicPr>
        <xdr:cNvPr id="55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358582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179</xdr:row>
      <xdr:rowOff>279400</xdr:rowOff>
    </xdr:from>
    <xdr:to>
      <xdr:col>10</xdr:col>
      <xdr:colOff>196850</xdr:colOff>
      <xdr:row>179</xdr:row>
      <xdr:rowOff>498475</xdr:rowOff>
    </xdr:to>
    <xdr:pic>
      <xdr:nvPicPr>
        <xdr:cNvPr id="55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358582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179</xdr:row>
      <xdr:rowOff>279400</xdr:rowOff>
    </xdr:from>
    <xdr:to>
      <xdr:col>3</xdr:col>
      <xdr:colOff>196850</xdr:colOff>
      <xdr:row>179</xdr:row>
      <xdr:rowOff>498475</xdr:rowOff>
    </xdr:to>
    <xdr:pic>
      <xdr:nvPicPr>
        <xdr:cNvPr id="55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358582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189</xdr:row>
      <xdr:rowOff>279400</xdr:rowOff>
    </xdr:from>
    <xdr:to>
      <xdr:col>10</xdr:col>
      <xdr:colOff>196850</xdr:colOff>
      <xdr:row>189</xdr:row>
      <xdr:rowOff>498475</xdr:rowOff>
    </xdr:to>
    <xdr:pic>
      <xdr:nvPicPr>
        <xdr:cNvPr id="55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43278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189</xdr:row>
      <xdr:rowOff>279400</xdr:rowOff>
    </xdr:from>
    <xdr:to>
      <xdr:col>3</xdr:col>
      <xdr:colOff>196850</xdr:colOff>
      <xdr:row>189</xdr:row>
      <xdr:rowOff>498475</xdr:rowOff>
    </xdr:to>
    <xdr:pic>
      <xdr:nvPicPr>
        <xdr:cNvPr id="55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43278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189</xdr:row>
      <xdr:rowOff>279400</xdr:rowOff>
    </xdr:from>
    <xdr:to>
      <xdr:col>3</xdr:col>
      <xdr:colOff>196850</xdr:colOff>
      <xdr:row>189</xdr:row>
      <xdr:rowOff>498475</xdr:rowOff>
    </xdr:to>
    <xdr:pic>
      <xdr:nvPicPr>
        <xdr:cNvPr id="55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43278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189</xdr:row>
      <xdr:rowOff>279400</xdr:rowOff>
    </xdr:from>
    <xdr:to>
      <xdr:col>10</xdr:col>
      <xdr:colOff>196850</xdr:colOff>
      <xdr:row>189</xdr:row>
      <xdr:rowOff>498475</xdr:rowOff>
    </xdr:to>
    <xdr:pic>
      <xdr:nvPicPr>
        <xdr:cNvPr id="55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43278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189</xdr:row>
      <xdr:rowOff>279400</xdr:rowOff>
    </xdr:from>
    <xdr:to>
      <xdr:col>3</xdr:col>
      <xdr:colOff>196850</xdr:colOff>
      <xdr:row>189</xdr:row>
      <xdr:rowOff>498475</xdr:rowOff>
    </xdr:to>
    <xdr:pic>
      <xdr:nvPicPr>
        <xdr:cNvPr id="56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43278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189</xdr:row>
      <xdr:rowOff>279400</xdr:rowOff>
    </xdr:from>
    <xdr:to>
      <xdr:col>3</xdr:col>
      <xdr:colOff>196850</xdr:colOff>
      <xdr:row>189</xdr:row>
      <xdr:rowOff>498475</xdr:rowOff>
    </xdr:to>
    <xdr:pic>
      <xdr:nvPicPr>
        <xdr:cNvPr id="56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43278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189</xdr:row>
      <xdr:rowOff>279400</xdr:rowOff>
    </xdr:from>
    <xdr:to>
      <xdr:col>10</xdr:col>
      <xdr:colOff>196850</xdr:colOff>
      <xdr:row>189</xdr:row>
      <xdr:rowOff>498475</xdr:rowOff>
    </xdr:to>
    <xdr:pic>
      <xdr:nvPicPr>
        <xdr:cNvPr id="56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43278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189</xdr:row>
      <xdr:rowOff>279400</xdr:rowOff>
    </xdr:from>
    <xdr:to>
      <xdr:col>3</xdr:col>
      <xdr:colOff>196850</xdr:colOff>
      <xdr:row>189</xdr:row>
      <xdr:rowOff>498475</xdr:rowOff>
    </xdr:to>
    <xdr:pic>
      <xdr:nvPicPr>
        <xdr:cNvPr id="56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43278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189</xdr:row>
      <xdr:rowOff>279400</xdr:rowOff>
    </xdr:from>
    <xdr:to>
      <xdr:col>3</xdr:col>
      <xdr:colOff>196850</xdr:colOff>
      <xdr:row>189</xdr:row>
      <xdr:rowOff>498475</xdr:rowOff>
    </xdr:to>
    <xdr:pic>
      <xdr:nvPicPr>
        <xdr:cNvPr id="56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43278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189</xdr:row>
      <xdr:rowOff>279400</xdr:rowOff>
    </xdr:from>
    <xdr:to>
      <xdr:col>3</xdr:col>
      <xdr:colOff>196850</xdr:colOff>
      <xdr:row>189</xdr:row>
      <xdr:rowOff>498475</xdr:rowOff>
    </xdr:to>
    <xdr:pic>
      <xdr:nvPicPr>
        <xdr:cNvPr id="56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43278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189</xdr:row>
      <xdr:rowOff>279400</xdr:rowOff>
    </xdr:from>
    <xdr:to>
      <xdr:col>10</xdr:col>
      <xdr:colOff>196850</xdr:colOff>
      <xdr:row>189</xdr:row>
      <xdr:rowOff>498475</xdr:rowOff>
    </xdr:to>
    <xdr:pic>
      <xdr:nvPicPr>
        <xdr:cNvPr id="56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43278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189</xdr:row>
      <xdr:rowOff>279400</xdr:rowOff>
    </xdr:from>
    <xdr:to>
      <xdr:col>3</xdr:col>
      <xdr:colOff>196850</xdr:colOff>
      <xdr:row>189</xdr:row>
      <xdr:rowOff>498475</xdr:rowOff>
    </xdr:to>
    <xdr:pic>
      <xdr:nvPicPr>
        <xdr:cNvPr id="56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43278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189</xdr:row>
      <xdr:rowOff>279400</xdr:rowOff>
    </xdr:from>
    <xdr:to>
      <xdr:col>3</xdr:col>
      <xdr:colOff>196850</xdr:colOff>
      <xdr:row>189</xdr:row>
      <xdr:rowOff>498475</xdr:rowOff>
    </xdr:to>
    <xdr:pic>
      <xdr:nvPicPr>
        <xdr:cNvPr id="56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43278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189</xdr:row>
      <xdr:rowOff>279400</xdr:rowOff>
    </xdr:from>
    <xdr:to>
      <xdr:col>10</xdr:col>
      <xdr:colOff>196850</xdr:colOff>
      <xdr:row>189</xdr:row>
      <xdr:rowOff>498475</xdr:rowOff>
    </xdr:to>
    <xdr:pic>
      <xdr:nvPicPr>
        <xdr:cNvPr id="56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43278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189</xdr:row>
      <xdr:rowOff>279400</xdr:rowOff>
    </xdr:from>
    <xdr:to>
      <xdr:col>3</xdr:col>
      <xdr:colOff>196850</xdr:colOff>
      <xdr:row>189</xdr:row>
      <xdr:rowOff>498475</xdr:rowOff>
    </xdr:to>
    <xdr:pic>
      <xdr:nvPicPr>
        <xdr:cNvPr id="57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43278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189</xdr:row>
      <xdr:rowOff>279400</xdr:rowOff>
    </xdr:from>
    <xdr:to>
      <xdr:col>3</xdr:col>
      <xdr:colOff>196850</xdr:colOff>
      <xdr:row>189</xdr:row>
      <xdr:rowOff>498475</xdr:rowOff>
    </xdr:to>
    <xdr:pic>
      <xdr:nvPicPr>
        <xdr:cNvPr id="57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43278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189</xdr:row>
      <xdr:rowOff>279400</xdr:rowOff>
    </xdr:from>
    <xdr:to>
      <xdr:col>10</xdr:col>
      <xdr:colOff>196850</xdr:colOff>
      <xdr:row>189</xdr:row>
      <xdr:rowOff>498475</xdr:rowOff>
    </xdr:to>
    <xdr:pic>
      <xdr:nvPicPr>
        <xdr:cNvPr id="57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43278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189</xdr:row>
      <xdr:rowOff>279400</xdr:rowOff>
    </xdr:from>
    <xdr:to>
      <xdr:col>3</xdr:col>
      <xdr:colOff>196850</xdr:colOff>
      <xdr:row>189</xdr:row>
      <xdr:rowOff>498475</xdr:rowOff>
    </xdr:to>
    <xdr:pic>
      <xdr:nvPicPr>
        <xdr:cNvPr id="57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43278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189</xdr:row>
      <xdr:rowOff>279400</xdr:rowOff>
    </xdr:from>
    <xdr:to>
      <xdr:col>3</xdr:col>
      <xdr:colOff>196850</xdr:colOff>
      <xdr:row>189</xdr:row>
      <xdr:rowOff>498475</xdr:rowOff>
    </xdr:to>
    <xdr:pic>
      <xdr:nvPicPr>
        <xdr:cNvPr id="57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43278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189</xdr:row>
      <xdr:rowOff>279400</xdr:rowOff>
    </xdr:from>
    <xdr:to>
      <xdr:col>10</xdr:col>
      <xdr:colOff>196850</xdr:colOff>
      <xdr:row>189</xdr:row>
      <xdr:rowOff>498475</xdr:rowOff>
    </xdr:to>
    <xdr:pic>
      <xdr:nvPicPr>
        <xdr:cNvPr id="57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43278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189</xdr:row>
      <xdr:rowOff>279400</xdr:rowOff>
    </xdr:from>
    <xdr:to>
      <xdr:col>3</xdr:col>
      <xdr:colOff>196850</xdr:colOff>
      <xdr:row>189</xdr:row>
      <xdr:rowOff>498475</xdr:rowOff>
    </xdr:to>
    <xdr:pic>
      <xdr:nvPicPr>
        <xdr:cNvPr id="57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43278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1420</xdr:row>
      <xdr:rowOff>279400</xdr:rowOff>
    </xdr:from>
    <xdr:to>
      <xdr:col>10</xdr:col>
      <xdr:colOff>196850</xdr:colOff>
      <xdr:row>1420</xdr:row>
      <xdr:rowOff>498475</xdr:rowOff>
    </xdr:to>
    <xdr:pic>
      <xdr:nvPicPr>
        <xdr:cNvPr id="57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0950924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1420</xdr:row>
      <xdr:rowOff>279400</xdr:rowOff>
    </xdr:from>
    <xdr:to>
      <xdr:col>3</xdr:col>
      <xdr:colOff>196850</xdr:colOff>
      <xdr:row>1420</xdr:row>
      <xdr:rowOff>498475</xdr:rowOff>
    </xdr:to>
    <xdr:pic>
      <xdr:nvPicPr>
        <xdr:cNvPr id="57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0950924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1981200</xdr:colOff>
      <xdr:row>1898</xdr:row>
      <xdr:rowOff>0</xdr:rowOff>
    </xdr:from>
    <xdr:to>
      <xdr:col>3</xdr:col>
      <xdr:colOff>2200275</xdr:colOff>
      <xdr:row>1898</xdr:row>
      <xdr:rowOff>161925</xdr:rowOff>
    </xdr:to>
    <xdr:sp macro="" textlink="">
      <xdr:nvSpPr>
        <xdr:cNvPr id="579" name="AutoShape 6"/>
        <xdr:cNvSpPr>
          <a:spLocks noChangeAspect="1" noChangeArrowheads="1"/>
        </xdr:cNvSpPr>
      </xdr:nvSpPr>
      <xdr:spPr bwMode="auto">
        <a:xfrm>
          <a:off x="5581650" y="1307172900"/>
          <a:ext cx="21907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6350</xdr:colOff>
      <xdr:row>1200</xdr:row>
      <xdr:rowOff>279400</xdr:rowOff>
    </xdr:from>
    <xdr:to>
      <xdr:col>10</xdr:col>
      <xdr:colOff>196850</xdr:colOff>
      <xdr:row>1200</xdr:row>
      <xdr:rowOff>498475</xdr:rowOff>
    </xdr:to>
    <xdr:pic>
      <xdr:nvPicPr>
        <xdr:cNvPr id="58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9213659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1200</xdr:row>
      <xdr:rowOff>257175</xdr:rowOff>
    </xdr:from>
    <xdr:to>
      <xdr:col>10</xdr:col>
      <xdr:colOff>514350</xdr:colOff>
      <xdr:row>1200</xdr:row>
      <xdr:rowOff>476250</xdr:rowOff>
    </xdr:to>
    <xdr:pic>
      <xdr:nvPicPr>
        <xdr:cNvPr id="58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9213437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1200</xdr:row>
      <xdr:rowOff>279400</xdr:rowOff>
    </xdr:from>
    <xdr:to>
      <xdr:col>3</xdr:col>
      <xdr:colOff>196850</xdr:colOff>
      <xdr:row>1200</xdr:row>
      <xdr:rowOff>498475</xdr:rowOff>
    </xdr:to>
    <xdr:pic>
      <xdr:nvPicPr>
        <xdr:cNvPr id="58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9213659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1200</xdr:row>
      <xdr:rowOff>257175</xdr:rowOff>
    </xdr:from>
    <xdr:to>
      <xdr:col>3</xdr:col>
      <xdr:colOff>514350</xdr:colOff>
      <xdr:row>1200</xdr:row>
      <xdr:rowOff>476250</xdr:rowOff>
    </xdr:to>
    <xdr:pic>
      <xdr:nvPicPr>
        <xdr:cNvPr id="58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9213437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1452</xdr:row>
      <xdr:rowOff>228600</xdr:rowOff>
    </xdr:from>
    <xdr:to>
      <xdr:col>3</xdr:col>
      <xdr:colOff>260350</xdr:colOff>
      <xdr:row>1452</xdr:row>
      <xdr:rowOff>447675</xdr:rowOff>
    </xdr:to>
    <xdr:pic>
      <xdr:nvPicPr>
        <xdr:cNvPr id="58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11205114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1452</xdr:row>
      <xdr:rowOff>231775</xdr:rowOff>
    </xdr:from>
    <xdr:to>
      <xdr:col>3</xdr:col>
      <xdr:colOff>539750</xdr:colOff>
      <xdr:row>1452</xdr:row>
      <xdr:rowOff>450850</xdr:rowOff>
    </xdr:to>
    <xdr:pic>
      <xdr:nvPicPr>
        <xdr:cNvPr id="58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11205146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1452</xdr:row>
      <xdr:rowOff>228600</xdr:rowOff>
    </xdr:from>
    <xdr:to>
      <xdr:col>10</xdr:col>
      <xdr:colOff>260350</xdr:colOff>
      <xdr:row>1452</xdr:row>
      <xdr:rowOff>447675</xdr:rowOff>
    </xdr:to>
    <xdr:pic>
      <xdr:nvPicPr>
        <xdr:cNvPr id="58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11205114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1452</xdr:row>
      <xdr:rowOff>231775</xdr:rowOff>
    </xdr:from>
    <xdr:to>
      <xdr:col>10</xdr:col>
      <xdr:colOff>539750</xdr:colOff>
      <xdr:row>1452</xdr:row>
      <xdr:rowOff>450850</xdr:rowOff>
    </xdr:to>
    <xdr:pic>
      <xdr:nvPicPr>
        <xdr:cNvPr id="58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11205146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1452</xdr:row>
      <xdr:rowOff>228600</xdr:rowOff>
    </xdr:from>
    <xdr:to>
      <xdr:col>3</xdr:col>
      <xdr:colOff>260350</xdr:colOff>
      <xdr:row>1452</xdr:row>
      <xdr:rowOff>447675</xdr:rowOff>
    </xdr:to>
    <xdr:pic>
      <xdr:nvPicPr>
        <xdr:cNvPr id="58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11205114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1452</xdr:row>
      <xdr:rowOff>231775</xdr:rowOff>
    </xdr:from>
    <xdr:to>
      <xdr:col>3</xdr:col>
      <xdr:colOff>539750</xdr:colOff>
      <xdr:row>1452</xdr:row>
      <xdr:rowOff>450850</xdr:rowOff>
    </xdr:to>
    <xdr:pic>
      <xdr:nvPicPr>
        <xdr:cNvPr id="58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11205146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1452</xdr:row>
      <xdr:rowOff>228600</xdr:rowOff>
    </xdr:from>
    <xdr:to>
      <xdr:col>3</xdr:col>
      <xdr:colOff>260350</xdr:colOff>
      <xdr:row>1452</xdr:row>
      <xdr:rowOff>447675</xdr:rowOff>
    </xdr:to>
    <xdr:pic>
      <xdr:nvPicPr>
        <xdr:cNvPr id="59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11205114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1452</xdr:row>
      <xdr:rowOff>231775</xdr:rowOff>
    </xdr:from>
    <xdr:to>
      <xdr:col>3</xdr:col>
      <xdr:colOff>539750</xdr:colOff>
      <xdr:row>1452</xdr:row>
      <xdr:rowOff>450850</xdr:rowOff>
    </xdr:to>
    <xdr:pic>
      <xdr:nvPicPr>
        <xdr:cNvPr id="59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11205146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1452</xdr:row>
      <xdr:rowOff>228600</xdr:rowOff>
    </xdr:from>
    <xdr:to>
      <xdr:col>10</xdr:col>
      <xdr:colOff>260350</xdr:colOff>
      <xdr:row>1452</xdr:row>
      <xdr:rowOff>447675</xdr:rowOff>
    </xdr:to>
    <xdr:pic>
      <xdr:nvPicPr>
        <xdr:cNvPr id="59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11205114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1452</xdr:row>
      <xdr:rowOff>231775</xdr:rowOff>
    </xdr:from>
    <xdr:to>
      <xdr:col>10</xdr:col>
      <xdr:colOff>539750</xdr:colOff>
      <xdr:row>1452</xdr:row>
      <xdr:rowOff>450850</xdr:rowOff>
    </xdr:to>
    <xdr:pic>
      <xdr:nvPicPr>
        <xdr:cNvPr id="59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11205146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1452</xdr:row>
      <xdr:rowOff>228600</xdr:rowOff>
    </xdr:from>
    <xdr:to>
      <xdr:col>3</xdr:col>
      <xdr:colOff>260350</xdr:colOff>
      <xdr:row>1452</xdr:row>
      <xdr:rowOff>447675</xdr:rowOff>
    </xdr:to>
    <xdr:pic>
      <xdr:nvPicPr>
        <xdr:cNvPr id="59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11205114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1452</xdr:row>
      <xdr:rowOff>231775</xdr:rowOff>
    </xdr:from>
    <xdr:to>
      <xdr:col>3</xdr:col>
      <xdr:colOff>539750</xdr:colOff>
      <xdr:row>1452</xdr:row>
      <xdr:rowOff>450850</xdr:rowOff>
    </xdr:to>
    <xdr:pic>
      <xdr:nvPicPr>
        <xdr:cNvPr id="59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11205146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1452</xdr:row>
      <xdr:rowOff>228600</xdr:rowOff>
    </xdr:from>
    <xdr:to>
      <xdr:col>10</xdr:col>
      <xdr:colOff>260350</xdr:colOff>
      <xdr:row>1452</xdr:row>
      <xdr:rowOff>447675</xdr:rowOff>
    </xdr:to>
    <xdr:pic>
      <xdr:nvPicPr>
        <xdr:cNvPr id="59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11205114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1452</xdr:row>
      <xdr:rowOff>231775</xdr:rowOff>
    </xdr:from>
    <xdr:to>
      <xdr:col>10</xdr:col>
      <xdr:colOff>539750</xdr:colOff>
      <xdr:row>1452</xdr:row>
      <xdr:rowOff>450850</xdr:rowOff>
    </xdr:to>
    <xdr:pic>
      <xdr:nvPicPr>
        <xdr:cNvPr id="59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11205146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1459</xdr:row>
      <xdr:rowOff>228600</xdr:rowOff>
    </xdr:from>
    <xdr:to>
      <xdr:col>3</xdr:col>
      <xdr:colOff>260350</xdr:colOff>
      <xdr:row>1459</xdr:row>
      <xdr:rowOff>447675</xdr:rowOff>
    </xdr:to>
    <xdr:pic>
      <xdr:nvPicPr>
        <xdr:cNvPr id="59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11276361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1459</xdr:row>
      <xdr:rowOff>231775</xdr:rowOff>
    </xdr:from>
    <xdr:to>
      <xdr:col>3</xdr:col>
      <xdr:colOff>539750</xdr:colOff>
      <xdr:row>1459</xdr:row>
      <xdr:rowOff>450850</xdr:rowOff>
    </xdr:to>
    <xdr:pic>
      <xdr:nvPicPr>
        <xdr:cNvPr id="59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11276393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1459</xdr:row>
      <xdr:rowOff>228600</xdr:rowOff>
    </xdr:from>
    <xdr:to>
      <xdr:col>10</xdr:col>
      <xdr:colOff>260350</xdr:colOff>
      <xdr:row>1459</xdr:row>
      <xdr:rowOff>447675</xdr:rowOff>
    </xdr:to>
    <xdr:pic>
      <xdr:nvPicPr>
        <xdr:cNvPr id="60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11276361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1459</xdr:row>
      <xdr:rowOff>231775</xdr:rowOff>
    </xdr:from>
    <xdr:to>
      <xdr:col>10</xdr:col>
      <xdr:colOff>539750</xdr:colOff>
      <xdr:row>1459</xdr:row>
      <xdr:rowOff>450850</xdr:rowOff>
    </xdr:to>
    <xdr:pic>
      <xdr:nvPicPr>
        <xdr:cNvPr id="60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11276393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1459</xdr:row>
      <xdr:rowOff>228600</xdr:rowOff>
    </xdr:from>
    <xdr:to>
      <xdr:col>3</xdr:col>
      <xdr:colOff>260350</xdr:colOff>
      <xdr:row>1459</xdr:row>
      <xdr:rowOff>447675</xdr:rowOff>
    </xdr:to>
    <xdr:pic>
      <xdr:nvPicPr>
        <xdr:cNvPr id="60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11276361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1459</xdr:row>
      <xdr:rowOff>231775</xdr:rowOff>
    </xdr:from>
    <xdr:to>
      <xdr:col>3</xdr:col>
      <xdr:colOff>539750</xdr:colOff>
      <xdr:row>1459</xdr:row>
      <xdr:rowOff>450850</xdr:rowOff>
    </xdr:to>
    <xdr:pic>
      <xdr:nvPicPr>
        <xdr:cNvPr id="60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11276393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1459</xdr:row>
      <xdr:rowOff>228600</xdr:rowOff>
    </xdr:from>
    <xdr:to>
      <xdr:col>3</xdr:col>
      <xdr:colOff>260350</xdr:colOff>
      <xdr:row>1459</xdr:row>
      <xdr:rowOff>447675</xdr:rowOff>
    </xdr:to>
    <xdr:pic>
      <xdr:nvPicPr>
        <xdr:cNvPr id="60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11276361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1459</xdr:row>
      <xdr:rowOff>231775</xdr:rowOff>
    </xdr:from>
    <xdr:to>
      <xdr:col>3</xdr:col>
      <xdr:colOff>539750</xdr:colOff>
      <xdr:row>1459</xdr:row>
      <xdr:rowOff>450850</xdr:rowOff>
    </xdr:to>
    <xdr:pic>
      <xdr:nvPicPr>
        <xdr:cNvPr id="60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11276393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1459</xdr:row>
      <xdr:rowOff>228600</xdr:rowOff>
    </xdr:from>
    <xdr:to>
      <xdr:col>10</xdr:col>
      <xdr:colOff>260350</xdr:colOff>
      <xdr:row>1459</xdr:row>
      <xdr:rowOff>447675</xdr:rowOff>
    </xdr:to>
    <xdr:pic>
      <xdr:nvPicPr>
        <xdr:cNvPr id="60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11276361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1459</xdr:row>
      <xdr:rowOff>231775</xdr:rowOff>
    </xdr:from>
    <xdr:to>
      <xdr:col>10</xdr:col>
      <xdr:colOff>539750</xdr:colOff>
      <xdr:row>1459</xdr:row>
      <xdr:rowOff>450850</xdr:rowOff>
    </xdr:to>
    <xdr:pic>
      <xdr:nvPicPr>
        <xdr:cNvPr id="60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11276393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1459</xdr:row>
      <xdr:rowOff>228600</xdr:rowOff>
    </xdr:from>
    <xdr:to>
      <xdr:col>3</xdr:col>
      <xdr:colOff>260350</xdr:colOff>
      <xdr:row>1459</xdr:row>
      <xdr:rowOff>447675</xdr:rowOff>
    </xdr:to>
    <xdr:pic>
      <xdr:nvPicPr>
        <xdr:cNvPr id="60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11276361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1459</xdr:row>
      <xdr:rowOff>231775</xdr:rowOff>
    </xdr:from>
    <xdr:to>
      <xdr:col>3</xdr:col>
      <xdr:colOff>539750</xdr:colOff>
      <xdr:row>1459</xdr:row>
      <xdr:rowOff>450850</xdr:rowOff>
    </xdr:to>
    <xdr:pic>
      <xdr:nvPicPr>
        <xdr:cNvPr id="60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11276393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1459</xdr:row>
      <xdr:rowOff>228600</xdr:rowOff>
    </xdr:from>
    <xdr:to>
      <xdr:col>10</xdr:col>
      <xdr:colOff>260350</xdr:colOff>
      <xdr:row>1459</xdr:row>
      <xdr:rowOff>447675</xdr:rowOff>
    </xdr:to>
    <xdr:pic>
      <xdr:nvPicPr>
        <xdr:cNvPr id="61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11276361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1459</xdr:row>
      <xdr:rowOff>231775</xdr:rowOff>
    </xdr:from>
    <xdr:to>
      <xdr:col>10</xdr:col>
      <xdr:colOff>539750</xdr:colOff>
      <xdr:row>1459</xdr:row>
      <xdr:rowOff>450850</xdr:rowOff>
    </xdr:to>
    <xdr:pic>
      <xdr:nvPicPr>
        <xdr:cNvPr id="61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11276393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1557</xdr:row>
      <xdr:rowOff>279400</xdr:rowOff>
    </xdr:from>
    <xdr:to>
      <xdr:col>10</xdr:col>
      <xdr:colOff>196850</xdr:colOff>
      <xdr:row>1557</xdr:row>
      <xdr:rowOff>498475</xdr:rowOff>
    </xdr:to>
    <xdr:pic>
      <xdr:nvPicPr>
        <xdr:cNvPr id="61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2059729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1557</xdr:row>
      <xdr:rowOff>257175</xdr:rowOff>
    </xdr:from>
    <xdr:to>
      <xdr:col>10</xdr:col>
      <xdr:colOff>514350</xdr:colOff>
      <xdr:row>1557</xdr:row>
      <xdr:rowOff>476250</xdr:rowOff>
    </xdr:to>
    <xdr:pic>
      <xdr:nvPicPr>
        <xdr:cNvPr id="61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2059507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1557</xdr:row>
      <xdr:rowOff>279400</xdr:rowOff>
    </xdr:from>
    <xdr:to>
      <xdr:col>3</xdr:col>
      <xdr:colOff>196850</xdr:colOff>
      <xdr:row>1557</xdr:row>
      <xdr:rowOff>498475</xdr:rowOff>
    </xdr:to>
    <xdr:pic>
      <xdr:nvPicPr>
        <xdr:cNvPr id="61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2059729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1557</xdr:row>
      <xdr:rowOff>257175</xdr:rowOff>
    </xdr:from>
    <xdr:to>
      <xdr:col>3</xdr:col>
      <xdr:colOff>514350</xdr:colOff>
      <xdr:row>1557</xdr:row>
      <xdr:rowOff>476250</xdr:rowOff>
    </xdr:to>
    <xdr:pic>
      <xdr:nvPicPr>
        <xdr:cNvPr id="61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2059507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16</xdr:row>
      <xdr:rowOff>228600</xdr:rowOff>
    </xdr:from>
    <xdr:to>
      <xdr:col>3</xdr:col>
      <xdr:colOff>260350</xdr:colOff>
      <xdr:row>16</xdr:row>
      <xdr:rowOff>447675</xdr:rowOff>
    </xdr:to>
    <xdr:pic>
      <xdr:nvPicPr>
        <xdr:cNvPr id="61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10525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16</xdr:row>
      <xdr:rowOff>231775</xdr:rowOff>
    </xdr:from>
    <xdr:to>
      <xdr:col>3</xdr:col>
      <xdr:colOff>539750</xdr:colOff>
      <xdr:row>16</xdr:row>
      <xdr:rowOff>450850</xdr:rowOff>
    </xdr:to>
    <xdr:pic>
      <xdr:nvPicPr>
        <xdr:cNvPr id="61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105283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16</xdr:row>
      <xdr:rowOff>228600</xdr:rowOff>
    </xdr:from>
    <xdr:to>
      <xdr:col>10</xdr:col>
      <xdr:colOff>260350</xdr:colOff>
      <xdr:row>16</xdr:row>
      <xdr:rowOff>447675</xdr:rowOff>
    </xdr:to>
    <xdr:pic>
      <xdr:nvPicPr>
        <xdr:cNvPr id="61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10525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16</xdr:row>
      <xdr:rowOff>231775</xdr:rowOff>
    </xdr:from>
    <xdr:to>
      <xdr:col>10</xdr:col>
      <xdr:colOff>539750</xdr:colOff>
      <xdr:row>16</xdr:row>
      <xdr:rowOff>450850</xdr:rowOff>
    </xdr:to>
    <xdr:pic>
      <xdr:nvPicPr>
        <xdr:cNvPr id="61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105283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16</xdr:row>
      <xdr:rowOff>228600</xdr:rowOff>
    </xdr:from>
    <xdr:to>
      <xdr:col>3</xdr:col>
      <xdr:colOff>260350</xdr:colOff>
      <xdr:row>16</xdr:row>
      <xdr:rowOff>447675</xdr:rowOff>
    </xdr:to>
    <xdr:pic>
      <xdr:nvPicPr>
        <xdr:cNvPr id="62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10525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16</xdr:row>
      <xdr:rowOff>231775</xdr:rowOff>
    </xdr:from>
    <xdr:to>
      <xdr:col>3</xdr:col>
      <xdr:colOff>539750</xdr:colOff>
      <xdr:row>16</xdr:row>
      <xdr:rowOff>450850</xdr:rowOff>
    </xdr:to>
    <xdr:pic>
      <xdr:nvPicPr>
        <xdr:cNvPr id="62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105283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16</xdr:row>
      <xdr:rowOff>228600</xdr:rowOff>
    </xdr:from>
    <xdr:to>
      <xdr:col>3</xdr:col>
      <xdr:colOff>260350</xdr:colOff>
      <xdr:row>16</xdr:row>
      <xdr:rowOff>447675</xdr:rowOff>
    </xdr:to>
    <xdr:pic>
      <xdr:nvPicPr>
        <xdr:cNvPr id="62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10525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16</xdr:row>
      <xdr:rowOff>231775</xdr:rowOff>
    </xdr:from>
    <xdr:to>
      <xdr:col>3</xdr:col>
      <xdr:colOff>539750</xdr:colOff>
      <xdr:row>16</xdr:row>
      <xdr:rowOff>450850</xdr:rowOff>
    </xdr:to>
    <xdr:pic>
      <xdr:nvPicPr>
        <xdr:cNvPr id="62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105283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16</xdr:row>
      <xdr:rowOff>228600</xdr:rowOff>
    </xdr:from>
    <xdr:to>
      <xdr:col>10</xdr:col>
      <xdr:colOff>260350</xdr:colOff>
      <xdr:row>16</xdr:row>
      <xdr:rowOff>447675</xdr:rowOff>
    </xdr:to>
    <xdr:pic>
      <xdr:nvPicPr>
        <xdr:cNvPr id="62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10525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16</xdr:row>
      <xdr:rowOff>231775</xdr:rowOff>
    </xdr:from>
    <xdr:to>
      <xdr:col>10</xdr:col>
      <xdr:colOff>539750</xdr:colOff>
      <xdr:row>16</xdr:row>
      <xdr:rowOff>450850</xdr:rowOff>
    </xdr:to>
    <xdr:pic>
      <xdr:nvPicPr>
        <xdr:cNvPr id="62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105283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16</xdr:row>
      <xdr:rowOff>228600</xdr:rowOff>
    </xdr:from>
    <xdr:to>
      <xdr:col>3</xdr:col>
      <xdr:colOff>260350</xdr:colOff>
      <xdr:row>16</xdr:row>
      <xdr:rowOff>447675</xdr:rowOff>
    </xdr:to>
    <xdr:pic>
      <xdr:nvPicPr>
        <xdr:cNvPr id="62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10525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16</xdr:row>
      <xdr:rowOff>231775</xdr:rowOff>
    </xdr:from>
    <xdr:to>
      <xdr:col>3</xdr:col>
      <xdr:colOff>539750</xdr:colOff>
      <xdr:row>16</xdr:row>
      <xdr:rowOff>450850</xdr:rowOff>
    </xdr:to>
    <xdr:pic>
      <xdr:nvPicPr>
        <xdr:cNvPr id="62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105283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16</xdr:row>
      <xdr:rowOff>228600</xdr:rowOff>
    </xdr:from>
    <xdr:to>
      <xdr:col>10</xdr:col>
      <xdr:colOff>260350</xdr:colOff>
      <xdr:row>16</xdr:row>
      <xdr:rowOff>447675</xdr:rowOff>
    </xdr:to>
    <xdr:pic>
      <xdr:nvPicPr>
        <xdr:cNvPr id="62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10525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16</xdr:row>
      <xdr:rowOff>231775</xdr:rowOff>
    </xdr:from>
    <xdr:to>
      <xdr:col>10</xdr:col>
      <xdr:colOff>539750</xdr:colOff>
      <xdr:row>16</xdr:row>
      <xdr:rowOff>450850</xdr:rowOff>
    </xdr:to>
    <xdr:pic>
      <xdr:nvPicPr>
        <xdr:cNvPr id="62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105283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21</xdr:row>
      <xdr:rowOff>228600</xdr:rowOff>
    </xdr:from>
    <xdr:to>
      <xdr:col>3</xdr:col>
      <xdr:colOff>260350</xdr:colOff>
      <xdr:row>21</xdr:row>
      <xdr:rowOff>447675</xdr:rowOff>
    </xdr:to>
    <xdr:pic>
      <xdr:nvPicPr>
        <xdr:cNvPr id="63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145923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21</xdr:row>
      <xdr:rowOff>231775</xdr:rowOff>
    </xdr:from>
    <xdr:to>
      <xdr:col>3</xdr:col>
      <xdr:colOff>539750</xdr:colOff>
      <xdr:row>21</xdr:row>
      <xdr:rowOff>450850</xdr:rowOff>
    </xdr:to>
    <xdr:pic>
      <xdr:nvPicPr>
        <xdr:cNvPr id="63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145954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21</xdr:row>
      <xdr:rowOff>228600</xdr:rowOff>
    </xdr:from>
    <xdr:to>
      <xdr:col>10</xdr:col>
      <xdr:colOff>260350</xdr:colOff>
      <xdr:row>21</xdr:row>
      <xdr:rowOff>447675</xdr:rowOff>
    </xdr:to>
    <xdr:pic>
      <xdr:nvPicPr>
        <xdr:cNvPr id="63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145923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21</xdr:row>
      <xdr:rowOff>231775</xdr:rowOff>
    </xdr:from>
    <xdr:to>
      <xdr:col>10</xdr:col>
      <xdr:colOff>539750</xdr:colOff>
      <xdr:row>21</xdr:row>
      <xdr:rowOff>450850</xdr:rowOff>
    </xdr:to>
    <xdr:pic>
      <xdr:nvPicPr>
        <xdr:cNvPr id="63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145954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21</xdr:row>
      <xdr:rowOff>228600</xdr:rowOff>
    </xdr:from>
    <xdr:to>
      <xdr:col>3</xdr:col>
      <xdr:colOff>260350</xdr:colOff>
      <xdr:row>21</xdr:row>
      <xdr:rowOff>447675</xdr:rowOff>
    </xdr:to>
    <xdr:pic>
      <xdr:nvPicPr>
        <xdr:cNvPr id="6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145923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21</xdr:row>
      <xdr:rowOff>231775</xdr:rowOff>
    </xdr:from>
    <xdr:to>
      <xdr:col>3</xdr:col>
      <xdr:colOff>539750</xdr:colOff>
      <xdr:row>21</xdr:row>
      <xdr:rowOff>450850</xdr:rowOff>
    </xdr:to>
    <xdr:pic>
      <xdr:nvPicPr>
        <xdr:cNvPr id="63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145954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21</xdr:row>
      <xdr:rowOff>228600</xdr:rowOff>
    </xdr:from>
    <xdr:to>
      <xdr:col>3</xdr:col>
      <xdr:colOff>260350</xdr:colOff>
      <xdr:row>21</xdr:row>
      <xdr:rowOff>447675</xdr:rowOff>
    </xdr:to>
    <xdr:pic>
      <xdr:nvPicPr>
        <xdr:cNvPr id="63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145923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21</xdr:row>
      <xdr:rowOff>231775</xdr:rowOff>
    </xdr:from>
    <xdr:to>
      <xdr:col>3</xdr:col>
      <xdr:colOff>539750</xdr:colOff>
      <xdr:row>21</xdr:row>
      <xdr:rowOff>450850</xdr:rowOff>
    </xdr:to>
    <xdr:pic>
      <xdr:nvPicPr>
        <xdr:cNvPr id="63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145954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21</xdr:row>
      <xdr:rowOff>228600</xdr:rowOff>
    </xdr:from>
    <xdr:to>
      <xdr:col>10</xdr:col>
      <xdr:colOff>260350</xdr:colOff>
      <xdr:row>21</xdr:row>
      <xdr:rowOff>447675</xdr:rowOff>
    </xdr:to>
    <xdr:pic>
      <xdr:nvPicPr>
        <xdr:cNvPr id="63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145923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21</xdr:row>
      <xdr:rowOff>231775</xdr:rowOff>
    </xdr:from>
    <xdr:to>
      <xdr:col>10</xdr:col>
      <xdr:colOff>539750</xdr:colOff>
      <xdr:row>21</xdr:row>
      <xdr:rowOff>450850</xdr:rowOff>
    </xdr:to>
    <xdr:pic>
      <xdr:nvPicPr>
        <xdr:cNvPr id="63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145954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21</xdr:row>
      <xdr:rowOff>228600</xdr:rowOff>
    </xdr:from>
    <xdr:to>
      <xdr:col>3</xdr:col>
      <xdr:colOff>260350</xdr:colOff>
      <xdr:row>21</xdr:row>
      <xdr:rowOff>447675</xdr:rowOff>
    </xdr:to>
    <xdr:pic>
      <xdr:nvPicPr>
        <xdr:cNvPr id="64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145923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21</xdr:row>
      <xdr:rowOff>231775</xdr:rowOff>
    </xdr:from>
    <xdr:to>
      <xdr:col>3</xdr:col>
      <xdr:colOff>539750</xdr:colOff>
      <xdr:row>21</xdr:row>
      <xdr:rowOff>450850</xdr:rowOff>
    </xdr:to>
    <xdr:pic>
      <xdr:nvPicPr>
        <xdr:cNvPr id="64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145954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21</xdr:row>
      <xdr:rowOff>228600</xdr:rowOff>
    </xdr:from>
    <xdr:to>
      <xdr:col>10</xdr:col>
      <xdr:colOff>260350</xdr:colOff>
      <xdr:row>21</xdr:row>
      <xdr:rowOff>447675</xdr:rowOff>
    </xdr:to>
    <xdr:pic>
      <xdr:nvPicPr>
        <xdr:cNvPr id="64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145923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21</xdr:row>
      <xdr:rowOff>231775</xdr:rowOff>
    </xdr:from>
    <xdr:to>
      <xdr:col>10</xdr:col>
      <xdr:colOff>539750</xdr:colOff>
      <xdr:row>21</xdr:row>
      <xdr:rowOff>450850</xdr:rowOff>
    </xdr:to>
    <xdr:pic>
      <xdr:nvPicPr>
        <xdr:cNvPr id="64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145954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29</xdr:row>
      <xdr:rowOff>228600</xdr:rowOff>
    </xdr:from>
    <xdr:to>
      <xdr:col>3</xdr:col>
      <xdr:colOff>260350</xdr:colOff>
      <xdr:row>29</xdr:row>
      <xdr:rowOff>447675</xdr:rowOff>
    </xdr:to>
    <xdr:pic>
      <xdr:nvPicPr>
        <xdr:cNvPr id="64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214598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29</xdr:row>
      <xdr:rowOff>231775</xdr:rowOff>
    </xdr:from>
    <xdr:to>
      <xdr:col>3</xdr:col>
      <xdr:colOff>539750</xdr:colOff>
      <xdr:row>29</xdr:row>
      <xdr:rowOff>450850</xdr:rowOff>
    </xdr:to>
    <xdr:pic>
      <xdr:nvPicPr>
        <xdr:cNvPr id="64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214630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29</xdr:row>
      <xdr:rowOff>228600</xdr:rowOff>
    </xdr:from>
    <xdr:to>
      <xdr:col>10</xdr:col>
      <xdr:colOff>260350</xdr:colOff>
      <xdr:row>29</xdr:row>
      <xdr:rowOff>447675</xdr:rowOff>
    </xdr:to>
    <xdr:pic>
      <xdr:nvPicPr>
        <xdr:cNvPr id="64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214598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29</xdr:row>
      <xdr:rowOff>231775</xdr:rowOff>
    </xdr:from>
    <xdr:to>
      <xdr:col>10</xdr:col>
      <xdr:colOff>539750</xdr:colOff>
      <xdr:row>29</xdr:row>
      <xdr:rowOff>450850</xdr:rowOff>
    </xdr:to>
    <xdr:pic>
      <xdr:nvPicPr>
        <xdr:cNvPr id="64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214630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29</xdr:row>
      <xdr:rowOff>228600</xdr:rowOff>
    </xdr:from>
    <xdr:to>
      <xdr:col>3</xdr:col>
      <xdr:colOff>260350</xdr:colOff>
      <xdr:row>29</xdr:row>
      <xdr:rowOff>447675</xdr:rowOff>
    </xdr:to>
    <xdr:pic>
      <xdr:nvPicPr>
        <xdr:cNvPr id="64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214598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29</xdr:row>
      <xdr:rowOff>231775</xdr:rowOff>
    </xdr:from>
    <xdr:to>
      <xdr:col>3</xdr:col>
      <xdr:colOff>539750</xdr:colOff>
      <xdr:row>29</xdr:row>
      <xdr:rowOff>450850</xdr:rowOff>
    </xdr:to>
    <xdr:pic>
      <xdr:nvPicPr>
        <xdr:cNvPr id="64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214630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29</xdr:row>
      <xdr:rowOff>228600</xdr:rowOff>
    </xdr:from>
    <xdr:to>
      <xdr:col>3</xdr:col>
      <xdr:colOff>260350</xdr:colOff>
      <xdr:row>29</xdr:row>
      <xdr:rowOff>447675</xdr:rowOff>
    </xdr:to>
    <xdr:pic>
      <xdr:nvPicPr>
        <xdr:cNvPr id="65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214598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29</xdr:row>
      <xdr:rowOff>231775</xdr:rowOff>
    </xdr:from>
    <xdr:to>
      <xdr:col>3</xdr:col>
      <xdr:colOff>539750</xdr:colOff>
      <xdr:row>29</xdr:row>
      <xdr:rowOff>450850</xdr:rowOff>
    </xdr:to>
    <xdr:pic>
      <xdr:nvPicPr>
        <xdr:cNvPr id="65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214630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29</xdr:row>
      <xdr:rowOff>228600</xdr:rowOff>
    </xdr:from>
    <xdr:to>
      <xdr:col>10</xdr:col>
      <xdr:colOff>260350</xdr:colOff>
      <xdr:row>29</xdr:row>
      <xdr:rowOff>447675</xdr:rowOff>
    </xdr:to>
    <xdr:pic>
      <xdr:nvPicPr>
        <xdr:cNvPr id="65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214598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29</xdr:row>
      <xdr:rowOff>231775</xdr:rowOff>
    </xdr:from>
    <xdr:to>
      <xdr:col>10</xdr:col>
      <xdr:colOff>539750</xdr:colOff>
      <xdr:row>29</xdr:row>
      <xdr:rowOff>450850</xdr:rowOff>
    </xdr:to>
    <xdr:pic>
      <xdr:nvPicPr>
        <xdr:cNvPr id="65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214630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29</xdr:row>
      <xdr:rowOff>228600</xdr:rowOff>
    </xdr:from>
    <xdr:to>
      <xdr:col>3</xdr:col>
      <xdr:colOff>260350</xdr:colOff>
      <xdr:row>29</xdr:row>
      <xdr:rowOff>447675</xdr:rowOff>
    </xdr:to>
    <xdr:pic>
      <xdr:nvPicPr>
        <xdr:cNvPr id="65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214598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29</xdr:row>
      <xdr:rowOff>231775</xdr:rowOff>
    </xdr:from>
    <xdr:to>
      <xdr:col>3</xdr:col>
      <xdr:colOff>539750</xdr:colOff>
      <xdr:row>29</xdr:row>
      <xdr:rowOff>450850</xdr:rowOff>
    </xdr:to>
    <xdr:pic>
      <xdr:nvPicPr>
        <xdr:cNvPr id="65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214630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29</xdr:row>
      <xdr:rowOff>228600</xdr:rowOff>
    </xdr:from>
    <xdr:to>
      <xdr:col>10</xdr:col>
      <xdr:colOff>260350</xdr:colOff>
      <xdr:row>29</xdr:row>
      <xdr:rowOff>447675</xdr:rowOff>
    </xdr:to>
    <xdr:pic>
      <xdr:nvPicPr>
        <xdr:cNvPr id="65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214598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29</xdr:row>
      <xdr:rowOff>231775</xdr:rowOff>
    </xdr:from>
    <xdr:to>
      <xdr:col>10</xdr:col>
      <xdr:colOff>539750</xdr:colOff>
      <xdr:row>29</xdr:row>
      <xdr:rowOff>450850</xdr:rowOff>
    </xdr:to>
    <xdr:pic>
      <xdr:nvPicPr>
        <xdr:cNvPr id="65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214630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34</xdr:row>
      <xdr:rowOff>228600</xdr:rowOff>
    </xdr:from>
    <xdr:to>
      <xdr:col>3</xdr:col>
      <xdr:colOff>260350</xdr:colOff>
      <xdr:row>34</xdr:row>
      <xdr:rowOff>447675</xdr:rowOff>
    </xdr:to>
    <xdr:pic>
      <xdr:nvPicPr>
        <xdr:cNvPr id="65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249840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34</xdr:row>
      <xdr:rowOff>231775</xdr:rowOff>
    </xdr:from>
    <xdr:to>
      <xdr:col>3</xdr:col>
      <xdr:colOff>539750</xdr:colOff>
      <xdr:row>34</xdr:row>
      <xdr:rowOff>450850</xdr:rowOff>
    </xdr:to>
    <xdr:pic>
      <xdr:nvPicPr>
        <xdr:cNvPr id="65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249872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34</xdr:row>
      <xdr:rowOff>228600</xdr:rowOff>
    </xdr:from>
    <xdr:to>
      <xdr:col>10</xdr:col>
      <xdr:colOff>260350</xdr:colOff>
      <xdr:row>34</xdr:row>
      <xdr:rowOff>447675</xdr:rowOff>
    </xdr:to>
    <xdr:pic>
      <xdr:nvPicPr>
        <xdr:cNvPr id="66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249840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34</xdr:row>
      <xdr:rowOff>231775</xdr:rowOff>
    </xdr:from>
    <xdr:to>
      <xdr:col>10</xdr:col>
      <xdr:colOff>539750</xdr:colOff>
      <xdr:row>34</xdr:row>
      <xdr:rowOff>450850</xdr:rowOff>
    </xdr:to>
    <xdr:pic>
      <xdr:nvPicPr>
        <xdr:cNvPr id="66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249872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34</xdr:row>
      <xdr:rowOff>228600</xdr:rowOff>
    </xdr:from>
    <xdr:to>
      <xdr:col>3</xdr:col>
      <xdr:colOff>260350</xdr:colOff>
      <xdr:row>34</xdr:row>
      <xdr:rowOff>447675</xdr:rowOff>
    </xdr:to>
    <xdr:pic>
      <xdr:nvPicPr>
        <xdr:cNvPr id="66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249840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34</xdr:row>
      <xdr:rowOff>231775</xdr:rowOff>
    </xdr:from>
    <xdr:to>
      <xdr:col>3</xdr:col>
      <xdr:colOff>539750</xdr:colOff>
      <xdr:row>34</xdr:row>
      <xdr:rowOff>450850</xdr:rowOff>
    </xdr:to>
    <xdr:pic>
      <xdr:nvPicPr>
        <xdr:cNvPr id="66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249872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34</xdr:row>
      <xdr:rowOff>228600</xdr:rowOff>
    </xdr:from>
    <xdr:to>
      <xdr:col>3</xdr:col>
      <xdr:colOff>260350</xdr:colOff>
      <xdr:row>34</xdr:row>
      <xdr:rowOff>447675</xdr:rowOff>
    </xdr:to>
    <xdr:pic>
      <xdr:nvPicPr>
        <xdr:cNvPr id="66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249840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34</xdr:row>
      <xdr:rowOff>231775</xdr:rowOff>
    </xdr:from>
    <xdr:to>
      <xdr:col>3</xdr:col>
      <xdr:colOff>539750</xdr:colOff>
      <xdr:row>34</xdr:row>
      <xdr:rowOff>450850</xdr:rowOff>
    </xdr:to>
    <xdr:pic>
      <xdr:nvPicPr>
        <xdr:cNvPr id="66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249872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34</xdr:row>
      <xdr:rowOff>228600</xdr:rowOff>
    </xdr:from>
    <xdr:to>
      <xdr:col>10</xdr:col>
      <xdr:colOff>260350</xdr:colOff>
      <xdr:row>34</xdr:row>
      <xdr:rowOff>447675</xdr:rowOff>
    </xdr:to>
    <xdr:pic>
      <xdr:nvPicPr>
        <xdr:cNvPr id="66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249840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34</xdr:row>
      <xdr:rowOff>231775</xdr:rowOff>
    </xdr:from>
    <xdr:to>
      <xdr:col>10</xdr:col>
      <xdr:colOff>539750</xdr:colOff>
      <xdr:row>34</xdr:row>
      <xdr:rowOff>450850</xdr:rowOff>
    </xdr:to>
    <xdr:pic>
      <xdr:nvPicPr>
        <xdr:cNvPr id="66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249872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34</xdr:row>
      <xdr:rowOff>228600</xdr:rowOff>
    </xdr:from>
    <xdr:to>
      <xdr:col>3</xdr:col>
      <xdr:colOff>260350</xdr:colOff>
      <xdr:row>34</xdr:row>
      <xdr:rowOff>447675</xdr:rowOff>
    </xdr:to>
    <xdr:pic>
      <xdr:nvPicPr>
        <xdr:cNvPr id="66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249840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34</xdr:row>
      <xdr:rowOff>231775</xdr:rowOff>
    </xdr:from>
    <xdr:to>
      <xdr:col>3</xdr:col>
      <xdr:colOff>539750</xdr:colOff>
      <xdr:row>34</xdr:row>
      <xdr:rowOff>450850</xdr:rowOff>
    </xdr:to>
    <xdr:pic>
      <xdr:nvPicPr>
        <xdr:cNvPr id="66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249872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34</xdr:row>
      <xdr:rowOff>228600</xdr:rowOff>
    </xdr:from>
    <xdr:to>
      <xdr:col>10</xdr:col>
      <xdr:colOff>260350</xdr:colOff>
      <xdr:row>34</xdr:row>
      <xdr:rowOff>447675</xdr:rowOff>
    </xdr:to>
    <xdr:pic>
      <xdr:nvPicPr>
        <xdr:cNvPr id="67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249840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34</xdr:row>
      <xdr:rowOff>231775</xdr:rowOff>
    </xdr:from>
    <xdr:to>
      <xdr:col>10</xdr:col>
      <xdr:colOff>539750</xdr:colOff>
      <xdr:row>34</xdr:row>
      <xdr:rowOff>450850</xdr:rowOff>
    </xdr:to>
    <xdr:pic>
      <xdr:nvPicPr>
        <xdr:cNvPr id="67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249872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43</xdr:row>
      <xdr:rowOff>228600</xdr:rowOff>
    </xdr:from>
    <xdr:to>
      <xdr:col>3</xdr:col>
      <xdr:colOff>260350</xdr:colOff>
      <xdr:row>43</xdr:row>
      <xdr:rowOff>447675</xdr:rowOff>
    </xdr:to>
    <xdr:pic>
      <xdr:nvPicPr>
        <xdr:cNvPr id="67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32242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43</xdr:row>
      <xdr:rowOff>231775</xdr:rowOff>
    </xdr:from>
    <xdr:to>
      <xdr:col>3</xdr:col>
      <xdr:colOff>539750</xdr:colOff>
      <xdr:row>43</xdr:row>
      <xdr:rowOff>450850</xdr:rowOff>
    </xdr:to>
    <xdr:pic>
      <xdr:nvPicPr>
        <xdr:cNvPr id="67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322453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43</xdr:row>
      <xdr:rowOff>228600</xdr:rowOff>
    </xdr:from>
    <xdr:to>
      <xdr:col>10</xdr:col>
      <xdr:colOff>260350</xdr:colOff>
      <xdr:row>43</xdr:row>
      <xdr:rowOff>447675</xdr:rowOff>
    </xdr:to>
    <xdr:pic>
      <xdr:nvPicPr>
        <xdr:cNvPr id="67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32242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43</xdr:row>
      <xdr:rowOff>231775</xdr:rowOff>
    </xdr:from>
    <xdr:to>
      <xdr:col>10</xdr:col>
      <xdr:colOff>539750</xdr:colOff>
      <xdr:row>43</xdr:row>
      <xdr:rowOff>450850</xdr:rowOff>
    </xdr:to>
    <xdr:pic>
      <xdr:nvPicPr>
        <xdr:cNvPr id="67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322453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43</xdr:row>
      <xdr:rowOff>228600</xdr:rowOff>
    </xdr:from>
    <xdr:to>
      <xdr:col>3</xdr:col>
      <xdr:colOff>260350</xdr:colOff>
      <xdr:row>43</xdr:row>
      <xdr:rowOff>447675</xdr:rowOff>
    </xdr:to>
    <xdr:pic>
      <xdr:nvPicPr>
        <xdr:cNvPr id="67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32242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43</xdr:row>
      <xdr:rowOff>231775</xdr:rowOff>
    </xdr:from>
    <xdr:to>
      <xdr:col>3</xdr:col>
      <xdr:colOff>539750</xdr:colOff>
      <xdr:row>43</xdr:row>
      <xdr:rowOff>450850</xdr:rowOff>
    </xdr:to>
    <xdr:pic>
      <xdr:nvPicPr>
        <xdr:cNvPr id="67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322453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43</xdr:row>
      <xdr:rowOff>228600</xdr:rowOff>
    </xdr:from>
    <xdr:to>
      <xdr:col>3</xdr:col>
      <xdr:colOff>260350</xdr:colOff>
      <xdr:row>43</xdr:row>
      <xdr:rowOff>447675</xdr:rowOff>
    </xdr:to>
    <xdr:pic>
      <xdr:nvPicPr>
        <xdr:cNvPr id="67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32242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43</xdr:row>
      <xdr:rowOff>231775</xdr:rowOff>
    </xdr:from>
    <xdr:to>
      <xdr:col>3</xdr:col>
      <xdr:colOff>539750</xdr:colOff>
      <xdr:row>43</xdr:row>
      <xdr:rowOff>450850</xdr:rowOff>
    </xdr:to>
    <xdr:pic>
      <xdr:nvPicPr>
        <xdr:cNvPr id="67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322453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43</xdr:row>
      <xdr:rowOff>228600</xdr:rowOff>
    </xdr:from>
    <xdr:to>
      <xdr:col>10</xdr:col>
      <xdr:colOff>260350</xdr:colOff>
      <xdr:row>43</xdr:row>
      <xdr:rowOff>447675</xdr:rowOff>
    </xdr:to>
    <xdr:pic>
      <xdr:nvPicPr>
        <xdr:cNvPr id="68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32242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43</xdr:row>
      <xdr:rowOff>231775</xdr:rowOff>
    </xdr:from>
    <xdr:to>
      <xdr:col>10</xdr:col>
      <xdr:colOff>539750</xdr:colOff>
      <xdr:row>43</xdr:row>
      <xdr:rowOff>450850</xdr:rowOff>
    </xdr:to>
    <xdr:pic>
      <xdr:nvPicPr>
        <xdr:cNvPr id="68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322453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43</xdr:row>
      <xdr:rowOff>228600</xdr:rowOff>
    </xdr:from>
    <xdr:to>
      <xdr:col>3</xdr:col>
      <xdr:colOff>260350</xdr:colOff>
      <xdr:row>43</xdr:row>
      <xdr:rowOff>447675</xdr:rowOff>
    </xdr:to>
    <xdr:pic>
      <xdr:nvPicPr>
        <xdr:cNvPr id="68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32242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43</xdr:row>
      <xdr:rowOff>231775</xdr:rowOff>
    </xdr:from>
    <xdr:to>
      <xdr:col>3</xdr:col>
      <xdr:colOff>539750</xdr:colOff>
      <xdr:row>43</xdr:row>
      <xdr:rowOff>450850</xdr:rowOff>
    </xdr:to>
    <xdr:pic>
      <xdr:nvPicPr>
        <xdr:cNvPr id="68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322453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43</xdr:row>
      <xdr:rowOff>228600</xdr:rowOff>
    </xdr:from>
    <xdr:to>
      <xdr:col>10</xdr:col>
      <xdr:colOff>260350</xdr:colOff>
      <xdr:row>43</xdr:row>
      <xdr:rowOff>447675</xdr:rowOff>
    </xdr:to>
    <xdr:pic>
      <xdr:nvPicPr>
        <xdr:cNvPr id="68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32242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43</xdr:row>
      <xdr:rowOff>231775</xdr:rowOff>
    </xdr:from>
    <xdr:to>
      <xdr:col>10</xdr:col>
      <xdr:colOff>539750</xdr:colOff>
      <xdr:row>43</xdr:row>
      <xdr:rowOff>450850</xdr:rowOff>
    </xdr:to>
    <xdr:pic>
      <xdr:nvPicPr>
        <xdr:cNvPr id="68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322453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48</xdr:row>
      <xdr:rowOff>228600</xdr:rowOff>
    </xdr:from>
    <xdr:to>
      <xdr:col>3</xdr:col>
      <xdr:colOff>260350</xdr:colOff>
      <xdr:row>48</xdr:row>
      <xdr:rowOff>447675</xdr:rowOff>
    </xdr:to>
    <xdr:pic>
      <xdr:nvPicPr>
        <xdr:cNvPr id="68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36299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48</xdr:row>
      <xdr:rowOff>231775</xdr:rowOff>
    </xdr:from>
    <xdr:to>
      <xdr:col>3</xdr:col>
      <xdr:colOff>539750</xdr:colOff>
      <xdr:row>48</xdr:row>
      <xdr:rowOff>450850</xdr:rowOff>
    </xdr:to>
    <xdr:pic>
      <xdr:nvPicPr>
        <xdr:cNvPr id="68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363029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48</xdr:row>
      <xdr:rowOff>228600</xdr:rowOff>
    </xdr:from>
    <xdr:to>
      <xdr:col>10</xdr:col>
      <xdr:colOff>260350</xdr:colOff>
      <xdr:row>48</xdr:row>
      <xdr:rowOff>447675</xdr:rowOff>
    </xdr:to>
    <xdr:pic>
      <xdr:nvPicPr>
        <xdr:cNvPr id="68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36299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48</xdr:row>
      <xdr:rowOff>231775</xdr:rowOff>
    </xdr:from>
    <xdr:to>
      <xdr:col>10</xdr:col>
      <xdr:colOff>539750</xdr:colOff>
      <xdr:row>48</xdr:row>
      <xdr:rowOff>450850</xdr:rowOff>
    </xdr:to>
    <xdr:pic>
      <xdr:nvPicPr>
        <xdr:cNvPr id="68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363029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48</xdr:row>
      <xdr:rowOff>228600</xdr:rowOff>
    </xdr:from>
    <xdr:to>
      <xdr:col>3</xdr:col>
      <xdr:colOff>260350</xdr:colOff>
      <xdr:row>48</xdr:row>
      <xdr:rowOff>447675</xdr:rowOff>
    </xdr:to>
    <xdr:pic>
      <xdr:nvPicPr>
        <xdr:cNvPr id="69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36299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48</xdr:row>
      <xdr:rowOff>231775</xdr:rowOff>
    </xdr:from>
    <xdr:to>
      <xdr:col>3</xdr:col>
      <xdr:colOff>539750</xdr:colOff>
      <xdr:row>48</xdr:row>
      <xdr:rowOff>450850</xdr:rowOff>
    </xdr:to>
    <xdr:pic>
      <xdr:nvPicPr>
        <xdr:cNvPr id="69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363029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48</xdr:row>
      <xdr:rowOff>228600</xdr:rowOff>
    </xdr:from>
    <xdr:to>
      <xdr:col>3</xdr:col>
      <xdr:colOff>260350</xdr:colOff>
      <xdr:row>48</xdr:row>
      <xdr:rowOff>447675</xdr:rowOff>
    </xdr:to>
    <xdr:pic>
      <xdr:nvPicPr>
        <xdr:cNvPr id="69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36299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48</xdr:row>
      <xdr:rowOff>231775</xdr:rowOff>
    </xdr:from>
    <xdr:to>
      <xdr:col>3</xdr:col>
      <xdr:colOff>539750</xdr:colOff>
      <xdr:row>48</xdr:row>
      <xdr:rowOff>450850</xdr:rowOff>
    </xdr:to>
    <xdr:pic>
      <xdr:nvPicPr>
        <xdr:cNvPr id="69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363029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48</xdr:row>
      <xdr:rowOff>228600</xdr:rowOff>
    </xdr:from>
    <xdr:to>
      <xdr:col>10</xdr:col>
      <xdr:colOff>260350</xdr:colOff>
      <xdr:row>48</xdr:row>
      <xdr:rowOff>447675</xdr:rowOff>
    </xdr:to>
    <xdr:pic>
      <xdr:nvPicPr>
        <xdr:cNvPr id="69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36299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48</xdr:row>
      <xdr:rowOff>231775</xdr:rowOff>
    </xdr:from>
    <xdr:to>
      <xdr:col>10</xdr:col>
      <xdr:colOff>539750</xdr:colOff>
      <xdr:row>48</xdr:row>
      <xdr:rowOff>450850</xdr:rowOff>
    </xdr:to>
    <xdr:pic>
      <xdr:nvPicPr>
        <xdr:cNvPr id="69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363029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48</xdr:row>
      <xdr:rowOff>228600</xdr:rowOff>
    </xdr:from>
    <xdr:to>
      <xdr:col>3</xdr:col>
      <xdr:colOff>260350</xdr:colOff>
      <xdr:row>48</xdr:row>
      <xdr:rowOff>447675</xdr:rowOff>
    </xdr:to>
    <xdr:pic>
      <xdr:nvPicPr>
        <xdr:cNvPr id="69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36299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48</xdr:row>
      <xdr:rowOff>231775</xdr:rowOff>
    </xdr:from>
    <xdr:to>
      <xdr:col>3</xdr:col>
      <xdr:colOff>539750</xdr:colOff>
      <xdr:row>48</xdr:row>
      <xdr:rowOff>450850</xdr:rowOff>
    </xdr:to>
    <xdr:pic>
      <xdr:nvPicPr>
        <xdr:cNvPr id="69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363029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48</xdr:row>
      <xdr:rowOff>228600</xdr:rowOff>
    </xdr:from>
    <xdr:to>
      <xdr:col>10</xdr:col>
      <xdr:colOff>260350</xdr:colOff>
      <xdr:row>48</xdr:row>
      <xdr:rowOff>447675</xdr:rowOff>
    </xdr:to>
    <xdr:pic>
      <xdr:nvPicPr>
        <xdr:cNvPr id="69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36299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48</xdr:row>
      <xdr:rowOff>231775</xdr:rowOff>
    </xdr:from>
    <xdr:to>
      <xdr:col>10</xdr:col>
      <xdr:colOff>539750</xdr:colOff>
      <xdr:row>48</xdr:row>
      <xdr:rowOff>450850</xdr:rowOff>
    </xdr:to>
    <xdr:pic>
      <xdr:nvPicPr>
        <xdr:cNvPr id="69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363029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56</xdr:row>
      <xdr:rowOff>228600</xdr:rowOff>
    </xdr:from>
    <xdr:to>
      <xdr:col>3</xdr:col>
      <xdr:colOff>260350</xdr:colOff>
      <xdr:row>56</xdr:row>
      <xdr:rowOff>447675</xdr:rowOff>
    </xdr:to>
    <xdr:pic>
      <xdr:nvPicPr>
        <xdr:cNvPr id="70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43053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56</xdr:row>
      <xdr:rowOff>231775</xdr:rowOff>
    </xdr:from>
    <xdr:to>
      <xdr:col>3</xdr:col>
      <xdr:colOff>539750</xdr:colOff>
      <xdr:row>56</xdr:row>
      <xdr:rowOff>450850</xdr:rowOff>
    </xdr:to>
    <xdr:pic>
      <xdr:nvPicPr>
        <xdr:cNvPr id="70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430561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56</xdr:row>
      <xdr:rowOff>228600</xdr:rowOff>
    </xdr:from>
    <xdr:to>
      <xdr:col>10</xdr:col>
      <xdr:colOff>260350</xdr:colOff>
      <xdr:row>56</xdr:row>
      <xdr:rowOff>447675</xdr:rowOff>
    </xdr:to>
    <xdr:pic>
      <xdr:nvPicPr>
        <xdr:cNvPr id="70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43053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56</xdr:row>
      <xdr:rowOff>231775</xdr:rowOff>
    </xdr:from>
    <xdr:to>
      <xdr:col>10</xdr:col>
      <xdr:colOff>539750</xdr:colOff>
      <xdr:row>56</xdr:row>
      <xdr:rowOff>450850</xdr:rowOff>
    </xdr:to>
    <xdr:pic>
      <xdr:nvPicPr>
        <xdr:cNvPr id="70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430561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56</xdr:row>
      <xdr:rowOff>228600</xdr:rowOff>
    </xdr:from>
    <xdr:to>
      <xdr:col>3</xdr:col>
      <xdr:colOff>260350</xdr:colOff>
      <xdr:row>56</xdr:row>
      <xdr:rowOff>447675</xdr:rowOff>
    </xdr:to>
    <xdr:pic>
      <xdr:nvPicPr>
        <xdr:cNvPr id="70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43053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56</xdr:row>
      <xdr:rowOff>231775</xdr:rowOff>
    </xdr:from>
    <xdr:to>
      <xdr:col>3</xdr:col>
      <xdr:colOff>539750</xdr:colOff>
      <xdr:row>56</xdr:row>
      <xdr:rowOff>450850</xdr:rowOff>
    </xdr:to>
    <xdr:pic>
      <xdr:nvPicPr>
        <xdr:cNvPr id="70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430561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56</xdr:row>
      <xdr:rowOff>228600</xdr:rowOff>
    </xdr:from>
    <xdr:to>
      <xdr:col>3</xdr:col>
      <xdr:colOff>260350</xdr:colOff>
      <xdr:row>56</xdr:row>
      <xdr:rowOff>447675</xdr:rowOff>
    </xdr:to>
    <xdr:pic>
      <xdr:nvPicPr>
        <xdr:cNvPr id="70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43053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56</xdr:row>
      <xdr:rowOff>231775</xdr:rowOff>
    </xdr:from>
    <xdr:to>
      <xdr:col>3</xdr:col>
      <xdr:colOff>539750</xdr:colOff>
      <xdr:row>56</xdr:row>
      <xdr:rowOff>450850</xdr:rowOff>
    </xdr:to>
    <xdr:pic>
      <xdr:nvPicPr>
        <xdr:cNvPr id="70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430561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56</xdr:row>
      <xdr:rowOff>228600</xdr:rowOff>
    </xdr:from>
    <xdr:to>
      <xdr:col>10</xdr:col>
      <xdr:colOff>260350</xdr:colOff>
      <xdr:row>56</xdr:row>
      <xdr:rowOff>447675</xdr:rowOff>
    </xdr:to>
    <xdr:pic>
      <xdr:nvPicPr>
        <xdr:cNvPr id="70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43053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56</xdr:row>
      <xdr:rowOff>231775</xdr:rowOff>
    </xdr:from>
    <xdr:to>
      <xdr:col>10</xdr:col>
      <xdr:colOff>539750</xdr:colOff>
      <xdr:row>56</xdr:row>
      <xdr:rowOff>450850</xdr:rowOff>
    </xdr:to>
    <xdr:pic>
      <xdr:nvPicPr>
        <xdr:cNvPr id="70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430561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56</xdr:row>
      <xdr:rowOff>228600</xdr:rowOff>
    </xdr:from>
    <xdr:to>
      <xdr:col>3</xdr:col>
      <xdr:colOff>260350</xdr:colOff>
      <xdr:row>56</xdr:row>
      <xdr:rowOff>447675</xdr:rowOff>
    </xdr:to>
    <xdr:pic>
      <xdr:nvPicPr>
        <xdr:cNvPr id="71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43053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56</xdr:row>
      <xdr:rowOff>231775</xdr:rowOff>
    </xdr:from>
    <xdr:to>
      <xdr:col>3</xdr:col>
      <xdr:colOff>539750</xdr:colOff>
      <xdr:row>56</xdr:row>
      <xdr:rowOff>450850</xdr:rowOff>
    </xdr:to>
    <xdr:pic>
      <xdr:nvPicPr>
        <xdr:cNvPr id="71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430561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56</xdr:row>
      <xdr:rowOff>228600</xdr:rowOff>
    </xdr:from>
    <xdr:to>
      <xdr:col>10</xdr:col>
      <xdr:colOff>260350</xdr:colOff>
      <xdr:row>56</xdr:row>
      <xdr:rowOff>447675</xdr:rowOff>
    </xdr:to>
    <xdr:pic>
      <xdr:nvPicPr>
        <xdr:cNvPr id="71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43053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56</xdr:row>
      <xdr:rowOff>231775</xdr:rowOff>
    </xdr:from>
    <xdr:to>
      <xdr:col>10</xdr:col>
      <xdr:colOff>539750</xdr:colOff>
      <xdr:row>56</xdr:row>
      <xdr:rowOff>450850</xdr:rowOff>
    </xdr:to>
    <xdr:pic>
      <xdr:nvPicPr>
        <xdr:cNvPr id="71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430561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61</xdr:row>
      <xdr:rowOff>228600</xdr:rowOff>
    </xdr:from>
    <xdr:to>
      <xdr:col>3</xdr:col>
      <xdr:colOff>260350</xdr:colOff>
      <xdr:row>61</xdr:row>
      <xdr:rowOff>447675</xdr:rowOff>
    </xdr:to>
    <xdr:pic>
      <xdr:nvPicPr>
        <xdr:cNvPr id="71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469773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61</xdr:row>
      <xdr:rowOff>231775</xdr:rowOff>
    </xdr:from>
    <xdr:to>
      <xdr:col>3</xdr:col>
      <xdr:colOff>539750</xdr:colOff>
      <xdr:row>61</xdr:row>
      <xdr:rowOff>450850</xdr:rowOff>
    </xdr:to>
    <xdr:pic>
      <xdr:nvPicPr>
        <xdr:cNvPr id="71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469804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61</xdr:row>
      <xdr:rowOff>228600</xdr:rowOff>
    </xdr:from>
    <xdr:to>
      <xdr:col>10</xdr:col>
      <xdr:colOff>260350</xdr:colOff>
      <xdr:row>61</xdr:row>
      <xdr:rowOff>447675</xdr:rowOff>
    </xdr:to>
    <xdr:pic>
      <xdr:nvPicPr>
        <xdr:cNvPr id="71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469773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61</xdr:row>
      <xdr:rowOff>231775</xdr:rowOff>
    </xdr:from>
    <xdr:to>
      <xdr:col>10</xdr:col>
      <xdr:colOff>539750</xdr:colOff>
      <xdr:row>61</xdr:row>
      <xdr:rowOff>450850</xdr:rowOff>
    </xdr:to>
    <xdr:pic>
      <xdr:nvPicPr>
        <xdr:cNvPr id="71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469804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61</xdr:row>
      <xdr:rowOff>228600</xdr:rowOff>
    </xdr:from>
    <xdr:to>
      <xdr:col>3</xdr:col>
      <xdr:colOff>260350</xdr:colOff>
      <xdr:row>61</xdr:row>
      <xdr:rowOff>447675</xdr:rowOff>
    </xdr:to>
    <xdr:pic>
      <xdr:nvPicPr>
        <xdr:cNvPr id="71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469773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61</xdr:row>
      <xdr:rowOff>231775</xdr:rowOff>
    </xdr:from>
    <xdr:to>
      <xdr:col>3</xdr:col>
      <xdr:colOff>539750</xdr:colOff>
      <xdr:row>61</xdr:row>
      <xdr:rowOff>450850</xdr:rowOff>
    </xdr:to>
    <xdr:pic>
      <xdr:nvPicPr>
        <xdr:cNvPr id="71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469804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61</xdr:row>
      <xdr:rowOff>228600</xdr:rowOff>
    </xdr:from>
    <xdr:to>
      <xdr:col>3</xdr:col>
      <xdr:colOff>260350</xdr:colOff>
      <xdr:row>61</xdr:row>
      <xdr:rowOff>447675</xdr:rowOff>
    </xdr:to>
    <xdr:pic>
      <xdr:nvPicPr>
        <xdr:cNvPr id="72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469773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61</xdr:row>
      <xdr:rowOff>231775</xdr:rowOff>
    </xdr:from>
    <xdr:to>
      <xdr:col>3</xdr:col>
      <xdr:colOff>539750</xdr:colOff>
      <xdr:row>61</xdr:row>
      <xdr:rowOff>450850</xdr:rowOff>
    </xdr:to>
    <xdr:pic>
      <xdr:nvPicPr>
        <xdr:cNvPr id="72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469804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61</xdr:row>
      <xdr:rowOff>228600</xdr:rowOff>
    </xdr:from>
    <xdr:to>
      <xdr:col>10</xdr:col>
      <xdr:colOff>260350</xdr:colOff>
      <xdr:row>61</xdr:row>
      <xdr:rowOff>447675</xdr:rowOff>
    </xdr:to>
    <xdr:pic>
      <xdr:nvPicPr>
        <xdr:cNvPr id="72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469773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61</xdr:row>
      <xdr:rowOff>231775</xdr:rowOff>
    </xdr:from>
    <xdr:to>
      <xdr:col>10</xdr:col>
      <xdr:colOff>539750</xdr:colOff>
      <xdr:row>61</xdr:row>
      <xdr:rowOff>450850</xdr:rowOff>
    </xdr:to>
    <xdr:pic>
      <xdr:nvPicPr>
        <xdr:cNvPr id="72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469804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61</xdr:row>
      <xdr:rowOff>228600</xdr:rowOff>
    </xdr:from>
    <xdr:to>
      <xdr:col>3</xdr:col>
      <xdr:colOff>260350</xdr:colOff>
      <xdr:row>61</xdr:row>
      <xdr:rowOff>447675</xdr:rowOff>
    </xdr:to>
    <xdr:pic>
      <xdr:nvPicPr>
        <xdr:cNvPr id="72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469773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61</xdr:row>
      <xdr:rowOff>231775</xdr:rowOff>
    </xdr:from>
    <xdr:to>
      <xdr:col>3</xdr:col>
      <xdr:colOff>539750</xdr:colOff>
      <xdr:row>61</xdr:row>
      <xdr:rowOff>450850</xdr:rowOff>
    </xdr:to>
    <xdr:pic>
      <xdr:nvPicPr>
        <xdr:cNvPr id="72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469804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61</xdr:row>
      <xdr:rowOff>228600</xdr:rowOff>
    </xdr:from>
    <xdr:to>
      <xdr:col>10</xdr:col>
      <xdr:colOff>260350</xdr:colOff>
      <xdr:row>61</xdr:row>
      <xdr:rowOff>447675</xdr:rowOff>
    </xdr:to>
    <xdr:pic>
      <xdr:nvPicPr>
        <xdr:cNvPr id="72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469773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61</xdr:row>
      <xdr:rowOff>231775</xdr:rowOff>
    </xdr:from>
    <xdr:to>
      <xdr:col>10</xdr:col>
      <xdr:colOff>539750</xdr:colOff>
      <xdr:row>61</xdr:row>
      <xdr:rowOff>450850</xdr:rowOff>
    </xdr:to>
    <xdr:pic>
      <xdr:nvPicPr>
        <xdr:cNvPr id="72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469804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67</xdr:row>
      <xdr:rowOff>228600</xdr:rowOff>
    </xdr:from>
    <xdr:to>
      <xdr:col>3</xdr:col>
      <xdr:colOff>260350</xdr:colOff>
      <xdr:row>67</xdr:row>
      <xdr:rowOff>447675</xdr:rowOff>
    </xdr:to>
    <xdr:pic>
      <xdr:nvPicPr>
        <xdr:cNvPr id="72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513588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67</xdr:row>
      <xdr:rowOff>231775</xdr:rowOff>
    </xdr:from>
    <xdr:to>
      <xdr:col>3</xdr:col>
      <xdr:colOff>539750</xdr:colOff>
      <xdr:row>67</xdr:row>
      <xdr:rowOff>450850</xdr:rowOff>
    </xdr:to>
    <xdr:pic>
      <xdr:nvPicPr>
        <xdr:cNvPr id="72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513619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67</xdr:row>
      <xdr:rowOff>228600</xdr:rowOff>
    </xdr:from>
    <xdr:to>
      <xdr:col>10</xdr:col>
      <xdr:colOff>260350</xdr:colOff>
      <xdr:row>67</xdr:row>
      <xdr:rowOff>447675</xdr:rowOff>
    </xdr:to>
    <xdr:pic>
      <xdr:nvPicPr>
        <xdr:cNvPr id="73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513588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67</xdr:row>
      <xdr:rowOff>231775</xdr:rowOff>
    </xdr:from>
    <xdr:to>
      <xdr:col>10</xdr:col>
      <xdr:colOff>539750</xdr:colOff>
      <xdr:row>67</xdr:row>
      <xdr:rowOff>450850</xdr:rowOff>
    </xdr:to>
    <xdr:pic>
      <xdr:nvPicPr>
        <xdr:cNvPr id="73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513619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67</xdr:row>
      <xdr:rowOff>228600</xdr:rowOff>
    </xdr:from>
    <xdr:to>
      <xdr:col>3</xdr:col>
      <xdr:colOff>260350</xdr:colOff>
      <xdr:row>67</xdr:row>
      <xdr:rowOff>447675</xdr:rowOff>
    </xdr:to>
    <xdr:pic>
      <xdr:nvPicPr>
        <xdr:cNvPr id="73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513588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67</xdr:row>
      <xdr:rowOff>231775</xdr:rowOff>
    </xdr:from>
    <xdr:to>
      <xdr:col>3</xdr:col>
      <xdr:colOff>539750</xdr:colOff>
      <xdr:row>67</xdr:row>
      <xdr:rowOff>450850</xdr:rowOff>
    </xdr:to>
    <xdr:pic>
      <xdr:nvPicPr>
        <xdr:cNvPr id="73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513619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67</xdr:row>
      <xdr:rowOff>228600</xdr:rowOff>
    </xdr:from>
    <xdr:to>
      <xdr:col>3</xdr:col>
      <xdr:colOff>260350</xdr:colOff>
      <xdr:row>67</xdr:row>
      <xdr:rowOff>447675</xdr:rowOff>
    </xdr:to>
    <xdr:pic>
      <xdr:nvPicPr>
        <xdr:cNvPr id="7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513588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67</xdr:row>
      <xdr:rowOff>231775</xdr:rowOff>
    </xdr:from>
    <xdr:to>
      <xdr:col>3</xdr:col>
      <xdr:colOff>539750</xdr:colOff>
      <xdr:row>67</xdr:row>
      <xdr:rowOff>450850</xdr:rowOff>
    </xdr:to>
    <xdr:pic>
      <xdr:nvPicPr>
        <xdr:cNvPr id="73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513619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67</xdr:row>
      <xdr:rowOff>228600</xdr:rowOff>
    </xdr:from>
    <xdr:to>
      <xdr:col>10</xdr:col>
      <xdr:colOff>260350</xdr:colOff>
      <xdr:row>67</xdr:row>
      <xdr:rowOff>447675</xdr:rowOff>
    </xdr:to>
    <xdr:pic>
      <xdr:nvPicPr>
        <xdr:cNvPr id="73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513588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67</xdr:row>
      <xdr:rowOff>231775</xdr:rowOff>
    </xdr:from>
    <xdr:to>
      <xdr:col>10</xdr:col>
      <xdr:colOff>539750</xdr:colOff>
      <xdr:row>67</xdr:row>
      <xdr:rowOff>450850</xdr:rowOff>
    </xdr:to>
    <xdr:pic>
      <xdr:nvPicPr>
        <xdr:cNvPr id="73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513619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67</xdr:row>
      <xdr:rowOff>228600</xdr:rowOff>
    </xdr:from>
    <xdr:to>
      <xdr:col>3</xdr:col>
      <xdr:colOff>260350</xdr:colOff>
      <xdr:row>67</xdr:row>
      <xdr:rowOff>447675</xdr:rowOff>
    </xdr:to>
    <xdr:pic>
      <xdr:nvPicPr>
        <xdr:cNvPr id="73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513588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67</xdr:row>
      <xdr:rowOff>231775</xdr:rowOff>
    </xdr:from>
    <xdr:to>
      <xdr:col>3</xdr:col>
      <xdr:colOff>539750</xdr:colOff>
      <xdr:row>67</xdr:row>
      <xdr:rowOff>450850</xdr:rowOff>
    </xdr:to>
    <xdr:pic>
      <xdr:nvPicPr>
        <xdr:cNvPr id="73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513619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67</xdr:row>
      <xdr:rowOff>228600</xdr:rowOff>
    </xdr:from>
    <xdr:to>
      <xdr:col>10</xdr:col>
      <xdr:colOff>260350</xdr:colOff>
      <xdr:row>67</xdr:row>
      <xdr:rowOff>447675</xdr:rowOff>
    </xdr:to>
    <xdr:pic>
      <xdr:nvPicPr>
        <xdr:cNvPr id="74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513588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67</xdr:row>
      <xdr:rowOff>231775</xdr:rowOff>
    </xdr:from>
    <xdr:to>
      <xdr:col>10</xdr:col>
      <xdr:colOff>539750</xdr:colOff>
      <xdr:row>67</xdr:row>
      <xdr:rowOff>450850</xdr:rowOff>
    </xdr:to>
    <xdr:pic>
      <xdr:nvPicPr>
        <xdr:cNvPr id="74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513619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72</xdr:row>
      <xdr:rowOff>279400</xdr:rowOff>
    </xdr:from>
    <xdr:to>
      <xdr:col>3</xdr:col>
      <xdr:colOff>196850</xdr:colOff>
      <xdr:row>72</xdr:row>
      <xdr:rowOff>498475</xdr:rowOff>
    </xdr:to>
    <xdr:pic>
      <xdr:nvPicPr>
        <xdr:cNvPr id="74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548386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72</xdr:row>
      <xdr:rowOff>257175</xdr:rowOff>
    </xdr:from>
    <xdr:to>
      <xdr:col>3</xdr:col>
      <xdr:colOff>514350</xdr:colOff>
      <xdr:row>72</xdr:row>
      <xdr:rowOff>476250</xdr:rowOff>
    </xdr:to>
    <xdr:pic>
      <xdr:nvPicPr>
        <xdr:cNvPr id="74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548163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72</xdr:row>
      <xdr:rowOff>279400</xdr:rowOff>
    </xdr:from>
    <xdr:to>
      <xdr:col>10</xdr:col>
      <xdr:colOff>196850</xdr:colOff>
      <xdr:row>72</xdr:row>
      <xdr:rowOff>498475</xdr:rowOff>
    </xdr:to>
    <xdr:pic>
      <xdr:nvPicPr>
        <xdr:cNvPr id="74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548386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72</xdr:row>
      <xdr:rowOff>257175</xdr:rowOff>
    </xdr:from>
    <xdr:to>
      <xdr:col>10</xdr:col>
      <xdr:colOff>514350</xdr:colOff>
      <xdr:row>72</xdr:row>
      <xdr:rowOff>476250</xdr:rowOff>
    </xdr:to>
    <xdr:pic>
      <xdr:nvPicPr>
        <xdr:cNvPr id="74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548163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72</xdr:row>
      <xdr:rowOff>279400</xdr:rowOff>
    </xdr:from>
    <xdr:to>
      <xdr:col>3</xdr:col>
      <xdr:colOff>196850</xdr:colOff>
      <xdr:row>72</xdr:row>
      <xdr:rowOff>498475</xdr:rowOff>
    </xdr:to>
    <xdr:pic>
      <xdr:nvPicPr>
        <xdr:cNvPr id="74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548386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72</xdr:row>
      <xdr:rowOff>257175</xdr:rowOff>
    </xdr:from>
    <xdr:to>
      <xdr:col>3</xdr:col>
      <xdr:colOff>514350</xdr:colOff>
      <xdr:row>72</xdr:row>
      <xdr:rowOff>476250</xdr:rowOff>
    </xdr:to>
    <xdr:pic>
      <xdr:nvPicPr>
        <xdr:cNvPr id="74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548163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72</xdr:row>
      <xdr:rowOff>279400</xdr:rowOff>
    </xdr:from>
    <xdr:to>
      <xdr:col>3</xdr:col>
      <xdr:colOff>196850</xdr:colOff>
      <xdr:row>72</xdr:row>
      <xdr:rowOff>498475</xdr:rowOff>
    </xdr:to>
    <xdr:pic>
      <xdr:nvPicPr>
        <xdr:cNvPr id="74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548386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72</xdr:row>
      <xdr:rowOff>279400</xdr:rowOff>
    </xdr:from>
    <xdr:to>
      <xdr:col>10</xdr:col>
      <xdr:colOff>196850</xdr:colOff>
      <xdr:row>72</xdr:row>
      <xdr:rowOff>498475</xdr:rowOff>
    </xdr:to>
    <xdr:pic>
      <xdr:nvPicPr>
        <xdr:cNvPr id="74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548386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72</xdr:row>
      <xdr:rowOff>279400</xdr:rowOff>
    </xdr:from>
    <xdr:to>
      <xdr:col>3</xdr:col>
      <xdr:colOff>196850</xdr:colOff>
      <xdr:row>72</xdr:row>
      <xdr:rowOff>498475</xdr:rowOff>
    </xdr:to>
    <xdr:pic>
      <xdr:nvPicPr>
        <xdr:cNvPr id="75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548386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72</xdr:row>
      <xdr:rowOff>279400</xdr:rowOff>
    </xdr:from>
    <xdr:to>
      <xdr:col>3</xdr:col>
      <xdr:colOff>196850</xdr:colOff>
      <xdr:row>72</xdr:row>
      <xdr:rowOff>498475</xdr:rowOff>
    </xdr:to>
    <xdr:pic>
      <xdr:nvPicPr>
        <xdr:cNvPr id="75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548386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72</xdr:row>
      <xdr:rowOff>279400</xdr:rowOff>
    </xdr:from>
    <xdr:to>
      <xdr:col>10</xdr:col>
      <xdr:colOff>196850</xdr:colOff>
      <xdr:row>72</xdr:row>
      <xdr:rowOff>498475</xdr:rowOff>
    </xdr:to>
    <xdr:pic>
      <xdr:nvPicPr>
        <xdr:cNvPr id="75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548386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72</xdr:row>
      <xdr:rowOff>279400</xdr:rowOff>
    </xdr:from>
    <xdr:to>
      <xdr:col>3</xdr:col>
      <xdr:colOff>196850</xdr:colOff>
      <xdr:row>72</xdr:row>
      <xdr:rowOff>498475</xdr:rowOff>
    </xdr:to>
    <xdr:pic>
      <xdr:nvPicPr>
        <xdr:cNvPr id="75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548386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72</xdr:row>
      <xdr:rowOff>228600</xdr:rowOff>
    </xdr:from>
    <xdr:to>
      <xdr:col>3</xdr:col>
      <xdr:colOff>260350</xdr:colOff>
      <xdr:row>72</xdr:row>
      <xdr:rowOff>447675</xdr:rowOff>
    </xdr:to>
    <xdr:pic>
      <xdr:nvPicPr>
        <xdr:cNvPr id="75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547878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72</xdr:row>
      <xdr:rowOff>231775</xdr:rowOff>
    </xdr:from>
    <xdr:to>
      <xdr:col>3</xdr:col>
      <xdr:colOff>539750</xdr:colOff>
      <xdr:row>72</xdr:row>
      <xdr:rowOff>450850</xdr:rowOff>
    </xdr:to>
    <xdr:pic>
      <xdr:nvPicPr>
        <xdr:cNvPr id="75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547909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72</xdr:row>
      <xdr:rowOff>228600</xdr:rowOff>
    </xdr:from>
    <xdr:to>
      <xdr:col>10</xdr:col>
      <xdr:colOff>260350</xdr:colOff>
      <xdr:row>72</xdr:row>
      <xdr:rowOff>447675</xdr:rowOff>
    </xdr:to>
    <xdr:pic>
      <xdr:nvPicPr>
        <xdr:cNvPr id="75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547878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72</xdr:row>
      <xdr:rowOff>231775</xdr:rowOff>
    </xdr:from>
    <xdr:to>
      <xdr:col>10</xdr:col>
      <xdr:colOff>539750</xdr:colOff>
      <xdr:row>72</xdr:row>
      <xdr:rowOff>450850</xdr:rowOff>
    </xdr:to>
    <xdr:pic>
      <xdr:nvPicPr>
        <xdr:cNvPr id="75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547909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72</xdr:row>
      <xdr:rowOff>228600</xdr:rowOff>
    </xdr:from>
    <xdr:to>
      <xdr:col>3</xdr:col>
      <xdr:colOff>260350</xdr:colOff>
      <xdr:row>72</xdr:row>
      <xdr:rowOff>447675</xdr:rowOff>
    </xdr:to>
    <xdr:pic>
      <xdr:nvPicPr>
        <xdr:cNvPr id="75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547878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72</xdr:row>
      <xdr:rowOff>231775</xdr:rowOff>
    </xdr:from>
    <xdr:to>
      <xdr:col>3</xdr:col>
      <xdr:colOff>539750</xdr:colOff>
      <xdr:row>72</xdr:row>
      <xdr:rowOff>450850</xdr:rowOff>
    </xdr:to>
    <xdr:pic>
      <xdr:nvPicPr>
        <xdr:cNvPr id="75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547909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72</xdr:row>
      <xdr:rowOff>228600</xdr:rowOff>
    </xdr:from>
    <xdr:to>
      <xdr:col>3</xdr:col>
      <xdr:colOff>260350</xdr:colOff>
      <xdr:row>72</xdr:row>
      <xdr:rowOff>447675</xdr:rowOff>
    </xdr:to>
    <xdr:pic>
      <xdr:nvPicPr>
        <xdr:cNvPr id="76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547878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72</xdr:row>
      <xdr:rowOff>231775</xdr:rowOff>
    </xdr:from>
    <xdr:to>
      <xdr:col>3</xdr:col>
      <xdr:colOff>539750</xdr:colOff>
      <xdr:row>72</xdr:row>
      <xdr:rowOff>450850</xdr:rowOff>
    </xdr:to>
    <xdr:pic>
      <xdr:nvPicPr>
        <xdr:cNvPr id="76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547909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72</xdr:row>
      <xdr:rowOff>228600</xdr:rowOff>
    </xdr:from>
    <xdr:to>
      <xdr:col>10</xdr:col>
      <xdr:colOff>260350</xdr:colOff>
      <xdr:row>72</xdr:row>
      <xdr:rowOff>447675</xdr:rowOff>
    </xdr:to>
    <xdr:pic>
      <xdr:nvPicPr>
        <xdr:cNvPr id="76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547878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72</xdr:row>
      <xdr:rowOff>231775</xdr:rowOff>
    </xdr:from>
    <xdr:to>
      <xdr:col>10</xdr:col>
      <xdr:colOff>539750</xdr:colOff>
      <xdr:row>72</xdr:row>
      <xdr:rowOff>450850</xdr:rowOff>
    </xdr:to>
    <xdr:pic>
      <xdr:nvPicPr>
        <xdr:cNvPr id="76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547909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72</xdr:row>
      <xdr:rowOff>228600</xdr:rowOff>
    </xdr:from>
    <xdr:to>
      <xdr:col>3</xdr:col>
      <xdr:colOff>260350</xdr:colOff>
      <xdr:row>72</xdr:row>
      <xdr:rowOff>447675</xdr:rowOff>
    </xdr:to>
    <xdr:pic>
      <xdr:nvPicPr>
        <xdr:cNvPr id="76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547878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72</xdr:row>
      <xdr:rowOff>231775</xdr:rowOff>
    </xdr:from>
    <xdr:to>
      <xdr:col>3</xdr:col>
      <xdr:colOff>539750</xdr:colOff>
      <xdr:row>72</xdr:row>
      <xdr:rowOff>450850</xdr:rowOff>
    </xdr:to>
    <xdr:pic>
      <xdr:nvPicPr>
        <xdr:cNvPr id="76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547909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72</xdr:row>
      <xdr:rowOff>228600</xdr:rowOff>
    </xdr:from>
    <xdr:to>
      <xdr:col>10</xdr:col>
      <xdr:colOff>260350</xdr:colOff>
      <xdr:row>72</xdr:row>
      <xdr:rowOff>447675</xdr:rowOff>
    </xdr:to>
    <xdr:pic>
      <xdr:nvPicPr>
        <xdr:cNvPr id="76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547878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72</xdr:row>
      <xdr:rowOff>231775</xdr:rowOff>
    </xdr:from>
    <xdr:to>
      <xdr:col>10</xdr:col>
      <xdr:colOff>539750</xdr:colOff>
      <xdr:row>72</xdr:row>
      <xdr:rowOff>450850</xdr:rowOff>
    </xdr:to>
    <xdr:pic>
      <xdr:nvPicPr>
        <xdr:cNvPr id="76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547909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80</xdr:row>
      <xdr:rowOff>279400</xdr:rowOff>
    </xdr:from>
    <xdr:to>
      <xdr:col>3</xdr:col>
      <xdr:colOff>196850</xdr:colOff>
      <xdr:row>80</xdr:row>
      <xdr:rowOff>498475</xdr:rowOff>
    </xdr:to>
    <xdr:pic>
      <xdr:nvPicPr>
        <xdr:cNvPr id="76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610108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80</xdr:row>
      <xdr:rowOff>257175</xdr:rowOff>
    </xdr:from>
    <xdr:to>
      <xdr:col>3</xdr:col>
      <xdr:colOff>514350</xdr:colOff>
      <xdr:row>80</xdr:row>
      <xdr:rowOff>476250</xdr:rowOff>
    </xdr:to>
    <xdr:pic>
      <xdr:nvPicPr>
        <xdr:cNvPr id="76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609885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80</xdr:row>
      <xdr:rowOff>279400</xdr:rowOff>
    </xdr:from>
    <xdr:to>
      <xdr:col>10</xdr:col>
      <xdr:colOff>196850</xdr:colOff>
      <xdr:row>80</xdr:row>
      <xdr:rowOff>498475</xdr:rowOff>
    </xdr:to>
    <xdr:pic>
      <xdr:nvPicPr>
        <xdr:cNvPr id="77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610108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80</xdr:row>
      <xdr:rowOff>257175</xdr:rowOff>
    </xdr:from>
    <xdr:to>
      <xdr:col>10</xdr:col>
      <xdr:colOff>514350</xdr:colOff>
      <xdr:row>80</xdr:row>
      <xdr:rowOff>476250</xdr:rowOff>
    </xdr:to>
    <xdr:pic>
      <xdr:nvPicPr>
        <xdr:cNvPr id="77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609885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80</xdr:row>
      <xdr:rowOff>279400</xdr:rowOff>
    </xdr:from>
    <xdr:to>
      <xdr:col>3</xdr:col>
      <xdr:colOff>196850</xdr:colOff>
      <xdr:row>80</xdr:row>
      <xdr:rowOff>498475</xdr:rowOff>
    </xdr:to>
    <xdr:pic>
      <xdr:nvPicPr>
        <xdr:cNvPr id="77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610108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80</xdr:row>
      <xdr:rowOff>257175</xdr:rowOff>
    </xdr:from>
    <xdr:to>
      <xdr:col>3</xdr:col>
      <xdr:colOff>514350</xdr:colOff>
      <xdr:row>80</xdr:row>
      <xdr:rowOff>476250</xdr:rowOff>
    </xdr:to>
    <xdr:pic>
      <xdr:nvPicPr>
        <xdr:cNvPr id="77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609885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80</xdr:row>
      <xdr:rowOff>279400</xdr:rowOff>
    </xdr:from>
    <xdr:to>
      <xdr:col>3</xdr:col>
      <xdr:colOff>196850</xdr:colOff>
      <xdr:row>80</xdr:row>
      <xdr:rowOff>498475</xdr:rowOff>
    </xdr:to>
    <xdr:pic>
      <xdr:nvPicPr>
        <xdr:cNvPr id="77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610108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80</xdr:row>
      <xdr:rowOff>279400</xdr:rowOff>
    </xdr:from>
    <xdr:to>
      <xdr:col>10</xdr:col>
      <xdr:colOff>196850</xdr:colOff>
      <xdr:row>80</xdr:row>
      <xdr:rowOff>498475</xdr:rowOff>
    </xdr:to>
    <xdr:pic>
      <xdr:nvPicPr>
        <xdr:cNvPr id="77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610108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80</xdr:row>
      <xdr:rowOff>279400</xdr:rowOff>
    </xdr:from>
    <xdr:to>
      <xdr:col>3</xdr:col>
      <xdr:colOff>196850</xdr:colOff>
      <xdr:row>80</xdr:row>
      <xdr:rowOff>498475</xdr:rowOff>
    </xdr:to>
    <xdr:pic>
      <xdr:nvPicPr>
        <xdr:cNvPr id="77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610108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80</xdr:row>
      <xdr:rowOff>279400</xdr:rowOff>
    </xdr:from>
    <xdr:to>
      <xdr:col>3</xdr:col>
      <xdr:colOff>196850</xdr:colOff>
      <xdr:row>80</xdr:row>
      <xdr:rowOff>498475</xdr:rowOff>
    </xdr:to>
    <xdr:pic>
      <xdr:nvPicPr>
        <xdr:cNvPr id="77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610108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80</xdr:row>
      <xdr:rowOff>279400</xdr:rowOff>
    </xdr:from>
    <xdr:to>
      <xdr:col>10</xdr:col>
      <xdr:colOff>196850</xdr:colOff>
      <xdr:row>80</xdr:row>
      <xdr:rowOff>498475</xdr:rowOff>
    </xdr:to>
    <xdr:pic>
      <xdr:nvPicPr>
        <xdr:cNvPr id="77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610108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80</xdr:row>
      <xdr:rowOff>279400</xdr:rowOff>
    </xdr:from>
    <xdr:to>
      <xdr:col>3</xdr:col>
      <xdr:colOff>196850</xdr:colOff>
      <xdr:row>80</xdr:row>
      <xdr:rowOff>498475</xdr:rowOff>
    </xdr:to>
    <xdr:pic>
      <xdr:nvPicPr>
        <xdr:cNvPr id="77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610108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80</xdr:row>
      <xdr:rowOff>228600</xdr:rowOff>
    </xdr:from>
    <xdr:to>
      <xdr:col>3</xdr:col>
      <xdr:colOff>260350</xdr:colOff>
      <xdr:row>80</xdr:row>
      <xdr:rowOff>447675</xdr:rowOff>
    </xdr:to>
    <xdr:pic>
      <xdr:nvPicPr>
        <xdr:cNvPr id="78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60960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80</xdr:row>
      <xdr:rowOff>231775</xdr:rowOff>
    </xdr:from>
    <xdr:to>
      <xdr:col>3</xdr:col>
      <xdr:colOff>539750</xdr:colOff>
      <xdr:row>80</xdr:row>
      <xdr:rowOff>450850</xdr:rowOff>
    </xdr:to>
    <xdr:pic>
      <xdr:nvPicPr>
        <xdr:cNvPr id="78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609631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80</xdr:row>
      <xdr:rowOff>228600</xdr:rowOff>
    </xdr:from>
    <xdr:to>
      <xdr:col>10</xdr:col>
      <xdr:colOff>260350</xdr:colOff>
      <xdr:row>80</xdr:row>
      <xdr:rowOff>447675</xdr:rowOff>
    </xdr:to>
    <xdr:pic>
      <xdr:nvPicPr>
        <xdr:cNvPr id="78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60960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80</xdr:row>
      <xdr:rowOff>231775</xdr:rowOff>
    </xdr:from>
    <xdr:to>
      <xdr:col>10</xdr:col>
      <xdr:colOff>539750</xdr:colOff>
      <xdr:row>80</xdr:row>
      <xdr:rowOff>450850</xdr:rowOff>
    </xdr:to>
    <xdr:pic>
      <xdr:nvPicPr>
        <xdr:cNvPr id="78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609631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80</xdr:row>
      <xdr:rowOff>228600</xdr:rowOff>
    </xdr:from>
    <xdr:to>
      <xdr:col>3</xdr:col>
      <xdr:colOff>260350</xdr:colOff>
      <xdr:row>80</xdr:row>
      <xdr:rowOff>447675</xdr:rowOff>
    </xdr:to>
    <xdr:pic>
      <xdr:nvPicPr>
        <xdr:cNvPr id="78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60960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80</xdr:row>
      <xdr:rowOff>231775</xdr:rowOff>
    </xdr:from>
    <xdr:to>
      <xdr:col>3</xdr:col>
      <xdr:colOff>539750</xdr:colOff>
      <xdr:row>80</xdr:row>
      <xdr:rowOff>450850</xdr:rowOff>
    </xdr:to>
    <xdr:pic>
      <xdr:nvPicPr>
        <xdr:cNvPr id="78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609631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80</xdr:row>
      <xdr:rowOff>228600</xdr:rowOff>
    </xdr:from>
    <xdr:to>
      <xdr:col>3</xdr:col>
      <xdr:colOff>260350</xdr:colOff>
      <xdr:row>80</xdr:row>
      <xdr:rowOff>447675</xdr:rowOff>
    </xdr:to>
    <xdr:pic>
      <xdr:nvPicPr>
        <xdr:cNvPr id="78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60960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80</xdr:row>
      <xdr:rowOff>231775</xdr:rowOff>
    </xdr:from>
    <xdr:to>
      <xdr:col>3</xdr:col>
      <xdr:colOff>539750</xdr:colOff>
      <xdr:row>80</xdr:row>
      <xdr:rowOff>450850</xdr:rowOff>
    </xdr:to>
    <xdr:pic>
      <xdr:nvPicPr>
        <xdr:cNvPr id="78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609631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80</xdr:row>
      <xdr:rowOff>228600</xdr:rowOff>
    </xdr:from>
    <xdr:to>
      <xdr:col>10</xdr:col>
      <xdr:colOff>260350</xdr:colOff>
      <xdr:row>80</xdr:row>
      <xdr:rowOff>447675</xdr:rowOff>
    </xdr:to>
    <xdr:pic>
      <xdr:nvPicPr>
        <xdr:cNvPr id="78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60960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80</xdr:row>
      <xdr:rowOff>231775</xdr:rowOff>
    </xdr:from>
    <xdr:to>
      <xdr:col>10</xdr:col>
      <xdr:colOff>539750</xdr:colOff>
      <xdr:row>80</xdr:row>
      <xdr:rowOff>450850</xdr:rowOff>
    </xdr:to>
    <xdr:pic>
      <xdr:nvPicPr>
        <xdr:cNvPr id="78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609631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80</xdr:row>
      <xdr:rowOff>228600</xdr:rowOff>
    </xdr:from>
    <xdr:to>
      <xdr:col>3</xdr:col>
      <xdr:colOff>260350</xdr:colOff>
      <xdr:row>80</xdr:row>
      <xdr:rowOff>447675</xdr:rowOff>
    </xdr:to>
    <xdr:pic>
      <xdr:nvPicPr>
        <xdr:cNvPr id="79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60960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80</xdr:row>
      <xdr:rowOff>231775</xdr:rowOff>
    </xdr:from>
    <xdr:to>
      <xdr:col>3</xdr:col>
      <xdr:colOff>539750</xdr:colOff>
      <xdr:row>80</xdr:row>
      <xdr:rowOff>450850</xdr:rowOff>
    </xdr:to>
    <xdr:pic>
      <xdr:nvPicPr>
        <xdr:cNvPr id="79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609631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80</xdr:row>
      <xdr:rowOff>228600</xdr:rowOff>
    </xdr:from>
    <xdr:to>
      <xdr:col>10</xdr:col>
      <xdr:colOff>260350</xdr:colOff>
      <xdr:row>80</xdr:row>
      <xdr:rowOff>447675</xdr:rowOff>
    </xdr:to>
    <xdr:pic>
      <xdr:nvPicPr>
        <xdr:cNvPr id="79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60960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80</xdr:row>
      <xdr:rowOff>231775</xdr:rowOff>
    </xdr:from>
    <xdr:to>
      <xdr:col>10</xdr:col>
      <xdr:colOff>539750</xdr:colOff>
      <xdr:row>80</xdr:row>
      <xdr:rowOff>450850</xdr:rowOff>
    </xdr:to>
    <xdr:pic>
      <xdr:nvPicPr>
        <xdr:cNvPr id="79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609631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84</xdr:row>
      <xdr:rowOff>279400</xdr:rowOff>
    </xdr:from>
    <xdr:to>
      <xdr:col>3</xdr:col>
      <xdr:colOff>196850</xdr:colOff>
      <xdr:row>84</xdr:row>
      <xdr:rowOff>498475</xdr:rowOff>
    </xdr:to>
    <xdr:pic>
      <xdr:nvPicPr>
        <xdr:cNvPr id="79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638873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84</xdr:row>
      <xdr:rowOff>257175</xdr:rowOff>
    </xdr:from>
    <xdr:to>
      <xdr:col>3</xdr:col>
      <xdr:colOff>514350</xdr:colOff>
      <xdr:row>84</xdr:row>
      <xdr:rowOff>476250</xdr:rowOff>
    </xdr:to>
    <xdr:pic>
      <xdr:nvPicPr>
        <xdr:cNvPr id="79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638651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84</xdr:row>
      <xdr:rowOff>279400</xdr:rowOff>
    </xdr:from>
    <xdr:to>
      <xdr:col>10</xdr:col>
      <xdr:colOff>196850</xdr:colOff>
      <xdr:row>84</xdr:row>
      <xdr:rowOff>498475</xdr:rowOff>
    </xdr:to>
    <xdr:pic>
      <xdr:nvPicPr>
        <xdr:cNvPr id="79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638873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84</xdr:row>
      <xdr:rowOff>257175</xdr:rowOff>
    </xdr:from>
    <xdr:to>
      <xdr:col>10</xdr:col>
      <xdr:colOff>514350</xdr:colOff>
      <xdr:row>84</xdr:row>
      <xdr:rowOff>476250</xdr:rowOff>
    </xdr:to>
    <xdr:pic>
      <xdr:nvPicPr>
        <xdr:cNvPr id="79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638651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84</xdr:row>
      <xdr:rowOff>279400</xdr:rowOff>
    </xdr:from>
    <xdr:to>
      <xdr:col>3</xdr:col>
      <xdr:colOff>196850</xdr:colOff>
      <xdr:row>84</xdr:row>
      <xdr:rowOff>498475</xdr:rowOff>
    </xdr:to>
    <xdr:pic>
      <xdr:nvPicPr>
        <xdr:cNvPr id="79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638873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84</xdr:row>
      <xdr:rowOff>257175</xdr:rowOff>
    </xdr:from>
    <xdr:to>
      <xdr:col>3</xdr:col>
      <xdr:colOff>514350</xdr:colOff>
      <xdr:row>84</xdr:row>
      <xdr:rowOff>476250</xdr:rowOff>
    </xdr:to>
    <xdr:pic>
      <xdr:nvPicPr>
        <xdr:cNvPr id="79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638651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84</xdr:row>
      <xdr:rowOff>279400</xdr:rowOff>
    </xdr:from>
    <xdr:to>
      <xdr:col>3</xdr:col>
      <xdr:colOff>196850</xdr:colOff>
      <xdr:row>84</xdr:row>
      <xdr:rowOff>498475</xdr:rowOff>
    </xdr:to>
    <xdr:pic>
      <xdr:nvPicPr>
        <xdr:cNvPr id="80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638873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84</xdr:row>
      <xdr:rowOff>279400</xdr:rowOff>
    </xdr:from>
    <xdr:to>
      <xdr:col>10</xdr:col>
      <xdr:colOff>196850</xdr:colOff>
      <xdr:row>84</xdr:row>
      <xdr:rowOff>498475</xdr:rowOff>
    </xdr:to>
    <xdr:pic>
      <xdr:nvPicPr>
        <xdr:cNvPr id="80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638873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84</xdr:row>
      <xdr:rowOff>279400</xdr:rowOff>
    </xdr:from>
    <xdr:to>
      <xdr:col>3</xdr:col>
      <xdr:colOff>196850</xdr:colOff>
      <xdr:row>84</xdr:row>
      <xdr:rowOff>498475</xdr:rowOff>
    </xdr:to>
    <xdr:pic>
      <xdr:nvPicPr>
        <xdr:cNvPr id="80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638873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84</xdr:row>
      <xdr:rowOff>279400</xdr:rowOff>
    </xdr:from>
    <xdr:to>
      <xdr:col>3</xdr:col>
      <xdr:colOff>196850</xdr:colOff>
      <xdr:row>84</xdr:row>
      <xdr:rowOff>498475</xdr:rowOff>
    </xdr:to>
    <xdr:pic>
      <xdr:nvPicPr>
        <xdr:cNvPr id="80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638873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84</xdr:row>
      <xdr:rowOff>279400</xdr:rowOff>
    </xdr:from>
    <xdr:to>
      <xdr:col>10</xdr:col>
      <xdr:colOff>196850</xdr:colOff>
      <xdr:row>84</xdr:row>
      <xdr:rowOff>498475</xdr:rowOff>
    </xdr:to>
    <xdr:pic>
      <xdr:nvPicPr>
        <xdr:cNvPr id="80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638873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84</xdr:row>
      <xdr:rowOff>279400</xdr:rowOff>
    </xdr:from>
    <xdr:to>
      <xdr:col>3</xdr:col>
      <xdr:colOff>196850</xdr:colOff>
      <xdr:row>84</xdr:row>
      <xdr:rowOff>498475</xdr:rowOff>
    </xdr:to>
    <xdr:pic>
      <xdr:nvPicPr>
        <xdr:cNvPr id="80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638873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84</xdr:row>
      <xdr:rowOff>228600</xdr:rowOff>
    </xdr:from>
    <xdr:to>
      <xdr:col>3</xdr:col>
      <xdr:colOff>260350</xdr:colOff>
      <xdr:row>84</xdr:row>
      <xdr:rowOff>447675</xdr:rowOff>
    </xdr:to>
    <xdr:pic>
      <xdr:nvPicPr>
        <xdr:cNvPr id="80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63836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84</xdr:row>
      <xdr:rowOff>231775</xdr:rowOff>
    </xdr:from>
    <xdr:to>
      <xdr:col>3</xdr:col>
      <xdr:colOff>539750</xdr:colOff>
      <xdr:row>84</xdr:row>
      <xdr:rowOff>450850</xdr:rowOff>
    </xdr:to>
    <xdr:pic>
      <xdr:nvPicPr>
        <xdr:cNvPr id="80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638397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84</xdr:row>
      <xdr:rowOff>228600</xdr:rowOff>
    </xdr:from>
    <xdr:to>
      <xdr:col>10</xdr:col>
      <xdr:colOff>260350</xdr:colOff>
      <xdr:row>84</xdr:row>
      <xdr:rowOff>447675</xdr:rowOff>
    </xdr:to>
    <xdr:pic>
      <xdr:nvPicPr>
        <xdr:cNvPr id="80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63836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84</xdr:row>
      <xdr:rowOff>231775</xdr:rowOff>
    </xdr:from>
    <xdr:to>
      <xdr:col>10</xdr:col>
      <xdr:colOff>539750</xdr:colOff>
      <xdr:row>84</xdr:row>
      <xdr:rowOff>450850</xdr:rowOff>
    </xdr:to>
    <xdr:pic>
      <xdr:nvPicPr>
        <xdr:cNvPr id="80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638397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84</xdr:row>
      <xdr:rowOff>228600</xdr:rowOff>
    </xdr:from>
    <xdr:to>
      <xdr:col>3</xdr:col>
      <xdr:colOff>260350</xdr:colOff>
      <xdr:row>84</xdr:row>
      <xdr:rowOff>447675</xdr:rowOff>
    </xdr:to>
    <xdr:pic>
      <xdr:nvPicPr>
        <xdr:cNvPr id="81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63836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84</xdr:row>
      <xdr:rowOff>231775</xdr:rowOff>
    </xdr:from>
    <xdr:to>
      <xdr:col>3</xdr:col>
      <xdr:colOff>539750</xdr:colOff>
      <xdr:row>84</xdr:row>
      <xdr:rowOff>450850</xdr:rowOff>
    </xdr:to>
    <xdr:pic>
      <xdr:nvPicPr>
        <xdr:cNvPr id="81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638397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84</xdr:row>
      <xdr:rowOff>228600</xdr:rowOff>
    </xdr:from>
    <xdr:to>
      <xdr:col>3</xdr:col>
      <xdr:colOff>260350</xdr:colOff>
      <xdr:row>84</xdr:row>
      <xdr:rowOff>447675</xdr:rowOff>
    </xdr:to>
    <xdr:pic>
      <xdr:nvPicPr>
        <xdr:cNvPr id="81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63836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84</xdr:row>
      <xdr:rowOff>231775</xdr:rowOff>
    </xdr:from>
    <xdr:to>
      <xdr:col>3</xdr:col>
      <xdr:colOff>539750</xdr:colOff>
      <xdr:row>84</xdr:row>
      <xdr:rowOff>450850</xdr:rowOff>
    </xdr:to>
    <xdr:pic>
      <xdr:nvPicPr>
        <xdr:cNvPr id="81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638397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84</xdr:row>
      <xdr:rowOff>228600</xdr:rowOff>
    </xdr:from>
    <xdr:to>
      <xdr:col>10</xdr:col>
      <xdr:colOff>260350</xdr:colOff>
      <xdr:row>84</xdr:row>
      <xdr:rowOff>447675</xdr:rowOff>
    </xdr:to>
    <xdr:pic>
      <xdr:nvPicPr>
        <xdr:cNvPr id="81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63836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84</xdr:row>
      <xdr:rowOff>231775</xdr:rowOff>
    </xdr:from>
    <xdr:to>
      <xdr:col>10</xdr:col>
      <xdr:colOff>539750</xdr:colOff>
      <xdr:row>84</xdr:row>
      <xdr:rowOff>450850</xdr:rowOff>
    </xdr:to>
    <xdr:pic>
      <xdr:nvPicPr>
        <xdr:cNvPr id="81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638397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84</xdr:row>
      <xdr:rowOff>228600</xdr:rowOff>
    </xdr:from>
    <xdr:to>
      <xdr:col>3</xdr:col>
      <xdr:colOff>260350</xdr:colOff>
      <xdr:row>84</xdr:row>
      <xdr:rowOff>447675</xdr:rowOff>
    </xdr:to>
    <xdr:pic>
      <xdr:nvPicPr>
        <xdr:cNvPr id="81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63836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84</xdr:row>
      <xdr:rowOff>231775</xdr:rowOff>
    </xdr:from>
    <xdr:to>
      <xdr:col>3</xdr:col>
      <xdr:colOff>539750</xdr:colOff>
      <xdr:row>84</xdr:row>
      <xdr:rowOff>450850</xdr:rowOff>
    </xdr:to>
    <xdr:pic>
      <xdr:nvPicPr>
        <xdr:cNvPr id="81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638397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84</xdr:row>
      <xdr:rowOff>228600</xdr:rowOff>
    </xdr:from>
    <xdr:to>
      <xdr:col>10</xdr:col>
      <xdr:colOff>260350</xdr:colOff>
      <xdr:row>84</xdr:row>
      <xdr:rowOff>447675</xdr:rowOff>
    </xdr:to>
    <xdr:pic>
      <xdr:nvPicPr>
        <xdr:cNvPr id="81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63836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84</xdr:row>
      <xdr:rowOff>231775</xdr:rowOff>
    </xdr:from>
    <xdr:to>
      <xdr:col>10</xdr:col>
      <xdr:colOff>539750</xdr:colOff>
      <xdr:row>84</xdr:row>
      <xdr:rowOff>450850</xdr:rowOff>
    </xdr:to>
    <xdr:pic>
      <xdr:nvPicPr>
        <xdr:cNvPr id="81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638397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89</xdr:row>
      <xdr:rowOff>279400</xdr:rowOff>
    </xdr:from>
    <xdr:to>
      <xdr:col>3</xdr:col>
      <xdr:colOff>196850</xdr:colOff>
      <xdr:row>89</xdr:row>
      <xdr:rowOff>498475</xdr:rowOff>
    </xdr:to>
    <xdr:pic>
      <xdr:nvPicPr>
        <xdr:cNvPr id="82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68049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89</xdr:row>
      <xdr:rowOff>257175</xdr:rowOff>
    </xdr:from>
    <xdr:to>
      <xdr:col>3</xdr:col>
      <xdr:colOff>514350</xdr:colOff>
      <xdr:row>89</xdr:row>
      <xdr:rowOff>476250</xdr:rowOff>
    </xdr:to>
    <xdr:pic>
      <xdr:nvPicPr>
        <xdr:cNvPr id="82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680275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89</xdr:row>
      <xdr:rowOff>279400</xdr:rowOff>
    </xdr:from>
    <xdr:to>
      <xdr:col>10</xdr:col>
      <xdr:colOff>196850</xdr:colOff>
      <xdr:row>89</xdr:row>
      <xdr:rowOff>498475</xdr:rowOff>
    </xdr:to>
    <xdr:pic>
      <xdr:nvPicPr>
        <xdr:cNvPr id="82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68049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89</xdr:row>
      <xdr:rowOff>257175</xdr:rowOff>
    </xdr:from>
    <xdr:to>
      <xdr:col>10</xdr:col>
      <xdr:colOff>514350</xdr:colOff>
      <xdr:row>89</xdr:row>
      <xdr:rowOff>476250</xdr:rowOff>
    </xdr:to>
    <xdr:pic>
      <xdr:nvPicPr>
        <xdr:cNvPr id="82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680275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89</xdr:row>
      <xdr:rowOff>279400</xdr:rowOff>
    </xdr:from>
    <xdr:to>
      <xdr:col>3</xdr:col>
      <xdr:colOff>196850</xdr:colOff>
      <xdr:row>89</xdr:row>
      <xdr:rowOff>498475</xdr:rowOff>
    </xdr:to>
    <xdr:pic>
      <xdr:nvPicPr>
        <xdr:cNvPr id="82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68049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89</xdr:row>
      <xdr:rowOff>257175</xdr:rowOff>
    </xdr:from>
    <xdr:to>
      <xdr:col>3</xdr:col>
      <xdr:colOff>514350</xdr:colOff>
      <xdr:row>89</xdr:row>
      <xdr:rowOff>476250</xdr:rowOff>
    </xdr:to>
    <xdr:pic>
      <xdr:nvPicPr>
        <xdr:cNvPr id="82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680275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89</xdr:row>
      <xdr:rowOff>279400</xdr:rowOff>
    </xdr:from>
    <xdr:to>
      <xdr:col>3</xdr:col>
      <xdr:colOff>196850</xdr:colOff>
      <xdr:row>89</xdr:row>
      <xdr:rowOff>498475</xdr:rowOff>
    </xdr:to>
    <xdr:pic>
      <xdr:nvPicPr>
        <xdr:cNvPr id="82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68049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89</xdr:row>
      <xdr:rowOff>279400</xdr:rowOff>
    </xdr:from>
    <xdr:to>
      <xdr:col>10</xdr:col>
      <xdr:colOff>196850</xdr:colOff>
      <xdr:row>89</xdr:row>
      <xdr:rowOff>498475</xdr:rowOff>
    </xdr:to>
    <xdr:pic>
      <xdr:nvPicPr>
        <xdr:cNvPr id="82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68049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89</xdr:row>
      <xdr:rowOff>279400</xdr:rowOff>
    </xdr:from>
    <xdr:to>
      <xdr:col>3</xdr:col>
      <xdr:colOff>196850</xdr:colOff>
      <xdr:row>89</xdr:row>
      <xdr:rowOff>498475</xdr:rowOff>
    </xdr:to>
    <xdr:pic>
      <xdr:nvPicPr>
        <xdr:cNvPr id="82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68049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89</xdr:row>
      <xdr:rowOff>279400</xdr:rowOff>
    </xdr:from>
    <xdr:to>
      <xdr:col>3</xdr:col>
      <xdr:colOff>196850</xdr:colOff>
      <xdr:row>89</xdr:row>
      <xdr:rowOff>498475</xdr:rowOff>
    </xdr:to>
    <xdr:pic>
      <xdr:nvPicPr>
        <xdr:cNvPr id="82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68049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89</xdr:row>
      <xdr:rowOff>279400</xdr:rowOff>
    </xdr:from>
    <xdr:to>
      <xdr:col>10</xdr:col>
      <xdr:colOff>196850</xdr:colOff>
      <xdr:row>89</xdr:row>
      <xdr:rowOff>498475</xdr:rowOff>
    </xdr:to>
    <xdr:pic>
      <xdr:nvPicPr>
        <xdr:cNvPr id="83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68049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89</xdr:row>
      <xdr:rowOff>279400</xdr:rowOff>
    </xdr:from>
    <xdr:to>
      <xdr:col>3</xdr:col>
      <xdr:colOff>196850</xdr:colOff>
      <xdr:row>89</xdr:row>
      <xdr:rowOff>498475</xdr:rowOff>
    </xdr:to>
    <xdr:pic>
      <xdr:nvPicPr>
        <xdr:cNvPr id="83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68049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89</xdr:row>
      <xdr:rowOff>279400</xdr:rowOff>
    </xdr:from>
    <xdr:to>
      <xdr:col>3</xdr:col>
      <xdr:colOff>196850</xdr:colOff>
      <xdr:row>89</xdr:row>
      <xdr:rowOff>498475</xdr:rowOff>
    </xdr:to>
    <xdr:pic>
      <xdr:nvPicPr>
        <xdr:cNvPr id="83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68049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89</xdr:row>
      <xdr:rowOff>279400</xdr:rowOff>
    </xdr:from>
    <xdr:to>
      <xdr:col>10</xdr:col>
      <xdr:colOff>196850</xdr:colOff>
      <xdr:row>89</xdr:row>
      <xdr:rowOff>498475</xdr:rowOff>
    </xdr:to>
    <xdr:pic>
      <xdr:nvPicPr>
        <xdr:cNvPr id="83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68049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89</xdr:row>
      <xdr:rowOff>279400</xdr:rowOff>
    </xdr:from>
    <xdr:to>
      <xdr:col>3</xdr:col>
      <xdr:colOff>196850</xdr:colOff>
      <xdr:row>89</xdr:row>
      <xdr:rowOff>498475</xdr:rowOff>
    </xdr:to>
    <xdr:pic>
      <xdr:nvPicPr>
        <xdr:cNvPr id="8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68049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89</xdr:row>
      <xdr:rowOff>279400</xdr:rowOff>
    </xdr:from>
    <xdr:to>
      <xdr:col>3</xdr:col>
      <xdr:colOff>196850</xdr:colOff>
      <xdr:row>89</xdr:row>
      <xdr:rowOff>498475</xdr:rowOff>
    </xdr:to>
    <xdr:pic>
      <xdr:nvPicPr>
        <xdr:cNvPr id="83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68049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89</xdr:row>
      <xdr:rowOff>279400</xdr:rowOff>
    </xdr:from>
    <xdr:to>
      <xdr:col>10</xdr:col>
      <xdr:colOff>196850</xdr:colOff>
      <xdr:row>89</xdr:row>
      <xdr:rowOff>498475</xdr:rowOff>
    </xdr:to>
    <xdr:pic>
      <xdr:nvPicPr>
        <xdr:cNvPr id="83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68049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89</xdr:row>
      <xdr:rowOff>279400</xdr:rowOff>
    </xdr:from>
    <xdr:to>
      <xdr:col>3</xdr:col>
      <xdr:colOff>196850</xdr:colOff>
      <xdr:row>89</xdr:row>
      <xdr:rowOff>498475</xdr:rowOff>
    </xdr:to>
    <xdr:pic>
      <xdr:nvPicPr>
        <xdr:cNvPr id="83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68049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89</xdr:row>
      <xdr:rowOff>279400</xdr:rowOff>
    </xdr:from>
    <xdr:to>
      <xdr:col>3</xdr:col>
      <xdr:colOff>196850</xdr:colOff>
      <xdr:row>89</xdr:row>
      <xdr:rowOff>498475</xdr:rowOff>
    </xdr:to>
    <xdr:pic>
      <xdr:nvPicPr>
        <xdr:cNvPr id="83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68049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89</xdr:row>
      <xdr:rowOff>257175</xdr:rowOff>
    </xdr:from>
    <xdr:to>
      <xdr:col>3</xdr:col>
      <xdr:colOff>514350</xdr:colOff>
      <xdr:row>89</xdr:row>
      <xdr:rowOff>476250</xdr:rowOff>
    </xdr:to>
    <xdr:pic>
      <xdr:nvPicPr>
        <xdr:cNvPr id="83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680275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89</xdr:row>
      <xdr:rowOff>279400</xdr:rowOff>
    </xdr:from>
    <xdr:to>
      <xdr:col>10</xdr:col>
      <xdr:colOff>196850</xdr:colOff>
      <xdr:row>89</xdr:row>
      <xdr:rowOff>498475</xdr:rowOff>
    </xdr:to>
    <xdr:pic>
      <xdr:nvPicPr>
        <xdr:cNvPr id="84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68049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89</xdr:row>
      <xdr:rowOff>257175</xdr:rowOff>
    </xdr:from>
    <xdr:to>
      <xdr:col>10</xdr:col>
      <xdr:colOff>514350</xdr:colOff>
      <xdr:row>89</xdr:row>
      <xdr:rowOff>476250</xdr:rowOff>
    </xdr:to>
    <xdr:pic>
      <xdr:nvPicPr>
        <xdr:cNvPr id="84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680275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89</xdr:row>
      <xdr:rowOff>279400</xdr:rowOff>
    </xdr:from>
    <xdr:to>
      <xdr:col>3</xdr:col>
      <xdr:colOff>196850</xdr:colOff>
      <xdr:row>89</xdr:row>
      <xdr:rowOff>498475</xdr:rowOff>
    </xdr:to>
    <xdr:pic>
      <xdr:nvPicPr>
        <xdr:cNvPr id="84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68049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89</xdr:row>
      <xdr:rowOff>257175</xdr:rowOff>
    </xdr:from>
    <xdr:to>
      <xdr:col>3</xdr:col>
      <xdr:colOff>514350</xdr:colOff>
      <xdr:row>89</xdr:row>
      <xdr:rowOff>476250</xdr:rowOff>
    </xdr:to>
    <xdr:pic>
      <xdr:nvPicPr>
        <xdr:cNvPr id="84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680275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89</xdr:row>
      <xdr:rowOff>279400</xdr:rowOff>
    </xdr:from>
    <xdr:to>
      <xdr:col>3</xdr:col>
      <xdr:colOff>196850</xdr:colOff>
      <xdr:row>89</xdr:row>
      <xdr:rowOff>498475</xdr:rowOff>
    </xdr:to>
    <xdr:pic>
      <xdr:nvPicPr>
        <xdr:cNvPr id="84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68049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89</xdr:row>
      <xdr:rowOff>279400</xdr:rowOff>
    </xdr:from>
    <xdr:to>
      <xdr:col>10</xdr:col>
      <xdr:colOff>196850</xdr:colOff>
      <xdr:row>89</xdr:row>
      <xdr:rowOff>498475</xdr:rowOff>
    </xdr:to>
    <xdr:pic>
      <xdr:nvPicPr>
        <xdr:cNvPr id="84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68049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89</xdr:row>
      <xdr:rowOff>279400</xdr:rowOff>
    </xdr:from>
    <xdr:to>
      <xdr:col>3</xdr:col>
      <xdr:colOff>196850</xdr:colOff>
      <xdr:row>89</xdr:row>
      <xdr:rowOff>498475</xdr:rowOff>
    </xdr:to>
    <xdr:pic>
      <xdr:nvPicPr>
        <xdr:cNvPr id="84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68049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89</xdr:row>
      <xdr:rowOff>279400</xdr:rowOff>
    </xdr:from>
    <xdr:to>
      <xdr:col>3</xdr:col>
      <xdr:colOff>196850</xdr:colOff>
      <xdr:row>89</xdr:row>
      <xdr:rowOff>498475</xdr:rowOff>
    </xdr:to>
    <xdr:pic>
      <xdr:nvPicPr>
        <xdr:cNvPr id="84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68049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89</xdr:row>
      <xdr:rowOff>279400</xdr:rowOff>
    </xdr:from>
    <xdr:to>
      <xdr:col>10</xdr:col>
      <xdr:colOff>196850</xdr:colOff>
      <xdr:row>89</xdr:row>
      <xdr:rowOff>498475</xdr:rowOff>
    </xdr:to>
    <xdr:pic>
      <xdr:nvPicPr>
        <xdr:cNvPr id="84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68049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89</xdr:row>
      <xdr:rowOff>279400</xdr:rowOff>
    </xdr:from>
    <xdr:to>
      <xdr:col>3</xdr:col>
      <xdr:colOff>196850</xdr:colOff>
      <xdr:row>89</xdr:row>
      <xdr:rowOff>498475</xdr:rowOff>
    </xdr:to>
    <xdr:pic>
      <xdr:nvPicPr>
        <xdr:cNvPr id="84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68049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89</xdr:row>
      <xdr:rowOff>228600</xdr:rowOff>
    </xdr:from>
    <xdr:to>
      <xdr:col>3</xdr:col>
      <xdr:colOff>260350</xdr:colOff>
      <xdr:row>89</xdr:row>
      <xdr:rowOff>447675</xdr:rowOff>
    </xdr:to>
    <xdr:pic>
      <xdr:nvPicPr>
        <xdr:cNvPr id="85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679989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89</xdr:row>
      <xdr:rowOff>231775</xdr:rowOff>
    </xdr:from>
    <xdr:to>
      <xdr:col>3</xdr:col>
      <xdr:colOff>539750</xdr:colOff>
      <xdr:row>89</xdr:row>
      <xdr:rowOff>450850</xdr:rowOff>
    </xdr:to>
    <xdr:pic>
      <xdr:nvPicPr>
        <xdr:cNvPr id="85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680021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89</xdr:row>
      <xdr:rowOff>228600</xdr:rowOff>
    </xdr:from>
    <xdr:to>
      <xdr:col>10</xdr:col>
      <xdr:colOff>260350</xdr:colOff>
      <xdr:row>89</xdr:row>
      <xdr:rowOff>447675</xdr:rowOff>
    </xdr:to>
    <xdr:pic>
      <xdr:nvPicPr>
        <xdr:cNvPr id="85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679989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89</xdr:row>
      <xdr:rowOff>231775</xdr:rowOff>
    </xdr:from>
    <xdr:to>
      <xdr:col>10</xdr:col>
      <xdr:colOff>539750</xdr:colOff>
      <xdr:row>89</xdr:row>
      <xdr:rowOff>450850</xdr:rowOff>
    </xdr:to>
    <xdr:pic>
      <xdr:nvPicPr>
        <xdr:cNvPr id="85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680021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89</xdr:row>
      <xdr:rowOff>228600</xdr:rowOff>
    </xdr:from>
    <xdr:to>
      <xdr:col>3</xdr:col>
      <xdr:colOff>260350</xdr:colOff>
      <xdr:row>89</xdr:row>
      <xdr:rowOff>447675</xdr:rowOff>
    </xdr:to>
    <xdr:pic>
      <xdr:nvPicPr>
        <xdr:cNvPr id="85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679989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89</xdr:row>
      <xdr:rowOff>231775</xdr:rowOff>
    </xdr:from>
    <xdr:to>
      <xdr:col>3</xdr:col>
      <xdr:colOff>539750</xdr:colOff>
      <xdr:row>89</xdr:row>
      <xdr:rowOff>450850</xdr:rowOff>
    </xdr:to>
    <xdr:pic>
      <xdr:nvPicPr>
        <xdr:cNvPr id="85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680021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89</xdr:row>
      <xdr:rowOff>228600</xdr:rowOff>
    </xdr:from>
    <xdr:to>
      <xdr:col>3</xdr:col>
      <xdr:colOff>260350</xdr:colOff>
      <xdr:row>89</xdr:row>
      <xdr:rowOff>447675</xdr:rowOff>
    </xdr:to>
    <xdr:pic>
      <xdr:nvPicPr>
        <xdr:cNvPr id="85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679989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89</xdr:row>
      <xdr:rowOff>231775</xdr:rowOff>
    </xdr:from>
    <xdr:to>
      <xdr:col>3</xdr:col>
      <xdr:colOff>539750</xdr:colOff>
      <xdr:row>89</xdr:row>
      <xdr:rowOff>450850</xdr:rowOff>
    </xdr:to>
    <xdr:pic>
      <xdr:nvPicPr>
        <xdr:cNvPr id="85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680021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89</xdr:row>
      <xdr:rowOff>228600</xdr:rowOff>
    </xdr:from>
    <xdr:to>
      <xdr:col>10</xdr:col>
      <xdr:colOff>260350</xdr:colOff>
      <xdr:row>89</xdr:row>
      <xdr:rowOff>447675</xdr:rowOff>
    </xdr:to>
    <xdr:pic>
      <xdr:nvPicPr>
        <xdr:cNvPr id="85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679989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89</xdr:row>
      <xdr:rowOff>231775</xdr:rowOff>
    </xdr:from>
    <xdr:to>
      <xdr:col>10</xdr:col>
      <xdr:colOff>539750</xdr:colOff>
      <xdr:row>89</xdr:row>
      <xdr:rowOff>450850</xdr:rowOff>
    </xdr:to>
    <xdr:pic>
      <xdr:nvPicPr>
        <xdr:cNvPr id="85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680021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89</xdr:row>
      <xdr:rowOff>228600</xdr:rowOff>
    </xdr:from>
    <xdr:to>
      <xdr:col>3</xdr:col>
      <xdr:colOff>260350</xdr:colOff>
      <xdr:row>89</xdr:row>
      <xdr:rowOff>447675</xdr:rowOff>
    </xdr:to>
    <xdr:pic>
      <xdr:nvPicPr>
        <xdr:cNvPr id="86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679989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89</xdr:row>
      <xdr:rowOff>231775</xdr:rowOff>
    </xdr:from>
    <xdr:to>
      <xdr:col>3</xdr:col>
      <xdr:colOff>539750</xdr:colOff>
      <xdr:row>89</xdr:row>
      <xdr:rowOff>450850</xdr:rowOff>
    </xdr:to>
    <xdr:pic>
      <xdr:nvPicPr>
        <xdr:cNvPr id="86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680021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89</xdr:row>
      <xdr:rowOff>228600</xdr:rowOff>
    </xdr:from>
    <xdr:to>
      <xdr:col>10</xdr:col>
      <xdr:colOff>260350</xdr:colOff>
      <xdr:row>89</xdr:row>
      <xdr:rowOff>447675</xdr:rowOff>
    </xdr:to>
    <xdr:pic>
      <xdr:nvPicPr>
        <xdr:cNvPr id="86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679989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89</xdr:row>
      <xdr:rowOff>231775</xdr:rowOff>
    </xdr:from>
    <xdr:to>
      <xdr:col>10</xdr:col>
      <xdr:colOff>539750</xdr:colOff>
      <xdr:row>89</xdr:row>
      <xdr:rowOff>450850</xdr:rowOff>
    </xdr:to>
    <xdr:pic>
      <xdr:nvPicPr>
        <xdr:cNvPr id="86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680021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94</xdr:row>
      <xdr:rowOff>279400</xdr:rowOff>
    </xdr:from>
    <xdr:to>
      <xdr:col>3</xdr:col>
      <xdr:colOff>196850</xdr:colOff>
      <xdr:row>94</xdr:row>
      <xdr:rowOff>498475</xdr:rowOff>
    </xdr:to>
    <xdr:pic>
      <xdr:nvPicPr>
        <xdr:cNvPr id="86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1135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94</xdr:row>
      <xdr:rowOff>257175</xdr:rowOff>
    </xdr:from>
    <xdr:to>
      <xdr:col>3</xdr:col>
      <xdr:colOff>514350</xdr:colOff>
      <xdr:row>94</xdr:row>
      <xdr:rowOff>476250</xdr:rowOff>
    </xdr:to>
    <xdr:pic>
      <xdr:nvPicPr>
        <xdr:cNvPr id="86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711136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94</xdr:row>
      <xdr:rowOff>279400</xdr:rowOff>
    </xdr:from>
    <xdr:to>
      <xdr:col>10</xdr:col>
      <xdr:colOff>196850</xdr:colOff>
      <xdr:row>94</xdr:row>
      <xdr:rowOff>498475</xdr:rowOff>
    </xdr:to>
    <xdr:pic>
      <xdr:nvPicPr>
        <xdr:cNvPr id="86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71135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94</xdr:row>
      <xdr:rowOff>257175</xdr:rowOff>
    </xdr:from>
    <xdr:to>
      <xdr:col>10</xdr:col>
      <xdr:colOff>514350</xdr:colOff>
      <xdr:row>94</xdr:row>
      <xdr:rowOff>476250</xdr:rowOff>
    </xdr:to>
    <xdr:pic>
      <xdr:nvPicPr>
        <xdr:cNvPr id="86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711136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94</xdr:row>
      <xdr:rowOff>279400</xdr:rowOff>
    </xdr:from>
    <xdr:to>
      <xdr:col>3</xdr:col>
      <xdr:colOff>196850</xdr:colOff>
      <xdr:row>94</xdr:row>
      <xdr:rowOff>498475</xdr:rowOff>
    </xdr:to>
    <xdr:pic>
      <xdr:nvPicPr>
        <xdr:cNvPr id="86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1135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94</xdr:row>
      <xdr:rowOff>257175</xdr:rowOff>
    </xdr:from>
    <xdr:to>
      <xdr:col>3</xdr:col>
      <xdr:colOff>514350</xdr:colOff>
      <xdr:row>94</xdr:row>
      <xdr:rowOff>476250</xdr:rowOff>
    </xdr:to>
    <xdr:pic>
      <xdr:nvPicPr>
        <xdr:cNvPr id="86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711136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94</xdr:row>
      <xdr:rowOff>279400</xdr:rowOff>
    </xdr:from>
    <xdr:to>
      <xdr:col>3</xdr:col>
      <xdr:colOff>196850</xdr:colOff>
      <xdr:row>94</xdr:row>
      <xdr:rowOff>498475</xdr:rowOff>
    </xdr:to>
    <xdr:pic>
      <xdr:nvPicPr>
        <xdr:cNvPr id="87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1135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94</xdr:row>
      <xdr:rowOff>279400</xdr:rowOff>
    </xdr:from>
    <xdr:to>
      <xdr:col>10</xdr:col>
      <xdr:colOff>196850</xdr:colOff>
      <xdr:row>94</xdr:row>
      <xdr:rowOff>498475</xdr:rowOff>
    </xdr:to>
    <xdr:pic>
      <xdr:nvPicPr>
        <xdr:cNvPr id="87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71135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94</xdr:row>
      <xdr:rowOff>279400</xdr:rowOff>
    </xdr:from>
    <xdr:to>
      <xdr:col>3</xdr:col>
      <xdr:colOff>196850</xdr:colOff>
      <xdr:row>94</xdr:row>
      <xdr:rowOff>498475</xdr:rowOff>
    </xdr:to>
    <xdr:pic>
      <xdr:nvPicPr>
        <xdr:cNvPr id="87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1135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94</xdr:row>
      <xdr:rowOff>279400</xdr:rowOff>
    </xdr:from>
    <xdr:to>
      <xdr:col>3</xdr:col>
      <xdr:colOff>196850</xdr:colOff>
      <xdr:row>94</xdr:row>
      <xdr:rowOff>498475</xdr:rowOff>
    </xdr:to>
    <xdr:pic>
      <xdr:nvPicPr>
        <xdr:cNvPr id="87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1135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94</xdr:row>
      <xdr:rowOff>279400</xdr:rowOff>
    </xdr:from>
    <xdr:to>
      <xdr:col>10</xdr:col>
      <xdr:colOff>196850</xdr:colOff>
      <xdr:row>94</xdr:row>
      <xdr:rowOff>498475</xdr:rowOff>
    </xdr:to>
    <xdr:pic>
      <xdr:nvPicPr>
        <xdr:cNvPr id="87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71135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94</xdr:row>
      <xdr:rowOff>279400</xdr:rowOff>
    </xdr:from>
    <xdr:to>
      <xdr:col>3</xdr:col>
      <xdr:colOff>196850</xdr:colOff>
      <xdr:row>94</xdr:row>
      <xdr:rowOff>498475</xdr:rowOff>
    </xdr:to>
    <xdr:pic>
      <xdr:nvPicPr>
        <xdr:cNvPr id="87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1135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94</xdr:row>
      <xdr:rowOff>228600</xdr:rowOff>
    </xdr:from>
    <xdr:to>
      <xdr:col>3</xdr:col>
      <xdr:colOff>260350</xdr:colOff>
      <xdr:row>94</xdr:row>
      <xdr:rowOff>447675</xdr:rowOff>
    </xdr:to>
    <xdr:pic>
      <xdr:nvPicPr>
        <xdr:cNvPr id="87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710850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94</xdr:row>
      <xdr:rowOff>231775</xdr:rowOff>
    </xdr:from>
    <xdr:to>
      <xdr:col>3</xdr:col>
      <xdr:colOff>539750</xdr:colOff>
      <xdr:row>94</xdr:row>
      <xdr:rowOff>450850</xdr:rowOff>
    </xdr:to>
    <xdr:pic>
      <xdr:nvPicPr>
        <xdr:cNvPr id="87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710882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94</xdr:row>
      <xdr:rowOff>228600</xdr:rowOff>
    </xdr:from>
    <xdr:to>
      <xdr:col>10</xdr:col>
      <xdr:colOff>260350</xdr:colOff>
      <xdr:row>94</xdr:row>
      <xdr:rowOff>447675</xdr:rowOff>
    </xdr:to>
    <xdr:pic>
      <xdr:nvPicPr>
        <xdr:cNvPr id="87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710850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94</xdr:row>
      <xdr:rowOff>231775</xdr:rowOff>
    </xdr:from>
    <xdr:to>
      <xdr:col>10</xdr:col>
      <xdr:colOff>539750</xdr:colOff>
      <xdr:row>94</xdr:row>
      <xdr:rowOff>450850</xdr:rowOff>
    </xdr:to>
    <xdr:pic>
      <xdr:nvPicPr>
        <xdr:cNvPr id="87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710882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94</xdr:row>
      <xdr:rowOff>228600</xdr:rowOff>
    </xdr:from>
    <xdr:to>
      <xdr:col>3</xdr:col>
      <xdr:colOff>260350</xdr:colOff>
      <xdr:row>94</xdr:row>
      <xdr:rowOff>447675</xdr:rowOff>
    </xdr:to>
    <xdr:pic>
      <xdr:nvPicPr>
        <xdr:cNvPr id="88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710850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94</xdr:row>
      <xdr:rowOff>231775</xdr:rowOff>
    </xdr:from>
    <xdr:to>
      <xdr:col>3</xdr:col>
      <xdr:colOff>539750</xdr:colOff>
      <xdr:row>94</xdr:row>
      <xdr:rowOff>450850</xdr:rowOff>
    </xdr:to>
    <xdr:pic>
      <xdr:nvPicPr>
        <xdr:cNvPr id="88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710882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94</xdr:row>
      <xdr:rowOff>228600</xdr:rowOff>
    </xdr:from>
    <xdr:to>
      <xdr:col>3</xdr:col>
      <xdr:colOff>260350</xdr:colOff>
      <xdr:row>94</xdr:row>
      <xdr:rowOff>447675</xdr:rowOff>
    </xdr:to>
    <xdr:pic>
      <xdr:nvPicPr>
        <xdr:cNvPr id="88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710850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94</xdr:row>
      <xdr:rowOff>231775</xdr:rowOff>
    </xdr:from>
    <xdr:to>
      <xdr:col>3</xdr:col>
      <xdr:colOff>539750</xdr:colOff>
      <xdr:row>94</xdr:row>
      <xdr:rowOff>450850</xdr:rowOff>
    </xdr:to>
    <xdr:pic>
      <xdr:nvPicPr>
        <xdr:cNvPr id="88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710882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94</xdr:row>
      <xdr:rowOff>228600</xdr:rowOff>
    </xdr:from>
    <xdr:to>
      <xdr:col>10</xdr:col>
      <xdr:colOff>260350</xdr:colOff>
      <xdr:row>94</xdr:row>
      <xdr:rowOff>447675</xdr:rowOff>
    </xdr:to>
    <xdr:pic>
      <xdr:nvPicPr>
        <xdr:cNvPr id="88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710850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94</xdr:row>
      <xdr:rowOff>231775</xdr:rowOff>
    </xdr:from>
    <xdr:to>
      <xdr:col>10</xdr:col>
      <xdr:colOff>539750</xdr:colOff>
      <xdr:row>94</xdr:row>
      <xdr:rowOff>450850</xdr:rowOff>
    </xdr:to>
    <xdr:pic>
      <xdr:nvPicPr>
        <xdr:cNvPr id="88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710882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94</xdr:row>
      <xdr:rowOff>228600</xdr:rowOff>
    </xdr:from>
    <xdr:to>
      <xdr:col>3</xdr:col>
      <xdr:colOff>260350</xdr:colOff>
      <xdr:row>94</xdr:row>
      <xdr:rowOff>447675</xdr:rowOff>
    </xdr:to>
    <xdr:pic>
      <xdr:nvPicPr>
        <xdr:cNvPr id="88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710850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94</xdr:row>
      <xdr:rowOff>231775</xdr:rowOff>
    </xdr:from>
    <xdr:to>
      <xdr:col>3</xdr:col>
      <xdr:colOff>539750</xdr:colOff>
      <xdr:row>94</xdr:row>
      <xdr:rowOff>450850</xdr:rowOff>
    </xdr:to>
    <xdr:pic>
      <xdr:nvPicPr>
        <xdr:cNvPr id="88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710882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94</xdr:row>
      <xdr:rowOff>228600</xdr:rowOff>
    </xdr:from>
    <xdr:to>
      <xdr:col>10</xdr:col>
      <xdr:colOff>260350</xdr:colOff>
      <xdr:row>94</xdr:row>
      <xdr:rowOff>447675</xdr:rowOff>
    </xdr:to>
    <xdr:pic>
      <xdr:nvPicPr>
        <xdr:cNvPr id="88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710850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94</xdr:row>
      <xdr:rowOff>231775</xdr:rowOff>
    </xdr:from>
    <xdr:to>
      <xdr:col>10</xdr:col>
      <xdr:colOff>539750</xdr:colOff>
      <xdr:row>94</xdr:row>
      <xdr:rowOff>450850</xdr:rowOff>
    </xdr:to>
    <xdr:pic>
      <xdr:nvPicPr>
        <xdr:cNvPr id="88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710882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99</xdr:row>
      <xdr:rowOff>279400</xdr:rowOff>
    </xdr:from>
    <xdr:to>
      <xdr:col>3</xdr:col>
      <xdr:colOff>196850</xdr:colOff>
      <xdr:row>99</xdr:row>
      <xdr:rowOff>498475</xdr:rowOff>
    </xdr:to>
    <xdr:pic>
      <xdr:nvPicPr>
        <xdr:cNvPr id="89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58507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99</xdr:row>
      <xdr:rowOff>257175</xdr:rowOff>
    </xdr:from>
    <xdr:to>
      <xdr:col>3</xdr:col>
      <xdr:colOff>514350</xdr:colOff>
      <xdr:row>99</xdr:row>
      <xdr:rowOff>476250</xdr:rowOff>
    </xdr:to>
    <xdr:pic>
      <xdr:nvPicPr>
        <xdr:cNvPr id="89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758285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99</xdr:row>
      <xdr:rowOff>279400</xdr:rowOff>
    </xdr:from>
    <xdr:to>
      <xdr:col>10</xdr:col>
      <xdr:colOff>196850</xdr:colOff>
      <xdr:row>99</xdr:row>
      <xdr:rowOff>498475</xdr:rowOff>
    </xdr:to>
    <xdr:pic>
      <xdr:nvPicPr>
        <xdr:cNvPr id="89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758507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99</xdr:row>
      <xdr:rowOff>257175</xdr:rowOff>
    </xdr:from>
    <xdr:to>
      <xdr:col>10</xdr:col>
      <xdr:colOff>514350</xdr:colOff>
      <xdr:row>99</xdr:row>
      <xdr:rowOff>476250</xdr:rowOff>
    </xdr:to>
    <xdr:pic>
      <xdr:nvPicPr>
        <xdr:cNvPr id="89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758285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99</xdr:row>
      <xdr:rowOff>279400</xdr:rowOff>
    </xdr:from>
    <xdr:to>
      <xdr:col>3</xdr:col>
      <xdr:colOff>196850</xdr:colOff>
      <xdr:row>99</xdr:row>
      <xdr:rowOff>498475</xdr:rowOff>
    </xdr:to>
    <xdr:pic>
      <xdr:nvPicPr>
        <xdr:cNvPr id="89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58507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99</xdr:row>
      <xdr:rowOff>257175</xdr:rowOff>
    </xdr:from>
    <xdr:to>
      <xdr:col>3</xdr:col>
      <xdr:colOff>514350</xdr:colOff>
      <xdr:row>99</xdr:row>
      <xdr:rowOff>476250</xdr:rowOff>
    </xdr:to>
    <xdr:pic>
      <xdr:nvPicPr>
        <xdr:cNvPr id="89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758285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99</xdr:row>
      <xdr:rowOff>279400</xdr:rowOff>
    </xdr:from>
    <xdr:to>
      <xdr:col>3</xdr:col>
      <xdr:colOff>196850</xdr:colOff>
      <xdr:row>99</xdr:row>
      <xdr:rowOff>498475</xdr:rowOff>
    </xdr:to>
    <xdr:pic>
      <xdr:nvPicPr>
        <xdr:cNvPr id="89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58507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99</xdr:row>
      <xdr:rowOff>279400</xdr:rowOff>
    </xdr:from>
    <xdr:to>
      <xdr:col>10</xdr:col>
      <xdr:colOff>196850</xdr:colOff>
      <xdr:row>99</xdr:row>
      <xdr:rowOff>498475</xdr:rowOff>
    </xdr:to>
    <xdr:pic>
      <xdr:nvPicPr>
        <xdr:cNvPr id="89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758507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99</xdr:row>
      <xdr:rowOff>279400</xdr:rowOff>
    </xdr:from>
    <xdr:to>
      <xdr:col>3</xdr:col>
      <xdr:colOff>196850</xdr:colOff>
      <xdr:row>99</xdr:row>
      <xdr:rowOff>498475</xdr:rowOff>
    </xdr:to>
    <xdr:pic>
      <xdr:nvPicPr>
        <xdr:cNvPr id="89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58507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99</xdr:row>
      <xdr:rowOff>279400</xdr:rowOff>
    </xdr:from>
    <xdr:to>
      <xdr:col>3</xdr:col>
      <xdr:colOff>196850</xdr:colOff>
      <xdr:row>99</xdr:row>
      <xdr:rowOff>498475</xdr:rowOff>
    </xdr:to>
    <xdr:pic>
      <xdr:nvPicPr>
        <xdr:cNvPr id="89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58507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99</xdr:row>
      <xdr:rowOff>279400</xdr:rowOff>
    </xdr:from>
    <xdr:to>
      <xdr:col>10</xdr:col>
      <xdr:colOff>196850</xdr:colOff>
      <xdr:row>99</xdr:row>
      <xdr:rowOff>498475</xdr:rowOff>
    </xdr:to>
    <xdr:pic>
      <xdr:nvPicPr>
        <xdr:cNvPr id="90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758507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99</xdr:row>
      <xdr:rowOff>279400</xdr:rowOff>
    </xdr:from>
    <xdr:to>
      <xdr:col>3</xdr:col>
      <xdr:colOff>196850</xdr:colOff>
      <xdr:row>99</xdr:row>
      <xdr:rowOff>498475</xdr:rowOff>
    </xdr:to>
    <xdr:pic>
      <xdr:nvPicPr>
        <xdr:cNvPr id="90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58507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99</xdr:row>
      <xdr:rowOff>279400</xdr:rowOff>
    </xdr:from>
    <xdr:to>
      <xdr:col>3</xdr:col>
      <xdr:colOff>196850</xdr:colOff>
      <xdr:row>99</xdr:row>
      <xdr:rowOff>498475</xdr:rowOff>
    </xdr:to>
    <xdr:pic>
      <xdr:nvPicPr>
        <xdr:cNvPr id="90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58507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99</xdr:row>
      <xdr:rowOff>279400</xdr:rowOff>
    </xdr:from>
    <xdr:to>
      <xdr:col>10</xdr:col>
      <xdr:colOff>196850</xdr:colOff>
      <xdr:row>99</xdr:row>
      <xdr:rowOff>498475</xdr:rowOff>
    </xdr:to>
    <xdr:pic>
      <xdr:nvPicPr>
        <xdr:cNvPr id="90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758507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99</xdr:row>
      <xdr:rowOff>279400</xdr:rowOff>
    </xdr:from>
    <xdr:to>
      <xdr:col>3</xdr:col>
      <xdr:colOff>196850</xdr:colOff>
      <xdr:row>99</xdr:row>
      <xdr:rowOff>498475</xdr:rowOff>
    </xdr:to>
    <xdr:pic>
      <xdr:nvPicPr>
        <xdr:cNvPr id="90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58507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99</xdr:row>
      <xdr:rowOff>279400</xdr:rowOff>
    </xdr:from>
    <xdr:to>
      <xdr:col>3</xdr:col>
      <xdr:colOff>196850</xdr:colOff>
      <xdr:row>99</xdr:row>
      <xdr:rowOff>498475</xdr:rowOff>
    </xdr:to>
    <xdr:pic>
      <xdr:nvPicPr>
        <xdr:cNvPr id="90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58507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99</xdr:row>
      <xdr:rowOff>279400</xdr:rowOff>
    </xdr:from>
    <xdr:to>
      <xdr:col>10</xdr:col>
      <xdr:colOff>196850</xdr:colOff>
      <xdr:row>99</xdr:row>
      <xdr:rowOff>498475</xdr:rowOff>
    </xdr:to>
    <xdr:pic>
      <xdr:nvPicPr>
        <xdr:cNvPr id="90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758507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99</xdr:row>
      <xdr:rowOff>279400</xdr:rowOff>
    </xdr:from>
    <xdr:to>
      <xdr:col>3</xdr:col>
      <xdr:colOff>196850</xdr:colOff>
      <xdr:row>99</xdr:row>
      <xdr:rowOff>498475</xdr:rowOff>
    </xdr:to>
    <xdr:pic>
      <xdr:nvPicPr>
        <xdr:cNvPr id="90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58507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99</xdr:row>
      <xdr:rowOff>279400</xdr:rowOff>
    </xdr:from>
    <xdr:to>
      <xdr:col>3</xdr:col>
      <xdr:colOff>196850</xdr:colOff>
      <xdr:row>99</xdr:row>
      <xdr:rowOff>498475</xdr:rowOff>
    </xdr:to>
    <xdr:pic>
      <xdr:nvPicPr>
        <xdr:cNvPr id="90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58507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99</xdr:row>
      <xdr:rowOff>279400</xdr:rowOff>
    </xdr:from>
    <xdr:to>
      <xdr:col>10</xdr:col>
      <xdr:colOff>196850</xdr:colOff>
      <xdr:row>99</xdr:row>
      <xdr:rowOff>498475</xdr:rowOff>
    </xdr:to>
    <xdr:pic>
      <xdr:nvPicPr>
        <xdr:cNvPr id="90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758507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99</xdr:row>
      <xdr:rowOff>279400</xdr:rowOff>
    </xdr:from>
    <xdr:to>
      <xdr:col>3</xdr:col>
      <xdr:colOff>196850</xdr:colOff>
      <xdr:row>99</xdr:row>
      <xdr:rowOff>498475</xdr:rowOff>
    </xdr:to>
    <xdr:pic>
      <xdr:nvPicPr>
        <xdr:cNvPr id="91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58507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99</xdr:row>
      <xdr:rowOff>279400</xdr:rowOff>
    </xdr:from>
    <xdr:to>
      <xdr:col>3</xdr:col>
      <xdr:colOff>196850</xdr:colOff>
      <xdr:row>99</xdr:row>
      <xdr:rowOff>498475</xdr:rowOff>
    </xdr:to>
    <xdr:pic>
      <xdr:nvPicPr>
        <xdr:cNvPr id="9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58507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99</xdr:row>
      <xdr:rowOff>257175</xdr:rowOff>
    </xdr:from>
    <xdr:to>
      <xdr:col>3</xdr:col>
      <xdr:colOff>514350</xdr:colOff>
      <xdr:row>99</xdr:row>
      <xdr:rowOff>476250</xdr:rowOff>
    </xdr:to>
    <xdr:pic>
      <xdr:nvPicPr>
        <xdr:cNvPr id="91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758285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99</xdr:row>
      <xdr:rowOff>279400</xdr:rowOff>
    </xdr:from>
    <xdr:to>
      <xdr:col>10</xdr:col>
      <xdr:colOff>196850</xdr:colOff>
      <xdr:row>99</xdr:row>
      <xdr:rowOff>498475</xdr:rowOff>
    </xdr:to>
    <xdr:pic>
      <xdr:nvPicPr>
        <xdr:cNvPr id="91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758507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99</xdr:row>
      <xdr:rowOff>257175</xdr:rowOff>
    </xdr:from>
    <xdr:to>
      <xdr:col>10</xdr:col>
      <xdr:colOff>514350</xdr:colOff>
      <xdr:row>99</xdr:row>
      <xdr:rowOff>476250</xdr:rowOff>
    </xdr:to>
    <xdr:pic>
      <xdr:nvPicPr>
        <xdr:cNvPr id="91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758285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99</xdr:row>
      <xdr:rowOff>279400</xdr:rowOff>
    </xdr:from>
    <xdr:to>
      <xdr:col>3</xdr:col>
      <xdr:colOff>196850</xdr:colOff>
      <xdr:row>99</xdr:row>
      <xdr:rowOff>498475</xdr:rowOff>
    </xdr:to>
    <xdr:pic>
      <xdr:nvPicPr>
        <xdr:cNvPr id="91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58507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99</xdr:row>
      <xdr:rowOff>257175</xdr:rowOff>
    </xdr:from>
    <xdr:to>
      <xdr:col>3</xdr:col>
      <xdr:colOff>514350</xdr:colOff>
      <xdr:row>99</xdr:row>
      <xdr:rowOff>476250</xdr:rowOff>
    </xdr:to>
    <xdr:pic>
      <xdr:nvPicPr>
        <xdr:cNvPr id="91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758285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99</xdr:row>
      <xdr:rowOff>279400</xdr:rowOff>
    </xdr:from>
    <xdr:to>
      <xdr:col>3</xdr:col>
      <xdr:colOff>196850</xdr:colOff>
      <xdr:row>99</xdr:row>
      <xdr:rowOff>498475</xdr:rowOff>
    </xdr:to>
    <xdr:pic>
      <xdr:nvPicPr>
        <xdr:cNvPr id="91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58507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99</xdr:row>
      <xdr:rowOff>279400</xdr:rowOff>
    </xdr:from>
    <xdr:to>
      <xdr:col>10</xdr:col>
      <xdr:colOff>196850</xdr:colOff>
      <xdr:row>99</xdr:row>
      <xdr:rowOff>498475</xdr:rowOff>
    </xdr:to>
    <xdr:pic>
      <xdr:nvPicPr>
        <xdr:cNvPr id="91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758507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99</xdr:row>
      <xdr:rowOff>279400</xdr:rowOff>
    </xdr:from>
    <xdr:to>
      <xdr:col>3</xdr:col>
      <xdr:colOff>196850</xdr:colOff>
      <xdr:row>99</xdr:row>
      <xdr:rowOff>498475</xdr:rowOff>
    </xdr:to>
    <xdr:pic>
      <xdr:nvPicPr>
        <xdr:cNvPr id="91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58507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99</xdr:row>
      <xdr:rowOff>279400</xdr:rowOff>
    </xdr:from>
    <xdr:to>
      <xdr:col>3</xdr:col>
      <xdr:colOff>196850</xdr:colOff>
      <xdr:row>99</xdr:row>
      <xdr:rowOff>498475</xdr:rowOff>
    </xdr:to>
    <xdr:pic>
      <xdr:nvPicPr>
        <xdr:cNvPr id="92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58507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99</xdr:row>
      <xdr:rowOff>279400</xdr:rowOff>
    </xdr:from>
    <xdr:to>
      <xdr:col>10</xdr:col>
      <xdr:colOff>196850</xdr:colOff>
      <xdr:row>99</xdr:row>
      <xdr:rowOff>498475</xdr:rowOff>
    </xdr:to>
    <xdr:pic>
      <xdr:nvPicPr>
        <xdr:cNvPr id="92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758507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99</xdr:row>
      <xdr:rowOff>279400</xdr:rowOff>
    </xdr:from>
    <xdr:to>
      <xdr:col>3</xdr:col>
      <xdr:colOff>196850</xdr:colOff>
      <xdr:row>99</xdr:row>
      <xdr:rowOff>498475</xdr:rowOff>
    </xdr:to>
    <xdr:pic>
      <xdr:nvPicPr>
        <xdr:cNvPr id="92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58507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99</xdr:row>
      <xdr:rowOff>228600</xdr:rowOff>
    </xdr:from>
    <xdr:to>
      <xdr:col>3</xdr:col>
      <xdr:colOff>260350</xdr:colOff>
      <xdr:row>99</xdr:row>
      <xdr:rowOff>447675</xdr:rowOff>
    </xdr:to>
    <xdr:pic>
      <xdr:nvPicPr>
        <xdr:cNvPr id="92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757999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99</xdr:row>
      <xdr:rowOff>231775</xdr:rowOff>
    </xdr:from>
    <xdr:to>
      <xdr:col>3</xdr:col>
      <xdr:colOff>539750</xdr:colOff>
      <xdr:row>99</xdr:row>
      <xdr:rowOff>450850</xdr:rowOff>
    </xdr:to>
    <xdr:pic>
      <xdr:nvPicPr>
        <xdr:cNvPr id="92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758031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99</xdr:row>
      <xdr:rowOff>228600</xdr:rowOff>
    </xdr:from>
    <xdr:to>
      <xdr:col>10</xdr:col>
      <xdr:colOff>260350</xdr:colOff>
      <xdr:row>99</xdr:row>
      <xdr:rowOff>447675</xdr:rowOff>
    </xdr:to>
    <xdr:pic>
      <xdr:nvPicPr>
        <xdr:cNvPr id="92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757999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99</xdr:row>
      <xdr:rowOff>231775</xdr:rowOff>
    </xdr:from>
    <xdr:to>
      <xdr:col>10</xdr:col>
      <xdr:colOff>539750</xdr:colOff>
      <xdr:row>99</xdr:row>
      <xdr:rowOff>450850</xdr:rowOff>
    </xdr:to>
    <xdr:pic>
      <xdr:nvPicPr>
        <xdr:cNvPr id="92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758031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99</xdr:row>
      <xdr:rowOff>228600</xdr:rowOff>
    </xdr:from>
    <xdr:to>
      <xdr:col>3</xdr:col>
      <xdr:colOff>260350</xdr:colOff>
      <xdr:row>99</xdr:row>
      <xdr:rowOff>447675</xdr:rowOff>
    </xdr:to>
    <xdr:pic>
      <xdr:nvPicPr>
        <xdr:cNvPr id="92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757999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99</xdr:row>
      <xdr:rowOff>231775</xdr:rowOff>
    </xdr:from>
    <xdr:to>
      <xdr:col>3</xdr:col>
      <xdr:colOff>539750</xdr:colOff>
      <xdr:row>99</xdr:row>
      <xdr:rowOff>450850</xdr:rowOff>
    </xdr:to>
    <xdr:pic>
      <xdr:nvPicPr>
        <xdr:cNvPr id="92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758031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99</xdr:row>
      <xdr:rowOff>228600</xdr:rowOff>
    </xdr:from>
    <xdr:to>
      <xdr:col>3</xdr:col>
      <xdr:colOff>260350</xdr:colOff>
      <xdr:row>99</xdr:row>
      <xdr:rowOff>447675</xdr:rowOff>
    </xdr:to>
    <xdr:pic>
      <xdr:nvPicPr>
        <xdr:cNvPr id="92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757999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99</xdr:row>
      <xdr:rowOff>231775</xdr:rowOff>
    </xdr:from>
    <xdr:to>
      <xdr:col>3</xdr:col>
      <xdr:colOff>539750</xdr:colOff>
      <xdr:row>99</xdr:row>
      <xdr:rowOff>450850</xdr:rowOff>
    </xdr:to>
    <xdr:pic>
      <xdr:nvPicPr>
        <xdr:cNvPr id="93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758031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99</xdr:row>
      <xdr:rowOff>228600</xdr:rowOff>
    </xdr:from>
    <xdr:to>
      <xdr:col>10</xdr:col>
      <xdr:colOff>260350</xdr:colOff>
      <xdr:row>99</xdr:row>
      <xdr:rowOff>447675</xdr:rowOff>
    </xdr:to>
    <xdr:pic>
      <xdr:nvPicPr>
        <xdr:cNvPr id="93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757999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99</xdr:row>
      <xdr:rowOff>231775</xdr:rowOff>
    </xdr:from>
    <xdr:to>
      <xdr:col>10</xdr:col>
      <xdr:colOff>539750</xdr:colOff>
      <xdr:row>99</xdr:row>
      <xdr:rowOff>450850</xdr:rowOff>
    </xdr:to>
    <xdr:pic>
      <xdr:nvPicPr>
        <xdr:cNvPr id="93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758031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99</xdr:row>
      <xdr:rowOff>228600</xdr:rowOff>
    </xdr:from>
    <xdr:to>
      <xdr:col>3</xdr:col>
      <xdr:colOff>260350</xdr:colOff>
      <xdr:row>99</xdr:row>
      <xdr:rowOff>447675</xdr:rowOff>
    </xdr:to>
    <xdr:pic>
      <xdr:nvPicPr>
        <xdr:cNvPr id="93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757999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99</xdr:row>
      <xdr:rowOff>231775</xdr:rowOff>
    </xdr:from>
    <xdr:to>
      <xdr:col>3</xdr:col>
      <xdr:colOff>539750</xdr:colOff>
      <xdr:row>99</xdr:row>
      <xdr:rowOff>450850</xdr:rowOff>
    </xdr:to>
    <xdr:pic>
      <xdr:nvPicPr>
        <xdr:cNvPr id="93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758031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99</xdr:row>
      <xdr:rowOff>228600</xdr:rowOff>
    </xdr:from>
    <xdr:to>
      <xdr:col>10</xdr:col>
      <xdr:colOff>260350</xdr:colOff>
      <xdr:row>99</xdr:row>
      <xdr:rowOff>447675</xdr:rowOff>
    </xdr:to>
    <xdr:pic>
      <xdr:nvPicPr>
        <xdr:cNvPr id="93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757999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99</xdr:row>
      <xdr:rowOff>231775</xdr:rowOff>
    </xdr:from>
    <xdr:to>
      <xdr:col>10</xdr:col>
      <xdr:colOff>539750</xdr:colOff>
      <xdr:row>99</xdr:row>
      <xdr:rowOff>450850</xdr:rowOff>
    </xdr:to>
    <xdr:pic>
      <xdr:nvPicPr>
        <xdr:cNvPr id="93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758031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104</xdr:row>
      <xdr:rowOff>279400</xdr:rowOff>
    </xdr:from>
    <xdr:to>
      <xdr:col>3</xdr:col>
      <xdr:colOff>196850</xdr:colOff>
      <xdr:row>104</xdr:row>
      <xdr:rowOff>498475</xdr:rowOff>
    </xdr:to>
    <xdr:pic>
      <xdr:nvPicPr>
        <xdr:cNvPr id="93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9155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104</xdr:row>
      <xdr:rowOff>257175</xdr:rowOff>
    </xdr:from>
    <xdr:to>
      <xdr:col>3</xdr:col>
      <xdr:colOff>514350</xdr:colOff>
      <xdr:row>104</xdr:row>
      <xdr:rowOff>476250</xdr:rowOff>
    </xdr:to>
    <xdr:pic>
      <xdr:nvPicPr>
        <xdr:cNvPr id="93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791337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104</xdr:row>
      <xdr:rowOff>279400</xdr:rowOff>
    </xdr:from>
    <xdr:to>
      <xdr:col>10</xdr:col>
      <xdr:colOff>196850</xdr:colOff>
      <xdr:row>104</xdr:row>
      <xdr:rowOff>498475</xdr:rowOff>
    </xdr:to>
    <xdr:pic>
      <xdr:nvPicPr>
        <xdr:cNvPr id="93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79155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104</xdr:row>
      <xdr:rowOff>257175</xdr:rowOff>
    </xdr:from>
    <xdr:to>
      <xdr:col>10</xdr:col>
      <xdr:colOff>514350</xdr:colOff>
      <xdr:row>104</xdr:row>
      <xdr:rowOff>476250</xdr:rowOff>
    </xdr:to>
    <xdr:pic>
      <xdr:nvPicPr>
        <xdr:cNvPr id="94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791337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104</xdr:row>
      <xdr:rowOff>279400</xdr:rowOff>
    </xdr:from>
    <xdr:to>
      <xdr:col>3</xdr:col>
      <xdr:colOff>196850</xdr:colOff>
      <xdr:row>104</xdr:row>
      <xdr:rowOff>498475</xdr:rowOff>
    </xdr:to>
    <xdr:pic>
      <xdr:nvPicPr>
        <xdr:cNvPr id="94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9155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104</xdr:row>
      <xdr:rowOff>257175</xdr:rowOff>
    </xdr:from>
    <xdr:to>
      <xdr:col>3</xdr:col>
      <xdr:colOff>514350</xdr:colOff>
      <xdr:row>104</xdr:row>
      <xdr:rowOff>476250</xdr:rowOff>
    </xdr:to>
    <xdr:pic>
      <xdr:nvPicPr>
        <xdr:cNvPr id="94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791337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104</xdr:row>
      <xdr:rowOff>279400</xdr:rowOff>
    </xdr:from>
    <xdr:to>
      <xdr:col>3</xdr:col>
      <xdr:colOff>196850</xdr:colOff>
      <xdr:row>104</xdr:row>
      <xdr:rowOff>498475</xdr:rowOff>
    </xdr:to>
    <xdr:pic>
      <xdr:nvPicPr>
        <xdr:cNvPr id="94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9155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104</xdr:row>
      <xdr:rowOff>279400</xdr:rowOff>
    </xdr:from>
    <xdr:to>
      <xdr:col>10</xdr:col>
      <xdr:colOff>196850</xdr:colOff>
      <xdr:row>104</xdr:row>
      <xdr:rowOff>498475</xdr:rowOff>
    </xdr:to>
    <xdr:pic>
      <xdr:nvPicPr>
        <xdr:cNvPr id="94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79155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104</xdr:row>
      <xdr:rowOff>279400</xdr:rowOff>
    </xdr:from>
    <xdr:to>
      <xdr:col>3</xdr:col>
      <xdr:colOff>196850</xdr:colOff>
      <xdr:row>104</xdr:row>
      <xdr:rowOff>498475</xdr:rowOff>
    </xdr:to>
    <xdr:pic>
      <xdr:nvPicPr>
        <xdr:cNvPr id="94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9155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104</xdr:row>
      <xdr:rowOff>279400</xdr:rowOff>
    </xdr:from>
    <xdr:to>
      <xdr:col>3</xdr:col>
      <xdr:colOff>196850</xdr:colOff>
      <xdr:row>104</xdr:row>
      <xdr:rowOff>498475</xdr:rowOff>
    </xdr:to>
    <xdr:pic>
      <xdr:nvPicPr>
        <xdr:cNvPr id="94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9155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104</xdr:row>
      <xdr:rowOff>279400</xdr:rowOff>
    </xdr:from>
    <xdr:to>
      <xdr:col>10</xdr:col>
      <xdr:colOff>196850</xdr:colOff>
      <xdr:row>104</xdr:row>
      <xdr:rowOff>498475</xdr:rowOff>
    </xdr:to>
    <xdr:pic>
      <xdr:nvPicPr>
        <xdr:cNvPr id="94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79155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104</xdr:row>
      <xdr:rowOff>279400</xdr:rowOff>
    </xdr:from>
    <xdr:to>
      <xdr:col>3</xdr:col>
      <xdr:colOff>196850</xdr:colOff>
      <xdr:row>104</xdr:row>
      <xdr:rowOff>498475</xdr:rowOff>
    </xdr:to>
    <xdr:pic>
      <xdr:nvPicPr>
        <xdr:cNvPr id="94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9155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104</xdr:row>
      <xdr:rowOff>279400</xdr:rowOff>
    </xdr:from>
    <xdr:to>
      <xdr:col>3</xdr:col>
      <xdr:colOff>196850</xdr:colOff>
      <xdr:row>104</xdr:row>
      <xdr:rowOff>498475</xdr:rowOff>
    </xdr:to>
    <xdr:pic>
      <xdr:nvPicPr>
        <xdr:cNvPr id="94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9155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104</xdr:row>
      <xdr:rowOff>279400</xdr:rowOff>
    </xdr:from>
    <xdr:to>
      <xdr:col>10</xdr:col>
      <xdr:colOff>196850</xdr:colOff>
      <xdr:row>104</xdr:row>
      <xdr:rowOff>498475</xdr:rowOff>
    </xdr:to>
    <xdr:pic>
      <xdr:nvPicPr>
        <xdr:cNvPr id="95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79155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104</xdr:row>
      <xdr:rowOff>279400</xdr:rowOff>
    </xdr:from>
    <xdr:to>
      <xdr:col>3</xdr:col>
      <xdr:colOff>196850</xdr:colOff>
      <xdr:row>104</xdr:row>
      <xdr:rowOff>498475</xdr:rowOff>
    </xdr:to>
    <xdr:pic>
      <xdr:nvPicPr>
        <xdr:cNvPr id="95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9155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104</xdr:row>
      <xdr:rowOff>279400</xdr:rowOff>
    </xdr:from>
    <xdr:to>
      <xdr:col>3</xdr:col>
      <xdr:colOff>196850</xdr:colOff>
      <xdr:row>104</xdr:row>
      <xdr:rowOff>498475</xdr:rowOff>
    </xdr:to>
    <xdr:pic>
      <xdr:nvPicPr>
        <xdr:cNvPr id="95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9155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104</xdr:row>
      <xdr:rowOff>279400</xdr:rowOff>
    </xdr:from>
    <xdr:to>
      <xdr:col>10</xdr:col>
      <xdr:colOff>196850</xdr:colOff>
      <xdr:row>104</xdr:row>
      <xdr:rowOff>498475</xdr:rowOff>
    </xdr:to>
    <xdr:pic>
      <xdr:nvPicPr>
        <xdr:cNvPr id="95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79155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104</xdr:row>
      <xdr:rowOff>279400</xdr:rowOff>
    </xdr:from>
    <xdr:to>
      <xdr:col>3</xdr:col>
      <xdr:colOff>196850</xdr:colOff>
      <xdr:row>104</xdr:row>
      <xdr:rowOff>498475</xdr:rowOff>
    </xdr:to>
    <xdr:pic>
      <xdr:nvPicPr>
        <xdr:cNvPr id="95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9155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104</xdr:row>
      <xdr:rowOff>279400</xdr:rowOff>
    </xdr:from>
    <xdr:to>
      <xdr:col>3</xdr:col>
      <xdr:colOff>196850</xdr:colOff>
      <xdr:row>104</xdr:row>
      <xdr:rowOff>498475</xdr:rowOff>
    </xdr:to>
    <xdr:pic>
      <xdr:nvPicPr>
        <xdr:cNvPr id="95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9155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104</xdr:row>
      <xdr:rowOff>279400</xdr:rowOff>
    </xdr:from>
    <xdr:to>
      <xdr:col>10</xdr:col>
      <xdr:colOff>196850</xdr:colOff>
      <xdr:row>104</xdr:row>
      <xdr:rowOff>498475</xdr:rowOff>
    </xdr:to>
    <xdr:pic>
      <xdr:nvPicPr>
        <xdr:cNvPr id="95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79155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104</xdr:row>
      <xdr:rowOff>279400</xdr:rowOff>
    </xdr:from>
    <xdr:to>
      <xdr:col>3</xdr:col>
      <xdr:colOff>196850</xdr:colOff>
      <xdr:row>104</xdr:row>
      <xdr:rowOff>498475</xdr:rowOff>
    </xdr:to>
    <xdr:pic>
      <xdr:nvPicPr>
        <xdr:cNvPr id="95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9155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104</xdr:row>
      <xdr:rowOff>279400</xdr:rowOff>
    </xdr:from>
    <xdr:to>
      <xdr:col>3</xdr:col>
      <xdr:colOff>196850</xdr:colOff>
      <xdr:row>104</xdr:row>
      <xdr:rowOff>498475</xdr:rowOff>
    </xdr:to>
    <xdr:pic>
      <xdr:nvPicPr>
        <xdr:cNvPr id="95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9155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104</xdr:row>
      <xdr:rowOff>257175</xdr:rowOff>
    </xdr:from>
    <xdr:to>
      <xdr:col>3</xdr:col>
      <xdr:colOff>514350</xdr:colOff>
      <xdr:row>104</xdr:row>
      <xdr:rowOff>476250</xdr:rowOff>
    </xdr:to>
    <xdr:pic>
      <xdr:nvPicPr>
        <xdr:cNvPr id="95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791337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104</xdr:row>
      <xdr:rowOff>279400</xdr:rowOff>
    </xdr:from>
    <xdr:to>
      <xdr:col>10</xdr:col>
      <xdr:colOff>196850</xdr:colOff>
      <xdr:row>104</xdr:row>
      <xdr:rowOff>498475</xdr:rowOff>
    </xdr:to>
    <xdr:pic>
      <xdr:nvPicPr>
        <xdr:cNvPr id="96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79155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104</xdr:row>
      <xdr:rowOff>257175</xdr:rowOff>
    </xdr:from>
    <xdr:to>
      <xdr:col>10</xdr:col>
      <xdr:colOff>514350</xdr:colOff>
      <xdr:row>104</xdr:row>
      <xdr:rowOff>476250</xdr:rowOff>
    </xdr:to>
    <xdr:pic>
      <xdr:nvPicPr>
        <xdr:cNvPr id="96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791337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104</xdr:row>
      <xdr:rowOff>279400</xdr:rowOff>
    </xdr:from>
    <xdr:to>
      <xdr:col>3</xdr:col>
      <xdr:colOff>196850</xdr:colOff>
      <xdr:row>104</xdr:row>
      <xdr:rowOff>498475</xdr:rowOff>
    </xdr:to>
    <xdr:pic>
      <xdr:nvPicPr>
        <xdr:cNvPr id="96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9155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104</xdr:row>
      <xdr:rowOff>257175</xdr:rowOff>
    </xdr:from>
    <xdr:to>
      <xdr:col>3</xdr:col>
      <xdr:colOff>514350</xdr:colOff>
      <xdr:row>104</xdr:row>
      <xdr:rowOff>476250</xdr:rowOff>
    </xdr:to>
    <xdr:pic>
      <xdr:nvPicPr>
        <xdr:cNvPr id="96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791337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104</xdr:row>
      <xdr:rowOff>279400</xdr:rowOff>
    </xdr:from>
    <xdr:to>
      <xdr:col>3</xdr:col>
      <xdr:colOff>196850</xdr:colOff>
      <xdr:row>104</xdr:row>
      <xdr:rowOff>498475</xdr:rowOff>
    </xdr:to>
    <xdr:pic>
      <xdr:nvPicPr>
        <xdr:cNvPr id="96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9155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104</xdr:row>
      <xdr:rowOff>279400</xdr:rowOff>
    </xdr:from>
    <xdr:to>
      <xdr:col>10</xdr:col>
      <xdr:colOff>196850</xdr:colOff>
      <xdr:row>104</xdr:row>
      <xdr:rowOff>498475</xdr:rowOff>
    </xdr:to>
    <xdr:pic>
      <xdr:nvPicPr>
        <xdr:cNvPr id="96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79155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104</xdr:row>
      <xdr:rowOff>279400</xdr:rowOff>
    </xdr:from>
    <xdr:to>
      <xdr:col>3</xdr:col>
      <xdr:colOff>196850</xdr:colOff>
      <xdr:row>104</xdr:row>
      <xdr:rowOff>498475</xdr:rowOff>
    </xdr:to>
    <xdr:pic>
      <xdr:nvPicPr>
        <xdr:cNvPr id="96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9155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104</xdr:row>
      <xdr:rowOff>279400</xdr:rowOff>
    </xdr:from>
    <xdr:to>
      <xdr:col>3</xdr:col>
      <xdr:colOff>196850</xdr:colOff>
      <xdr:row>104</xdr:row>
      <xdr:rowOff>498475</xdr:rowOff>
    </xdr:to>
    <xdr:pic>
      <xdr:nvPicPr>
        <xdr:cNvPr id="96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9155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104</xdr:row>
      <xdr:rowOff>279400</xdr:rowOff>
    </xdr:from>
    <xdr:to>
      <xdr:col>10</xdr:col>
      <xdr:colOff>196850</xdr:colOff>
      <xdr:row>104</xdr:row>
      <xdr:rowOff>498475</xdr:rowOff>
    </xdr:to>
    <xdr:pic>
      <xdr:nvPicPr>
        <xdr:cNvPr id="96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79155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104</xdr:row>
      <xdr:rowOff>279400</xdr:rowOff>
    </xdr:from>
    <xdr:to>
      <xdr:col>3</xdr:col>
      <xdr:colOff>196850</xdr:colOff>
      <xdr:row>104</xdr:row>
      <xdr:rowOff>498475</xdr:rowOff>
    </xdr:to>
    <xdr:pic>
      <xdr:nvPicPr>
        <xdr:cNvPr id="96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9155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104</xdr:row>
      <xdr:rowOff>228600</xdr:rowOff>
    </xdr:from>
    <xdr:to>
      <xdr:col>3</xdr:col>
      <xdr:colOff>260350</xdr:colOff>
      <xdr:row>104</xdr:row>
      <xdr:rowOff>447675</xdr:rowOff>
    </xdr:to>
    <xdr:pic>
      <xdr:nvPicPr>
        <xdr:cNvPr id="97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79105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104</xdr:row>
      <xdr:rowOff>231775</xdr:rowOff>
    </xdr:from>
    <xdr:to>
      <xdr:col>3</xdr:col>
      <xdr:colOff>539750</xdr:colOff>
      <xdr:row>104</xdr:row>
      <xdr:rowOff>450850</xdr:rowOff>
    </xdr:to>
    <xdr:pic>
      <xdr:nvPicPr>
        <xdr:cNvPr id="97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791083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104</xdr:row>
      <xdr:rowOff>228600</xdr:rowOff>
    </xdr:from>
    <xdr:to>
      <xdr:col>10</xdr:col>
      <xdr:colOff>260350</xdr:colOff>
      <xdr:row>104</xdr:row>
      <xdr:rowOff>447675</xdr:rowOff>
    </xdr:to>
    <xdr:pic>
      <xdr:nvPicPr>
        <xdr:cNvPr id="97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79105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104</xdr:row>
      <xdr:rowOff>231775</xdr:rowOff>
    </xdr:from>
    <xdr:to>
      <xdr:col>10</xdr:col>
      <xdr:colOff>539750</xdr:colOff>
      <xdr:row>104</xdr:row>
      <xdr:rowOff>450850</xdr:rowOff>
    </xdr:to>
    <xdr:pic>
      <xdr:nvPicPr>
        <xdr:cNvPr id="97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791083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104</xdr:row>
      <xdr:rowOff>228600</xdr:rowOff>
    </xdr:from>
    <xdr:to>
      <xdr:col>3</xdr:col>
      <xdr:colOff>260350</xdr:colOff>
      <xdr:row>104</xdr:row>
      <xdr:rowOff>447675</xdr:rowOff>
    </xdr:to>
    <xdr:pic>
      <xdr:nvPicPr>
        <xdr:cNvPr id="97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79105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104</xdr:row>
      <xdr:rowOff>231775</xdr:rowOff>
    </xdr:from>
    <xdr:to>
      <xdr:col>3</xdr:col>
      <xdr:colOff>539750</xdr:colOff>
      <xdr:row>104</xdr:row>
      <xdr:rowOff>450850</xdr:rowOff>
    </xdr:to>
    <xdr:pic>
      <xdr:nvPicPr>
        <xdr:cNvPr id="97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791083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104</xdr:row>
      <xdr:rowOff>228600</xdr:rowOff>
    </xdr:from>
    <xdr:to>
      <xdr:col>3</xdr:col>
      <xdr:colOff>260350</xdr:colOff>
      <xdr:row>104</xdr:row>
      <xdr:rowOff>447675</xdr:rowOff>
    </xdr:to>
    <xdr:pic>
      <xdr:nvPicPr>
        <xdr:cNvPr id="97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79105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104</xdr:row>
      <xdr:rowOff>231775</xdr:rowOff>
    </xdr:from>
    <xdr:to>
      <xdr:col>3</xdr:col>
      <xdr:colOff>539750</xdr:colOff>
      <xdr:row>104</xdr:row>
      <xdr:rowOff>450850</xdr:rowOff>
    </xdr:to>
    <xdr:pic>
      <xdr:nvPicPr>
        <xdr:cNvPr id="97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791083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104</xdr:row>
      <xdr:rowOff>228600</xdr:rowOff>
    </xdr:from>
    <xdr:to>
      <xdr:col>10</xdr:col>
      <xdr:colOff>260350</xdr:colOff>
      <xdr:row>104</xdr:row>
      <xdr:rowOff>447675</xdr:rowOff>
    </xdr:to>
    <xdr:pic>
      <xdr:nvPicPr>
        <xdr:cNvPr id="97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79105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104</xdr:row>
      <xdr:rowOff>231775</xdr:rowOff>
    </xdr:from>
    <xdr:to>
      <xdr:col>10</xdr:col>
      <xdr:colOff>539750</xdr:colOff>
      <xdr:row>104</xdr:row>
      <xdr:rowOff>450850</xdr:rowOff>
    </xdr:to>
    <xdr:pic>
      <xdr:nvPicPr>
        <xdr:cNvPr id="97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791083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104</xdr:row>
      <xdr:rowOff>228600</xdr:rowOff>
    </xdr:from>
    <xdr:to>
      <xdr:col>3</xdr:col>
      <xdr:colOff>260350</xdr:colOff>
      <xdr:row>104</xdr:row>
      <xdr:rowOff>447675</xdr:rowOff>
    </xdr:to>
    <xdr:pic>
      <xdr:nvPicPr>
        <xdr:cNvPr id="98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79105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104</xdr:row>
      <xdr:rowOff>231775</xdr:rowOff>
    </xdr:from>
    <xdr:to>
      <xdr:col>3</xdr:col>
      <xdr:colOff>539750</xdr:colOff>
      <xdr:row>104</xdr:row>
      <xdr:rowOff>450850</xdr:rowOff>
    </xdr:to>
    <xdr:pic>
      <xdr:nvPicPr>
        <xdr:cNvPr id="98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791083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104</xdr:row>
      <xdr:rowOff>228600</xdr:rowOff>
    </xdr:from>
    <xdr:to>
      <xdr:col>10</xdr:col>
      <xdr:colOff>260350</xdr:colOff>
      <xdr:row>104</xdr:row>
      <xdr:rowOff>447675</xdr:rowOff>
    </xdr:to>
    <xdr:pic>
      <xdr:nvPicPr>
        <xdr:cNvPr id="98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79105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104</xdr:row>
      <xdr:rowOff>231775</xdr:rowOff>
    </xdr:from>
    <xdr:to>
      <xdr:col>10</xdr:col>
      <xdr:colOff>539750</xdr:colOff>
      <xdr:row>104</xdr:row>
      <xdr:rowOff>450850</xdr:rowOff>
    </xdr:to>
    <xdr:pic>
      <xdr:nvPicPr>
        <xdr:cNvPr id="98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791083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109</xdr:row>
      <xdr:rowOff>279400</xdr:rowOff>
    </xdr:from>
    <xdr:to>
      <xdr:col>3</xdr:col>
      <xdr:colOff>196850</xdr:colOff>
      <xdr:row>109</xdr:row>
      <xdr:rowOff>498475</xdr:rowOff>
    </xdr:to>
    <xdr:pic>
      <xdr:nvPicPr>
        <xdr:cNvPr id="98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83146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109</xdr:row>
      <xdr:rowOff>257175</xdr:rowOff>
    </xdr:from>
    <xdr:to>
      <xdr:col>3</xdr:col>
      <xdr:colOff>514350</xdr:colOff>
      <xdr:row>109</xdr:row>
      <xdr:rowOff>476250</xdr:rowOff>
    </xdr:to>
    <xdr:pic>
      <xdr:nvPicPr>
        <xdr:cNvPr id="98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831246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109</xdr:row>
      <xdr:rowOff>279400</xdr:rowOff>
    </xdr:from>
    <xdr:to>
      <xdr:col>10</xdr:col>
      <xdr:colOff>196850</xdr:colOff>
      <xdr:row>109</xdr:row>
      <xdr:rowOff>498475</xdr:rowOff>
    </xdr:to>
    <xdr:pic>
      <xdr:nvPicPr>
        <xdr:cNvPr id="98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83146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109</xdr:row>
      <xdr:rowOff>257175</xdr:rowOff>
    </xdr:from>
    <xdr:to>
      <xdr:col>10</xdr:col>
      <xdr:colOff>514350</xdr:colOff>
      <xdr:row>109</xdr:row>
      <xdr:rowOff>476250</xdr:rowOff>
    </xdr:to>
    <xdr:pic>
      <xdr:nvPicPr>
        <xdr:cNvPr id="98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831246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109</xdr:row>
      <xdr:rowOff>279400</xdr:rowOff>
    </xdr:from>
    <xdr:to>
      <xdr:col>3</xdr:col>
      <xdr:colOff>196850</xdr:colOff>
      <xdr:row>109</xdr:row>
      <xdr:rowOff>498475</xdr:rowOff>
    </xdr:to>
    <xdr:pic>
      <xdr:nvPicPr>
        <xdr:cNvPr id="98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83146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109</xdr:row>
      <xdr:rowOff>257175</xdr:rowOff>
    </xdr:from>
    <xdr:to>
      <xdr:col>3</xdr:col>
      <xdr:colOff>514350</xdr:colOff>
      <xdr:row>109</xdr:row>
      <xdr:rowOff>476250</xdr:rowOff>
    </xdr:to>
    <xdr:pic>
      <xdr:nvPicPr>
        <xdr:cNvPr id="98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831246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109</xdr:row>
      <xdr:rowOff>279400</xdr:rowOff>
    </xdr:from>
    <xdr:to>
      <xdr:col>3</xdr:col>
      <xdr:colOff>196850</xdr:colOff>
      <xdr:row>109</xdr:row>
      <xdr:rowOff>498475</xdr:rowOff>
    </xdr:to>
    <xdr:pic>
      <xdr:nvPicPr>
        <xdr:cNvPr id="99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83146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109</xdr:row>
      <xdr:rowOff>279400</xdr:rowOff>
    </xdr:from>
    <xdr:to>
      <xdr:col>10</xdr:col>
      <xdr:colOff>196850</xdr:colOff>
      <xdr:row>109</xdr:row>
      <xdr:rowOff>498475</xdr:rowOff>
    </xdr:to>
    <xdr:pic>
      <xdr:nvPicPr>
        <xdr:cNvPr id="99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83146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109</xdr:row>
      <xdr:rowOff>279400</xdr:rowOff>
    </xdr:from>
    <xdr:to>
      <xdr:col>3</xdr:col>
      <xdr:colOff>196850</xdr:colOff>
      <xdr:row>109</xdr:row>
      <xdr:rowOff>498475</xdr:rowOff>
    </xdr:to>
    <xdr:pic>
      <xdr:nvPicPr>
        <xdr:cNvPr id="99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83146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109</xdr:row>
      <xdr:rowOff>279400</xdr:rowOff>
    </xdr:from>
    <xdr:to>
      <xdr:col>3</xdr:col>
      <xdr:colOff>196850</xdr:colOff>
      <xdr:row>109</xdr:row>
      <xdr:rowOff>498475</xdr:rowOff>
    </xdr:to>
    <xdr:pic>
      <xdr:nvPicPr>
        <xdr:cNvPr id="99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83146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109</xdr:row>
      <xdr:rowOff>279400</xdr:rowOff>
    </xdr:from>
    <xdr:to>
      <xdr:col>10</xdr:col>
      <xdr:colOff>196850</xdr:colOff>
      <xdr:row>109</xdr:row>
      <xdr:rowOff>498475</xdr:rowOff>
    </xdr:to>
    <xdr:pic>
      <xdr:nvPicPr>
        <xdr:cNvPr id="99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83146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109</xdr:row>
      <xdr:rowOff>279400</xdr:rowOff>
    </xdr:from>
    <xdr:to>
      <xdr:col>3</xdr:col>
      <xdr:colOff>196850</xdr:colOff>
      <xdr:row>109</xdr:row>
      <xdr:rowOff>498475</xdr:rowOff>
    </xdr:to>
    <xdr:pic>
      <xdr:nvPicPr>
        <xdr:cNvPr id="99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83146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109</xdr:row>
      <xdr:rowOff>279400</xdr:rowOff>
    </xdr:from>
    <xdr:to>
      <xdr:col>3</xdr:col>
      <xdr:colOff>196850</xdr:colOff>
      <xdr:row>109</xdr:row>
      <xdr:rowOff>498475</xdr:rowOff>
    </xdr:to>
    <xdr:pic>
      <xdr:nvPicPr>
        <xdr:cNvPr id="99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83146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109</xdr:row>
      <xdr:rowOff>279400</xdr:rowOff>
    </xdr:from>
    <xdr:to>
      <xdr:col>10</xdr:col>
      <xdr:colOff>196850</xdr:colOff>
      <xdr:row>109</xdr:row>
      <xdr:rowOff>498475</xdr:rowOff>
    </xdr:to>
    <xdr:pic>
      <xdr:nvPicPr>
        <xdr:cNvPr id="99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83146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109</xdr:row>
      <xdr:rowOff>279400</xdr:rowOff>
    </xdr:from>
    <xdr:to>
      <xdr:col>3</xdr:col>
      <xdr:colOff>196850</xdr:colOff>
      <xdr:row>109</xdr:row>
      <xdr:rowOff>498475</xdr:rowOff>
    </xdr:to>
    <xdr:pic>
      <xdr:nvPicPr>
        <xdr:cNvPr id="99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83146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109</xdr:row>
      <xdr:rowOff>279400</xdr:rowOff>
    </xdr:from>
    <xdr:to>
      <xdr:col>3</xdr:col>
      <xdr:colOff>196850</xdr:colOff>
      <xdr:row>109</xdr:row>
      <xdr:rowOff>498475</xdr:rowOff>
    </xdr:to>
    <xdr:pic>
      <xdr:nvPicPr>
        <xdr:cNvPr id="99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83146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109</xdr:row>
      <xdr:rowOff>279400</xdr:rowOff>
    </xdr:from>
    <xdr:to>
      <xdr:col>10</xdr:col>
      <xdr:colOff>196850</xdr:colOff>
      <xdr:row>109</xdr:row>
      <xdr:rowOff>498475</xdr:rowOff>
    </xdr:to>
    <xdr:pic>
      <xdr:nvPicPr>
        <xdr:cNvPr id="100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83146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109</xdr:row>
      <xdr:rowOff>279400</xdr:rowOff>
    </xdr:from>
    <xdr:to>
      <xdr:col>3</xdr:col>
      <xdr:colOff>196850</xdr:colOff>
      <xdr:row>109</xdr:row>
      <xdr:rowOff>498475</xdr:rowOff>
    </xdr:to>
    <xdr:pic>
      <xdr:nvPicPr>
        <xdr:cNvPr id="100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83146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109</xdr:row>
      <xdr:rowOff>279400</xdr:rowOff>
    </xdr:from>
    <xdr:to>
      <xdr:col>3</xdr:col>
      <xdr:colOff>196850</xdr:colOff>
      <xdr:row>109</xdr:row>
      <xdr:rowOff>498475</xdr:rowOff>
    </xdr:to>
    <xdr:pic>
      <xdr:nvPicPr>
        <xdr:cNvPr id="100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83146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109</xdr:row>
      <xdr:rowOff>279400</xdr:rowOff>
    </xdr:from>
    <xdr:to>
      <xdr:col>10</xdr:col>
      <xdr:colOff>196850</xdr:colOff>
      <xdr:row>109</xdr:row>
      <xdr:rowOff>498475</xdr:rowOff>
    </xdr:to>
    <xdr:pic>
      <xdr:nvPicPr>
        <xdr:cNvPr id="100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83146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109</xdr:row>
      <xdr:rowOff>279400</xdr:rowOff>
    </xdr:from>
    <xdr:to>
      <xdr:col>3</xdr:col>
      <xdr:colOff>196850</xdr:colOff>
      <xdr:row>109</xdr:row>
      <xdr:rowOff>498475</xdr:rowOff>
    </xdr:to>
    <xdr:pic>
      <xdr:nvPicPr>
        <xdr:cNvPr id="100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83146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109</xdr:row>
      <xdr:rowOff>279400</xdr:rowOff>
    </xdr:from>
    <xdr:to>
      <xdr:col>3</xdr:col>
      <xdr:colOff>196850</xdr:colOff>
      <xdr:row>109</xdr:row>
      <xdr:rowOff>498475</xdr:rowOff>
    </xdr:to>
    <xdr:pic>
      <xdr:nvPicPr>
        <xdr:cNvPr id="100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83146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109</xdr:row>
      <xdr:rowOff>257175</xdr:rowOff>
    </xdr:from>
    <xdr:to>
      <xdr:col>3</xdr:col>
      <xdr:colOff>514350</xdr:colOff>
      <xdr:row>109</xdr:row>
      <xdr:rowOff>476250</xdr:rowOff>
    </xdr:to>
    <xdr:pic>
      <xdr:nvPicPr>
        <xdr:cNvPr id="100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831246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109</xdr:row>
      <xdr:rowOff>279400</xdr:rowOff>
    </xdr:from>
    <xdr:to>
      <xdr:col>10</xdr:col>
      <xdr:colOff>196850</xdr:colOff>
      <xdr:row>109</xdr:row>
      <xdr:rowOff>498475</xdr:rowOff>
    </xdr:to>
    <xdr:pic>
      <xdr:nvPicPr>
        <xdr:cNvPr id="100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83146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109</xdr:row>
      <xdr:rowOff>257175</xdr:rowOff>
    </xdr:from>
    <xdr:to>
      <xdr:col>10</xdr:col>
      <xdr:colOff>514350</xdr:colOff>
      <xdr:row>109</xdr:row>
      <xdr:rowOff>476250</xdr:rowOff>
    </xdr:to>
    <xdr:pic>
      <xdr:nvPicPr>
        <xdr:cNvPr id="100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831246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109</xdr:row>
      <xdr:rowOff>279400</xdr:rowOff>
    </xdr:from>
    <xdr:to>
      <xdr:col>3</xdr:col>
      <xdr:colOff>196850</xdr:colOff>
      <xdr:row>109</xdr:row>
      <xdr:rowOff>498475</xdr:rowOff>
    </xdr:to>
    <xdr:pic>
      <xdr:nvPicPr>
        <xdr:cNvPr id="100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83146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109</xdr:row>
      <xdr:rowOff>257175</xdr:rowOff>
    </xdr:from>
    <xdr:to>
      <xdr:col>3</xdr:col>
      <xdr:colOff>514350</xdr:colOff>
      <xdr:row>109</xdr:row>
      <xdr:rowOff>476250</xdr:rowOff>
    </xdr:to>
    <xdr:pic>
      <xdr:nvPicPr>
        <xdr:cNvPr id="101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831246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109</xdr:row>
      <xdr:rowOff>279400</xdr:rowOff>
    </xdr:from>
    <xdr:to>
      <xdr:col>3</xdr:col>
      <xdr:colOff>196850</xdr:colOff>
      <xdr:row>109</xdr:row>
      <xdr:rowOff>498475</xdr:rowOff>
    </xdr:to>
    <xdr:pic>
      <xdr:nvPicPr>
        <xdr:cNvPr id="10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83146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109</xdr:row>
      <xdr:rowOff>279400</xdr:rowOff>
    </xdr:from>
    <xdr:to>
      <xdr:col>10</xdr:col>
      <xdr:colOff>196850</xdr:colOff>
      <xdr:row>109</xdr:row>
      <xdr:rowOff>498475</xdr:rowOff>
    </xdr:to>
    <xdr:pic>
      <xdr:nvPicPr>
        <xdr:cNvPr id="101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83146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109</xdr:row>
      <xdr:rowOff>279400</xdr:rowOff>
    </xdr:from>
    <xdr:to>
      <xdr:col>3</xdr:col>
      <xdr:colOff>196850</xdr:colOff>
      <xdr:row>109</xdr:row>
      <xdr:rowOff>498475</xdr:rowOff>
    </xdr:to>
    <xdr:pic>
      <xdr:nvPicPr>
        <xdr:cNvPr id="101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83146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109</xdr:row>
      <xdr:rowOff>279400</xdr:rowOff>
    </xdr:from>
    <xdr:to>
      <xdr:col>3</xdr:col>
      <xdr:colOff>196850</xdr:colOff>
      <xdr:row>109</xdr:row>
      <xdr:rowOff>498475</xdr:rowOff>
    </xdr:to>
    <xdr:pic>
      <xdr:nvPicPr>
        <xdr:cNvPr id="101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83146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109</xdr:row>
      <xdr:rowOff>279400</xdr:rowOff>
    </xdr:from>
    <xdr:to>
      <xdr:col>10</xdr:col>
      <xdr:colOff>196850</xdr:colOff>
      <xdr:row>109</xdr:row>
      <xdr:rowOff>498475</xdr:rowOff>
    </xdr:to>
    <xdr:pic>
      <xdr:nvPicPr>
        <xdr:cNvPr id="101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83146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109</xdr:row>
      <xdr:rowOff>279400</xdr:rowOff>
    </xdr:from>
    <xdr:to>
      <xdr:col>3</xdr:col>
      <xdr:colOff>196850</xdr:colOff>
      <xdr:row>109</xdr:row>
      <xdr:rowOff>498475</xdr:rowOff>
    </xdr:to>
    <xdr:pic>
      <xdr:nvPicPr>
        <xdr:cNvPr id="101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83146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109</xdr:row>
      <xdr:rowOff>228600</xdr:rowOff>
    </xdr:from>
    <xdr:to>
      <xdr:col>3</xdr:col>
      <xdr:colOff>260350</xdr:colOff>
      <xdr:row>109</xdr:row>
      <xdr:rowOff>447675</xdr:rowOff>
    </xdr:to>
    <xdr:pic>
      <xdr:nvPicPr>
        <xdr:cNvPr id="101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830961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109</xdr:row>
      <xdr:rowOff>231775</xdr:rowOff>
    </xdr:from>
    <xdr:to>
      <xdr:col>3</xdr:col>
      <xdr:colOff>539750</xdr:colOff>
      <xdr:row>109</xdr:row>
      <xdr:rowOff>450850</xdr:rowOff>
    </xdr:to>
    <xdr:pic>
      <xdr:nvPicPr>
        <xdr:cNvPr id="101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830992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109</xdr:row>
      <xdr:rowOff>228600</xdr:rowOff>
    </xdr:from>
    <xdr:to>
      <xdr:col>10</xdr:col>
      <xdr:colOff>260350</xdr:colOff>
      <xdr:row>109</xdr:row>
      <xdr:rowOff>447675</xdr:rowOff>
    </xdr:to>
    <xdr:pic>
      <xdr:nvPicPr>
        <xdr:cNvPr id="101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830961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109</xdr:row>
      <xdr:rowOff>231775</xdr:rowOff>
    </xdr:from>
    <xdr:to>
      <xdr:col>10</xdr:col>
      <xdr:colOff>539750</xdr:colOff>
      <xdr:row>109</xdr:row>
      <xdr:rowOff>450850</xdr:rowOff>
    </xdr:to>
    <xdr:pic>
      <xdr:nvPicPr>
        <xdr:cNvPr id="102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830992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109</xdr:row>
      <xdr:rowOff>228600</xdr:rowOff>
    </xdr:from>
    <xdr:to>
      <xdr:col>3</xdr:col>
      <xdr:colOff>260350</xdr:colOff>
      <xdr:row>109</xdr:row>
      <xdr:rowOff>447675</xdr:rowOff>
    </xdr:to>
    <xdr:pic>
      <xdr:nvPicPr>
        <xdr:cNvPr id="102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830961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109</xdr:row>
      <xdr:rowOff>231775</xdr:rowOff>
    </xdr:from>
    <xdr:to>
      <xdr:col>3</xdr:col>
      <xdr:colOff>539750</xdr:colOff>
      <xdr:row>109</xdr:row>
      <xdr:rowOff>450850</xdr:rowOff>
    </xdr:to>
    <xdr:pic>
      <xdr:nvPicPr>
        <xdr:cNvPr id="102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830992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109</xdr:row>
      <xdr:rowOff>228600</xdr:rowOff>
    </xdr:from>
    <xdr:to>
      <xdr:col>3</xdr:col>
      <xdr:colOff>260350</xdr:colOff>
      <xdr:row>109</xdr:row>
      <xdr:rowOff>447675</xdr:rowOff>
    </xdr:to>
    <xdr:pic>
      <xdr:nvPicPr>
        <xdr:cNvPr id="102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830961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109</xdr:row>
      <xdr:rowOff>231775</xdr:rowOff>
    </xdr:from>
    <xdr:to>
      <xdr:col>3</xdr:col>
      <xdr:colOff>539750</xdr:colOff>
      <xdr:row>109</xdr:row>
      <xdr:rowOff>450850</xdr:rowOff>
    </xdr:to>
    <xdr:pic>
      <xdr:nvPicPr>
        <xdr:cNvPr id="102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830992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109</xdr:row>
      <xdr:rowOff>228600</xdr:rowOff>
    </xdr:from>
    <xdr:to>
      <xdr:col>10</xdr:col>
      <xdr:colOff>260350</xdr:colOff>
      <xdr:row>109</xdr:row>
      <xdr:rowOff>447675</xdr:rowOff>
    </xdr:to>
    <xdr:pic>
      <xdr:nvPicPr>
        <xdr:cNvPr id="102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830961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109</xdr:row>
      <xdr:rowOff>231775</xdr:rowOff>
    </xdr:from>
    <xdr:to>
      <xdr:col>10</xdr:col>
      <xdr:colOff>539750</xdr:colOff>
      <xdr:row>109</xdr:row>
      <xdr:rowOff>450850</xdr:rowOff>
    </xdr:to>
    <xdr:pic>
      <xdr:nvPicPr>
        <xdr:cNvPr id="102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830992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109</xdr:row>
      <xdr:rowOff>228600</xdr:rowOff>
    </xdr:from>
    <xdr:to>
      <xdr:col>3</xdr:col>
      <xdr:colOff>260350</xdr:colOff>
      <xdr:row>109</xdr:row>
      <xdr:rowOff>447675</xdr:rowOff>
    </xdr:to>
    <xdr:pic>
      <xdr:nvPicPr>
        <xdr:cNvPr id="102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830961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109</xdr:row>
      <xdr:rowOff>231775</xdr:rowOff>
    </xdr:from>
    <xdr:to>
      <xdr:col>3</xdr:col>
      <xdr:colOff>539750</xdr:colOff>
      <xdr:row>109</xdr:row>
      <xdr:rowOff>450850</xdr:rowOff>
    </xdr:to>
    <xdr:pic>
      <xdr:nvPicPr>
        <xdr:cNvPr id="102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830992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109</xdr:row>
      <xdr:rowOff>228600</xdr:rowOff>
    </xdr:from>
    <xdr:to>
      <xdr:col>10</xdr:col>
      <xdr:colOff>260350</xdr:colOff>
      <xdr:row>109</xdr:row>
      <xdr:rowOff>447675</xdr:rowOff>
    </xdr:to>
    <xdr:pic>
      <xdr:nvPicPr>
        <xdr:cNvPr id="102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830961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109</xdr:row>
      <xdr:rowOff>231775</xdr:rowOff>
    </xdr:from>
    <xdr:to>
      <xdr:col>10</xdr:col>
      <xdr:colOff>539750</xdr:colOff>
      <xdr:row>109</xdr:row>
      <xdr:rowOff>450850</xdr:rowOff>
    </xdr:to>
    <xdr:pic>
      <xdr:nvPicPr>
        <xdr:cNvPr id="103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830992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114</xdr:row>
      <xdr:rowOff>279400</xdr:rowOff>
    </xdr:from>
    <xdr:to>
      <xdr:col>3</xdr:col>
      <xdr:colOff>196850</xdr:colOff>
      <xdr:row>114</xdr:row>
      <xdr:rowOff>498475</xdr:rowOff>
    </xdr:to>
    <xdr:pic>
      <xdr:nvPicPr>
        <xdr:cNvPr id="103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865378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114</xdr:row>
      <xdr:rowOff>257175</xdr:rowOff>
    </xdr:from>
    <xdr:to>
      <xdr:col>3</xdr:col>
      <xdr:colOff>514350</xdr:colOff>
      <xdr:row>114</xdr:row>
      <xdr:rowOff>476250</xdr:rowOff>
    </xdr:to>
    <xdr:pic>
      <xdr:nvPicPr>
        <xdr:cNvPr id="103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865155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114</xdr:row>
      <xdr:rowOff>279400</xdr:rowOff>
    </xdr:from>
    <xdr:to>
      <xdr:col>10</xdr:col>
      <xdr:colOff>196850</xdr:colOff>
      <xdr:row>114</xdr:row>
      <xdr:rowOff>498475</xdr:rowOff>
    </xdr:to>
    <xdr:pic>
      <xdr:nvPicPr>
        <xdr:cNvPr id="103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865378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114</xdr:row>
      <xdr:rowOff>257175</xdr:rowOff>
    </xdr:from>
    <xdr:to>
      <xdr:col>10</xdr:col>
      <xdr:colOff>514350</xdr:colOff>
      <xdr:row>114</xdr:row>
      <xdr:rowOff>476250</xdr:rowOff>
    </xdr:to>
    <xdr:pic>
      <xdr:nvPicPr>
        <xdr:cNvPr id="103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865155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114</xdr:row>
      <xdr:rowOff>279400</xdr:rowOff>
    </xdr:from>
    <xdr:to>
      <xdr:col>3</xdr:col>
      <xdr:colOff>196850</xdr:colOff>
      <xdr:row>114</xdr:row>
      <xdr:rowOff>498475</xdr:rowOff>
    </xdr:to>
    <xdr:pic>
      <xdr:nvPicPr>
        <xdr:cNvPr id="103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865378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114</xdr:row>
      <xdr:rowOff>257175</xdr:rowOff>
    </xdr:from>
    <xdr:to>
      <xdr:col>3</xdr:col>
      <xdr:colOff>514350</xdr:colOff>
      <xdr:row>114</xdr:row>
      <xdr:rowOff>476250</xdr:rowOff>
    </xdr:to>
    <xdr:pic>
      <xdr:nvPicPr>
        <xdr:cNvPr id="103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865155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114</xdr:row>
      <xdr:rowOff>279400</xdr:rowOff>
    </xdr:from>
    <xdr:to>
      <xdr:col>3</xdr:col>
      <xdr:colOff>196850</xdr:colOff>
      <xdr:row>114</xdr:row>
      <xdr:rowOff>498475</xdr:rowOff>
    </xdr:to>
    <xdr:pic>
      <xdr:nvPicPr>
        <xdr:cNvPr id="103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865378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114</xdr:row>
      <xdr:rowOff>279400</xdr:rowOff>
    </xdr:from>
    <xdr:to>
      <xdr:col>10</xdr:col>
      <xdr:colOff>196850</xdr:colOff>
      <xdr:row>114</xdr:row>
      <xdr:rowOff>498475</xdr:rowOff>
    </xdr:to>
    <xdr:pic>
      <xdr:nvPicPr>
        <xdr:cNvPr id="103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865378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114</xdr:row>
      <xdr:rowOff>279400</xdr:rowOff>
    </xdr:from>
    <xdr:to>
      <xdr:col>3</xdr:col>
      <xdr:colOff>196850</xdr:colOff>
      <xdr:row>114</xdr:row>
      <xdr:rowOff>498475</xdr:rowOff>
    </xdr:to>
    <xdr:pic>
      <xdr:nvPicPr>
        <xdr:cNvPr id="103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865378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114</xdr:row>
      <xdr:rowOff>279400</xdr:rowOff>
    </xdr:from>
    <xdr:to>
      <xdr:col>3</xdr:col>
      <xdr:colOff>196850</xdr:colOff>
      <xdr:row>114</xdr:row>
      <xdr:rowOff>498475</xdr:rowOff>
    </xdr:to>
    <xdr:pic>
      <xdr:nvPicPr>
        <xdr:cNvPr id="104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865378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114</xdr:row>
      <xdr:rowOff>279400</xdr:rowOff>
    </xdr:from>
    <xdr:to>
      <xdr:col>10</xdr:col>
      <xdr:colOff>196850</xdr:colOff>
      <xdr:row>114</xdr:row>
      <xdr:rowOff>498475</xdr:rowOff>
    </xdr:to>
    <xdr:pic>
      <xdr:nvPicPr>
        <xdr:cNvPr id="104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865378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114</xdr:row>
      <xdr:rowOff>279400</xdr:rowOff>
    </xdr:from>
    <xdr:to>
      <xdr:col>3</xdr:col>
      <xdr:colOff>196850</xdr:colOff>
      <xdr:row>114</xdr:row>
      <xdr:rowOff>498475</xdr:rowOff>
    </xdr:to>
    <xdr:pic>
      <xdr:nvPicPr>
        <xdr:cNvPr id="104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865378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114</xdr:row>
      <xdr:rowOff>279400</xdr:rowOff>
    </xdr:from>
    <xdr:to>
      <xdr:col>3</xdr:col>
      <xdr:colOff>196850</xdr:colOff>
      <xdr:row>114</xdr:row>
      <xdr:rowOff>498475</xdr:rowOff>
    </xdr:to>
    <xdr:pic>
      <xdr:nvPicPr>
        <xdr:cNvPr id="104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865378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114</xdr:row>
      <xdr:rowOff>279400</xdr:rowOff>
    </xdr:from>
    <xdr:to>
      <xdr:col>10</xdr:col>
      <xdr:colOff>196850</xdr:colOff>
      <xdr:row>114</xdr:row>
      <xdr:rowOff>498475</xdr:rowOff>
    </xdr:to>
    <xdr:pic>
      <xdr:nvPicPr>
        <xdr:cNvPr id="104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865378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114</xdr:row>
      <xdr:rowOff>279400</xdr:rowOff>
    </xdr:from>
    <xdr:to>
      <xdr:col>3</xdr:col>
      <xdr:colOff>196850</xdr:colOff>
      <xdr:row>114</xdr:row>
      <xdr:rowOff>498475</xdr:rowOff>
    </xdr:to>
    <xdr:pic>
      <xdr:nvPicPr>
        <xdr:cNvPr id="104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865378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114</xdr:row>
      <xdr:rowOff>279400</xdr:rowOff>
    </xdr:from>
    <xdr:to>
      <xdr:col>3</xdr:col>
      <xdr:colOff>196850</xdr:colOff>
      <xdr:row>114</xdr:row>
      <xdr:rowOff>498475</xdr:rowOff>
    </xdr:to>
    <xdr:pic>
      <xdr:nvPicPr>
        <xdr:cNvPr id="104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865378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114</xdr:row>
      <xdr:rowOff>257175</xdr:rowOff>
    </xdr:from>
    <xdr:to>
      <xdr:col>3</xdr:col>
      <xdr:colOff>514350</xdr:colOff>
      <xdr:row>114</xdr:row>
      <xdr:rowOff>476250</xdr:rowOff>
    </xdr:to>
    <xdr:pic>
      <xdr:nvPicPr>
        <xdr:cNvPr id="104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865155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114</xdr:row>
      <xdr:rowOff>279400</xdr:rowOff>
    </xdr:from>
    <xdr:to>
      <xdr:col>10</xdr:col>
      <xdr:colOff>196850</xdr:colOff>
      <xdr:row>114</xdr:row>
      <xdr:rowOff>498475</xdr:rowOff>
    </xdr:to>
    <xdr:pic>
      <xdr:nvPicPr>
        <xdr:cNvPr id="104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865378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114</xdr:row>
      <xdr:rowOff>257175</xdr:rowOff>
    </xdr:from>
    <xdr:to>
      <xdr:col>10</xdr:col>
      <xdr:colOff>514350</xdr:colOff>
      <xdr:row>114</xdr:row>
      <xdr:rowOff>476250</xdr:rowOff>
    </xdr:to>
    <xdr:pic>
      <xdr:nvPicPr>
        <xdr:cNvPr id="104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865155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114</xdr:row>
      <xdr:rowOff>279400</xdr:rowOff>
    </xdr:from>
    <xdr:to>
      <xdr:col>3</xdr:col>
      <xdr:colOff>196850</xdr:colOff>
      <xdr:row>114</xdr:row>
      <xdr:rowOff>498475</xdr:rowOff>
    </xdr:to>
    <xdr:pic>
      <xdr:nvPicPr>
        <xdr:cNvPr id="105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865378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114</xdr:row>
      <xdr:rowOff>257175</xdr:rowOff>
    </xdr:from>
    <xdr:to>
      <xdr:col>3</xdr:col>
      <xdr:colOff>514350</xdr:colOff>
      <xdr:row>114</xdr:row>
      <xdr:rowOff>476250</xdr:rowOff>
    </xdr:to>
    <xdr:pic>
      <xdr:nvPicPr>
        <xdr:cNvPr id="105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865155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114</xdr:row>
      <xdr:rowOff>279400</xdr:rowOff>
    </xdr:from>
    <xdr:to>
      <xdr:col>3</xdr:col>
      <xdr:colOff>196850</xdr:colOff>
      <xdr:row>114</xdr:row>
      <xdr:rowOff>498475</xdr:rowOff>
    </xdr:to>
    <xdr:pic>
      <xdr:nvPicPr>
        <xdr:cNvPr id="105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865378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114</xdr:row>
      <xdr:rowOff>279400</xdr:rowOff>
    </xdr:from>
    <xdr:to>
      <xdr:col>10</xdr:col>
      <xdr:colOff>196850</xdr:colOff>
      <xdr:row>114</xdr:row>
      <xdr:rowOff>498475</xdr:rowOff>
    </xdr:to>
    <xdr:pic>
      <xdr:nvPicPr>
        <xdr:cNvPr id="105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865378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114</xdr:row>
      <xdr:rowOff>279400</xdr:rowOff>
    </xdr:from>
    <xdr:to>
      <xdr:col>3</xdr:col>
      <xdr:colOff>196850</xdr:colOff>
      <xdr:row>114</xdr:row>
      <xdr:rowOff>498475</xdr:rowOff>
    </xdr:to>
    <xdr:pic>
      <xdr:nvPicPr>
        <xdr:cNvPr id="105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865378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114</xdr:row>
      <xdr:rowOff>279400</xdr:rowOff>
    </xdr:from>
    <xdr:to>
      <xdr:col>3</xdr:col>
      <xdr:colOff>196850</xdr:colOff>
      <xdr:row>114</xdr:row>
      <xdr:rowOff>498475</xdr:rowOff>
    </xdr:to>
    <xdr:pic>
      <xdr:nvPicPr>
        <xdr:cNvPr id="105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865378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114</xdr:row>
      <xdr:rowOff>279400</xdr:rowOff>
    </xdr:from>
    <xdr:to>
      <xdr:col>10</xdr:col>
      <xdr:colOff>196850</xdr:colOff>
      <xdr:row>114</xdr:row>
      <xdr:rowOff>498475</xdr:rowOff>
    </xdr:to>
    <xdr:pic>
      <xdr:nvPicPr>
        <xdr:cNvPr id="105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865378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114</xdr:row>
      <xdr:rowOff>279400</xdr:rowOff>
    </xdr:from>
    <xdr:to>
      <xdr:col>3</xdr:col>
      <xdr:colOff>196850</xdr:colOff>
      <xdr:row>114</xdr:row>
      <xdr:rowOff>498475</xdr:rowOff>
    </xdr:to>
    <xdr:pic>
      <xdr:nvPicPr>
        <xdr:cNvPr id="105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865378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114</xdr:row>
      <xdr:rowOff>279400</xdr:rowOff>
    </xdr:from>
    <xdr:to>
      <xdr:col>3</xdr:col>
      <xdr:colOff>196850</xdr:colOff>
      <xdr:row>114</xdr:row>
      <xdr:rowOff>498475</xdr:rowOff>
    </xdr:to>
    <xdr:pic>
      <xdr:nvPicPr>
        <xdr:cNvPr id="105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865378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114</xdr:row>
      <xdr:rowOff>279400</xdr:rowOff>
    </xdr:from>
    <xdr:to>
      <xdr:col>10</xdr:col>
      <xdr:colOff>196850</xdr:colOff>
      <xdr:row>114</xdr:row>
      <xdr:rowOff>498475</xdr:rowOff>
    </xdr:to>
    <xdr:pic>
      <xdr:nvPicPr>
        <xdr:cNvPr id="105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865378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114</xdr:row>
      <xdr:rowOff>279400</xdr:rowOff>
    </xdr:from>
    <xdr:to>
      <xdr:col>3</xdr:col>
      <xdr:colOff>196850</xdr:colOff>
      <xdr:row>114</xdr:row>
      <xdr:rowOff>498475</xdr:rowOff>
    </xdr:to>
    <xdr:pic>
      <xdr:nvPicPr>
        <xdr:cNvPr id="106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865378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114</xdr:row>
      <xdr:rowOff>279400</xdr:rowOff>
    </xdr:from>
    <xdr:to>
      <xdr:col>3</xdr:col>
      <xdr:colOff>196850</xdr:colOff>
      <xdr:row>114</xdr:row>
      <xdr:rowOff>498475</xdr:rowOff>
    </xdr:to>
    <xdr:pic>
      <xdr:nvPicPr>
        <xdr:cNvPr id="106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865378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114</xdr:row>
      <xdr:rowOff>279400</xdr:rowOff>
    </xdr:from>
    <xdr:to>
      <xdr:col>10</xdr:col>
      <xdr:colOff>196850</xdr:colOff>
      <xdr:row>114</xdr:row>
      <xdr:rowOff>498475</xdr:rowOff>
    </xdr:to>
    <xdr:pic>
      <xdr:nvPicPr>
        <xdr:cNvPr id="106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865378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114</xdr:row>
      <xdr:rowOff>279400</xdr:rowOff>
    </xdr:from>
    <xdr:to>
      <xdr:col>3</xdr:col>
      <xdr:colOff>196850</xdr:colOff>
      <xdr:row>114</xdr:row>
      <xdr:rowOff>498475</xdr:rowOff>
    </xdr:to>
    <xdr:pic>
      <xdr:nvPicPr>
        <xdr:cNvPr id="106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865378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114</xdr:row>
      <xdr:rowOff>279400</xdr:rowOff>
    </xdr:from>
    <xdr:to>
      <xdr:col>3</xdr:col>
      <xdr:colOff>196850</xdr:colOff>
      <xdr:row>114</xdr:row>
      <xdr:rowOff>498475</xdr:rowOff>
    </xdr:to>
    <xdr:pic>
      <xdr:nvPicPr>
        <xdr:cNvPr id="106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865378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114</xdr:row>
      <xdr:rowOff>279400</xdr:rowOff>
    </xdr:from>
    <xdr:to>
      <xdr:col>10</xdr:col>
      <xdr:colOff>196850</xdr:colOff>
      <xdr:row>114</xdr:row>
      <xdr:rowOff>498475</xdr:rowOff>
    </xdr:to>
    <xdr:pic>
      <xdr:nvPicPr>
        <xdr:cNvPr id="106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865378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114</xdr:row>
      <xdr:rowOff>279400</xdr:rowOff>
    </xdr:from>
    <xdr:to>
      <xdr:col>3</xdr:col>
      <xdr:colOff>196850</xdr:colOff>
      <xdr:row>114</xdr:row>
      <xdr:rowOff>498475</xdr:rowOff>
    </xdr:to>
    <xdr:pic>
      <xdr:nvPicPr>
        <xdr:cNvPr id="106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865378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114</xdr:row>
      <xdr:rowOff>279400</xdr:rowOff>
    </xdr:from>
    <xdr:to>
      <xdr:col>3</xdr:col>
      <xdr:colOff>196850</xdr:colOff>
      <xdr:row>114</xdr:row>
      <xdr:rowOff>498475</xdr:rowOff>
    </xdr:to>
    <xdr:pic>
      <xdr:nvPicPr>
        <xdr:cNvPr id="106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865378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114</xdr:row>
      <xdr:rowOff>257175</xdr:rowOff>
    </xdr:from>
    <xdr:to>
      <xdr:col>3</xdr:col>
      <xdr:colOff>514350</xdr:colOff>
      <xdr:row>114</xdr:row>
      <xdr:rowOff>476250</xdr:rowOff>
    </xdr:to>
    <xdr:pic>
      <xdr:nvPicPr>
        <xdr:cNvPr id="106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865155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114</xdr:row>
      <xdr:rowOff>279400</xdr:rowOff>
    </xdr:from>
    <xdr:to>
      <xdr:col>10</xdr:col>
      <xdr:colOff>196850</xdr:colOff>
      <xdr:row>114</xdr:row>
      <xdr:rowOff>498475</xdr:rowOff>
    </xdr:to>
    <xdr:pic>
      <xdr:nvPicPr>
        <xdr:cNvPr id="106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865378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114</xdr:row>
      <xdr:rowOff>257175</xdr:rowOff>
    </xdr:from>
    <xdr:to>
      <xdr:col>10</xdr:col>
      <xdr:colOff>514350</xdr:colOff>
      <xdr:row>114</xdr:row>
      <xdr:rowOff>476250</xdr:rowOff>
    </xdr:to>
    <xdr:pic>
      <xdr:nvPicPr>
        <xdr:cNvPr id="107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865155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114</xdr:row>
      <xdr:rowOff>279400</xdr:rowOff>
    </xdr:from>
    <xdr:to>
      <xdr:col>3</xdr:col>
      <xdr:colOff>196850</xdr:colOff>
      <xdr:row>114</xdr:row>
      <xdr:rowOff>498475</xdr:rowOff>
    </xdr:to>
    <xdr:pic>
      <xdr:nvPicPr>
        <xdr:cNvPr id="107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865378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114</xdr:row>
      <xdr:rowOff>257175</xdr:rowOff>
    </xdr:from>
    <xdr:to>
      <xdr:col>3</xdr:col>
      <xdr:colOff>514350</xdr:colOff>
      <xdr:row>114</xdr:row>
      <xdr:rowOff>476250</xdr:rowOff>
    </xdr:to>
    <xdr:pic>
      <xdr:nvPicPr>
        <xdr:cNvPr id="107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865155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114</xdr:row>
      <xdr:rowOff>279400</xdr:rowOff>
    </xdr:from>
    <xdr:to>
      <xdr:col>3</xdr:col>
      <xdr:colOff>196850</xdr:colOff>
      <xdr:row>114</xdr:row>
      <xdr:rowOff>498475</xdr:rowOff>
    </xdr:to>
    <xdr:pic>
      <xdr:nvPicPr>
        <xdr:cNvPr id="107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865378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114</xdr:row>
      <xdr:rowOff>279400</xdr:rowOff>
    </xdr:from>
    <xdr:to>
      <xdr:col>10</xdr:col>
      <xdr:colOff>196850</xdr:colOff>
      <xdr:row>114</xdr:row>
      <xdr:rowOff>498475</xdr:rowOff>
    </xdr:to>
    <xdr:pic>
      <xdr:nvPicPr>
        <xdr:cNvPr id="107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865378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114</xdr:row>
      <xdr:rowOff>279400</xdr:rowOff>
    </xdr:from>
    <xdr:to>
      <xdr:col>3</xdr:col>
      <xdr:colOff>196850</xdr:colOff>
      <xdr:row>114</xdr:row>
      <xdr:rowOff>498475</xdr:rowOff>
    </xdr:to>
    <xdr:pic>
      <xdr:nvPicPr>
        <xdr:cNvPr id="107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865378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114</xdr:row>
      <xdr:rowOff>279400</xdr:rowOff>
    </xdr:from>
    <xdr:to>
      <xdr:col>3</xdr:col>
      <xdr:colOff>196850</xdr:colOff>
      <xdr:row>114</xdr:row>
      <xdr:rowOff>498475</xdr:rowOff>
    </xdr:to>
    <xdr:pic>
      <xdr:nvPicPr>
        <xdr:cNvPr id="107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865378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114</xdr:row>
      <xdr:rowOff>279400</xdr:rowOff>
    </xdr:from>
    <xdr:to>
      <xdr:col>10</xdr:col>
      <xdr:colOff>196850</xdr:colOff>
      <xdr:row>114</xdr:row>
      <xdr:rowOff>498475</xdr:rowOff>
    </xdr:to>
    <xdr:pic>
      <xdr:nvPicPr>
        <xdr:cNvPr id="107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865378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114</xdr:row>
      <xdr:rowOff>279400</xdr:rowOff>
    </xdr:from>
    <xdr:to>
      <xdr:col>3</xdr:col>
      <xdr:colOff>196850</xdr:colOff>
      <xdr:row>114</xdr:row>
      <xdr:rowOff>498475</xdr:rowOff>
    </xdr:to>
    <xdr:pic>
      <xdr:nvPicPr>
        <xdr:cNvPr id="107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865378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114</xdr:row>
      <xdr:rowOff>228600</xdr:rowOff>
    </xdr:from>
    <xdr:to>
      <xdr:col>3</xdr:col>
      <xdr:colOff>260350</xdr:colOff>
      <xdr:row>114</xdr:row>
      <xdr:rowOff>447675</xdr:rowOff>
    </xdr:to>
    <xdr:pic>
      <xdr:nvPicPr>
        <xdr:cNvPr id="107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86487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114</xdr:row>
      <xdr:rowOff>231775</xdr:rowOff>
    </xdr:from>
    <xdr:to>
      <xdr:col>3</xdr:col>
      <xdr:colOff>539750</xdr:colOff>
      <xdr:row>114</xdr:row>
      <xdr:rowOff>450850</xdr:rowOff>
    </xdr:to>
    <xdr:pic>
      <xdr:nvPicPr>
        <xdr:cNvPr id="108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864901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114</xdr:row>
      <xdr:rowOff>228600</xdr:rowOff>
    </xdr:from>
    <xdr:to>
      <xdr:col>10</xdr:col>
      <xdr:colOff>260350</xdr:colOff>
      <xdr:row>114</xdr:row>
      <xdr:rowOff>447675</xdr:rowOff>
    </xdr:to>
    <xdr:pic>
      <xdr:nvPicPr>
        <xdr:cNvPr id="108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86487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114</xdr:row>
      <xdr:rowOff>231775</xdr:rowOff>
    </xdr:from>
    <xdr:to>
      <xdr:col>10</xdr:col>
      <xdr:colOff>539750</xdr:colOff>
      <xdr:row>114</xdr:row>
      <xdr:rowOff>450850</xdr:rowOff>
    </xdr:to>
    <xdr:pic>
      <xdr:nvPicPr>
        <xdr:cNvPr id="108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864901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114</xdr:row>
      <xdr:rowOff>228600</xdr:rowOff>
    </xdr:from>
    <xdr:to>
      <xdr:col>3</xdr:col>
      <xdr:colOff>260350</xdr:colOff>
      <xdr:row>114</xdr:row>
      <xdr:rowOff>447675</xdr:rowOff>
    </xdr:to>
    <xdr:pic>
      <xdr:nvPicPr>
        <xdr:cNvPr id="108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86487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114</xdr:row>
      <xdr:rowOff>231775</xdr:rowOff>
    </xdr:from>
    <xdr:to>
      <xdr:col>3</xdr:col>
      <xdr:colOff>539750</xdr:colOff>
      <xdr:row>114</xdr:row>
      <xdr:rowOff>450850</xdr:rowOff>
    </xdr:to>
    <xdr:pic>
      <xdr:nvPicPr>
        <xdr:cNvPr id="108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864901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114</xdr:row>
      <xdr:rowOff>228600</xdr:rowOff>
    </xdr:from>
    <xdr:to>
      <xdr:col>3</xdr:col>
      <xdr:colOff>260350</xdr:colOff>
      <xdr:row>114</xdr:row>
      <xdr:rowOff>447675</xdr:rowOff>
    </xdr:to>
    <xdr:pic>
      <xdr:nvPicPr>
        <xdr:cNvPr id="108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86487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114</xdr:row>
      <xdr:rowOff>231775</xdr:rowOff>
    </xdr:from>
    <xdr:to>
      <xdr:col>3</xdr:col>
      <xdr:colOff>539750</xdr:colOff>
      <xdr:row>114</xdr:row>
      <xdr:rowOff>450850</xdr:rowOff>
    </xdr:to>
    <xdr:pic>
      <xdr:nvPicPr>
        <xdr:cNvPr id="108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864901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114</xdr:row>
      <xdr:rowOff>228600</xdr:rowOff>
    </xdr:from>
    <xdr:to>
      <xdr:col>10</xdr:col>
      <xdr:colOff>260350</xdr:colOff>
      <xdr:row>114</xdr:row>
      <xdr:rowOff>447675</xdr:rowOff>
    </xdr:to>
    <xdr:pic>
      <xdr:nvPicPr>
        <xdr:cNvPr id="108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86487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114</xdr:row>
      <xdr:rowOff>231775</xdr:rowOff>
    </xdr:from>
    <xdr:to>
      <xdr:col>10</xdr:col>
      <xdr:colOff>539750</xdr:colOff>
      <xdr:row>114</xdr:row>
      <xdr:rowOff>450850</xdr:rowOff>
    </xdr:to>
    <xdr:pic>
      <xdr:nvPicPr>
        <xdr:cNvPr id="108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864901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114</xdr:row>
      <xdr:rowOff>228600</xdr:rowOff>
    </xdr:from>
    <xdr:to>
      <xdr:col>3</xdr:col>
      <xdr:colOff>260350</xdr:colOff>
      <xdr:row>114</xdr:row>
      <xdr:rowOff>447675</xdr:rowOff>
    </xdr:to>
    <xdr:pic>
      <xdr:nvPicPr>
        <xdr:cNvPr id="108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86487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114</xdr:row>
      <xdr:rowOff>231775</xdr:rowOff>
    </xdr:from>
    <xdr:to>
      <xdr:col>3</xdr:col>
      <xdr:colOff>539750</xdr:colOff>
      <xdr:row>114</xdr:row>
      <xdr:rowOff>450850</xdr:rowOff>
    </xdr:to>
    <xdr:pic>
      <xdr:nvPicPr>
        <xdr:cNvPr id="109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864901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114</xdr:row>
      <xdr:rowOff>228600</xdr:rowOff>
    </xdr:from>
    <xdr:to>
      <xdr:col>10</xdr:col>
      <xdr:colOff>260350</xdr:colOff>
      <xdr:row>114</xdr:row>
      <xdr:rowOff>447675</xdr:rowOff>
    </xdr:to>
    <xdr:pic>
      <xdr:nvPicPr>
        <xdr:cNvPr id="109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86487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114</xdr:row>
      <xdr:rowOff>231775</xdr:rowOff>
    </xdr:from>
    <xdr:to>
      <xdr:col>10</xdr:col>
      <xdr:colOff>539750</xdr:colOff>
      <xdr:row>114</xdr:row>
      <xdr:rowOff>450850</xdr:rowOff>
    </xdr:to>
    <xdr:pic>
      <xdr:nvPicPr>
        <xdr:cNvPr id="109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864901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122</xdr:row>
      <xdr:rowOff>279400</xdr:rowOff>
    </xdr:from>
    <xdr:to>
      <xdr:col>3</xdr:col>
      <xdr:colOff>196850</xdr:colOff>
      <xdr:row>122</xdr:row>
      <xdr:rowOff>498475</xdr:rowOff>
    </xdr:to>
    <xdr:pic>
      <xdr:nvPicPr>
        <xdr:cNvPr id="109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929386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122</xdr:row>
      <xdr:rowOff>257175</xdr:rowOff>
    </xdr:from>
    <xdr:to>
      <xdr:col>3</xdr:col>
      <xdr:colOff>514350</xdr:colOff>
      <xdr:row>122</xdr:row>
      <xdr:rowOff>476250</xdr:rowOff>
    </xdr:to>
    <xdr:pic>
      <xdr:nvPicPr>
        <xdr:cNvPr id="109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929163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122</xdr:row>
      <xdr:rowOff>279400</xdr:rowOff>
    </xdr:from>
    <xdr:to>
      <xdr:col>10</xdr:col>
      <xdr:colOff>196850</xdr:colOff>
      <xdr:row>122</xdr:row>
      <xdr:rowOff>498475</xdr:rowOff>
    </xdr:to>
    <xdr:pic>
      <xdr:nvPicPr>
        <xdr:cNvPr id="109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929386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122</xdr:row>
      <xdr:rowOff>257175</xdr:rowOff>
    </xdr:from>
    <xdr:to>
      <xdr:col>10</xdr:col>
      <xdr:colOff>514350</xdr:colOff>
      <xdr:row>122</xdr:row>
      <xdr:rowOff>476250</xdr:rowOff>
    </xdr:to>
    <xdr:pic>
      <xdr:nvPicPr>
        <xdr:cNvPr id="109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929163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122</xdr:row>
      <xdr:rowOff>279400</xdr:rowOff>
    </xdr:from>
    <xdr:to>
      <xdr:col>3</xdr:col>
      <xdr:colOff>196850</xdr:colOff>
      <xdr:row>122</xdr:row>
      <xdr:rowOff>498475</xdr:rowOff>
    </xdr:to>
    <xdr:pic>
      <xdr:nvPicPr>
        <xdr:cNvPr id="109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929386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122</xdr:row>
      <xdr:rowOff>257175</xdr:rowOff>
    </xdr:from>
    <xdr:to>
      <xdr:col>3</xdr:col>
      <xdr:colOff>514350</xdr:colOff>
      <xdr:row>122</xdr:row>
      <xdr:rowOff>476250</xdr:rowOff>
    </xdr:to>
    <xdr:pic>
      <xdr:nvPicPr>
        <xdr:cNvPr id="109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929163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122</xdr:row>
      <xdr:rowOff>279400</xdr:rowOff>
    </xdr:from>
    <xdr:to>
      <xdr:col>3</xdr:col>
      <xdr:colOff>196850</xdr:colOff>
      <xdr:row>122</xdr:row>
      <xdr:rowOff>498475</xdr:rowOff>
    </xdr:to>
    <xdr:pic>
      <xdr:nvPicPr>
        <xdr:cNvPr id="109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929386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122</xdr:row>
      <xdr:rowOff>279400</xdr:rowOff>
    </xdr:from>
    <xdr:to>
      <xdr:col>10</xdr:col>
      <xdr:colOff>196850</xdr:colOff>
      <xdr:row>122</xdr:row>
      <xdr:rowOff>498475</xdr:rowOff>
    </xdr:to>
    <xdr:pic>
      <xdr:nvPicPr>
        <xdr:cNvPr id="110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929386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122</xdr:row>
      <xdr:rowOff>279400</xdr:rowOff>
    </xdr:from>
    <xdr:to>
      <xdr:col>3</xdr:col>
      <xdr:colOff>196850</xdr:colOff>
      <xdr:row>122</xdr:row>
      <xdr:rowOff>498475</xdr:rowOff>
    </xdr:to>
    <xdr:pic>
      <xdr:nvPicPr>
        <xdr:cNvPr id="110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929386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122</xdr:row>
      <xdr:rowOff>279400</xdr:rowOff>
    </xdr:from>
    <xdr:to>
      <xdr:col>3</xdr:col>
      <xdr:colOff>196850</xdr:colOff>
      <xdr:row>122</xdr:row>
      <xdr:rowOff>498475</xdr:rowOff>
    </xdr:to>
    <xdr:pic>
      <xdr:nvPicPr>
        <xdr:cNvPr id="110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929386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122</xdr:row>
      <xdr:rowOff>279400</xdr:rowOff>
    </xdr:from>
    <xdr:to>
      <xdr:col>10</xdr:col>
      <xdr:colOff>196850</xdr:colOff>
      <xdr:row>122</xdr:row>
      <xdr:rowOff>498475</xdr:rowOff>
    </xdr:to>
    <xdr:pic>
      <xdr:nvPicPr>
        <xdr:cNvPr id="110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929386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122</xdr:row>
      <xdr:rowOff>279400</xdr:rowOff>
    </xdr:from>
    <xdr:to>
      <xdr:col>3</xdr:col>
      <xdr:colOff>196850</xdr:colOff>
      <xdr:row>122</xdr:row>
      <xdr:rowOff>498475</xdr:rowOff>
    </xdr:to>
    <xdr:pic>
      <xdr:nvPicPr>
        <xdr:cNvPr id="110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929386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122</xdr:row>
      <xdr:rowOff>279400</xdr:rowOff>
    </xdr:from>
    <xdr:to>
      <xdr:col>3</xdr:col>
      <xdr:colOff>196850</xdr:colOff>
      <xdr:row>122</xdr:row>
      <xdr:rowOff>498475</xdr:rowOff>
    </xdr:to>
    <xdr:pic>
      <xdr:nvPicPr>
        <xdr:cNvPr id="110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929386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122</xdr:row>
      <xdr:rowOff>279400</xdr:rowOff>
    </xdr:from>
    <xdr:to>
      <xdr:col>10</xdr:col>
      <xdr:colOff>196850</xdr:colOff>
      <xdr:row>122</xdr:row>
      <xdr:rowOff>498475</xdr:rowOff>
    </xdr:to>
    <xdr:pic>
      <xdr:nvPicPr>
        <xdr:cNvPr id="110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929386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122</xdr:row>
      <xdr:rowOff>279400</xdr:rowOff>
    </xdr:from>
    <xdr:to>
      <xdr:col>3</xdr:col>
      <xdr:colOff>196850</xdr:colOff>
      <xdr:row>122</xdr:row>
      <xdr:rowOff>498475</xdr:rowOff>
    </xdr:to>
    <xdr:pic>
      <xdr:nvPicPr>
        <xdr:cNvPr id="110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929386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122</xdr:row>
      <xdr:rowOff>279400</xdr:rowOff>
    </xdr:from>
    <xdr:to>
      <xdr:col>3</xdr:col>
      <xdr:colOff>196850</xdr:colOff>
      <xdr:row>122</xdr:row>
      <xdr:rowOff>498475</xdr:rowOff>
    </xdr:to>
    <xdr:pic>
      <xdr:nvPicPr>
        <xdr:cNvPr id="110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929386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122</xdr:row>
      <xdr:rowOff>279400</xdr:rowOff>
    </xdr:from>
    <xdr:to>
      <xdr:col>10</xdr:col>
      <xdr:colOff>196850</xdr:colOff>
      <xdr:row>122</xdr:row>
      <xdr:rowOff>498475</xdr:rowOff>
    </xdr:to>
    <xdr:pic>
      <xdr:nvPicPr>
        <xdr:cNvPr id="110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929386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122</xdr:row>
      <xdr:rowOff>279400</xdr:rowOff>
    </xdr:from>
    <xdr:to>
      <xdr:col>3</xdr:col>
      <xdr:colOff>196850</xdr:colOff>
      <xdr:row>122</xdr:row>
      <xdr:rowOff>498475</xdr:rowOff>
    </xdr:to>
    <xdr:pic>
      <xdr:nvPicPr>
        <xdr:cNvPr id="111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929386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122</xdr:row>
      <xdr:rowOff>279400</xdr:rowOff>
    </xdr:from>
    <xdr:to>
      <xdr:col>3</xdr:col>
      <xdr:colOff>196850</xdr:colOff>
      <xdr:row>122</xdr:row>
      <xdr:rowOff>498475</xdr:rowOff>
    </xdr:to>
    <xdr:pic>
      <xdr:nvPicPr>
        <xdr:cNvPr id="11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929386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122</xdr:row>
      <xdr:rowOff>279400</xdr:rowOff>
    </xdr:from>
    <xdr:to>
      <xdr:col>10</xdr:col>
      <xdr:colOff>196850</xdr:colOff>
      <xdr:row>122</xdr:row>
      <xdr:rowOff>498475</xdr:rowOff>
    </xdr:to>
    <xdr:pic>
      <xdr:nvPicPr>
        <xdr:cNvPr id="111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929386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122</xdr:row>
      <xdr:rowOff>279400</xdr:rowOff>
    </xdr:from>
    <xdr:to>
      <xdr:col>3</xdr:col>
      <xdr:colOff>196850</xdr:colOff>
      <xdr:row>122</xdr:row>
      <xdr:rowOff>498475</xdr:rowOff>
    </xdr:to>
    <xdr:pic>
      <xdr:nvPicPr>
        <xdr:cNvPr id="111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929386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122</xdr:row>
      <xdr:rowOff>279400</xdr:rowOff>
    </xdr:from>
    <xdr:to>
      <xdr:col>3</xdr:col>
      <xdr:colOff>196850</xdr:colOff>
      <xdr:row>122</xdr:row>
      <xdr:rowOff>498475</xdr:rowOff>
    </xdr:to>
    <xdr:pic>
      <xdr:nvPicPr>
        <xdr:cNvPr id="111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929386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122</xdr:row>
      <xdr:rowOff>257175</xdr:rowOff>
    </xdr:from>
    <xdr:to>
      <xdr:col>3</xdr:col>
      <xdr:colOff>514350</xdr:colOff>
      <xdr:row>122</xdr:row>
      <xdr:rowOff>476250</xdr:rowOff>
    </xdr:to>
    <xdr:pic>
      <xdr:nvPicPr>
        <xdr:cNvPr id="111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929163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122</xdr:row>
      <xdr:rowOff>279400</xdr:rowOff>
    </xdr:from>
    <xdr:to>
      <xdr:col>10</xdr:col>
      <xdr:colOff>196850</xdr:colOff>
      <xdr:row>122</xdr:row>
      <xdr:rowOff>498475</xdr:rowOff>
    </xdr:to>
    <xdr:pic>
      <xdr:nvPicPr>
        <xdr:cNvPr id="111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929386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122</xdr:row>
      <xdr:rowOff>257175</xdr:rowOff>
    </xdr:from>
    <xdr:to>
      <xdr:col>10</xdr:col>
      <xdr:colOff>514350</xdr:colOff>
      <xdr:row>122</xdr:row>
      <xdr:rowOff>476250</xdr:rowOff>
    </xdr:to>
    <xdr:pic>
      <xdr:nvPicPr>
        <xdr:cNvPr id="111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929163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122</xdr:row>
      <xdr:rowOff>279400</xdr:rowOff>
    </xdr:from>
    <xdr:to>
      <xdr:col>3</xdr:col>
      <xdr:colOff>196850</xdr:colOff>
      <xdr:row>122</xdr:row>
      <xdr:rowOff>498475</xdr:rowOff>
    </xdr:to>
    <xdr:pic>
      <xdr:nvPicPr>
        <xdr:cNvPr id="111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929386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122</xdr:row>
      <xdr:rowOff>257175</xdr:rowOff>
    </xdr:from>
    <xdr:to>
      <xdr:col>3</xdr:col>
      <xdr:colOff>514350</xdr:colOff>
      <xdr:row>122</xdr:row>
      <xdr:rowOff>476250</xdr:rowOff>
    </xdr:to>
    <xdr:pic>
      <xdr:nvPicPr>
        <xdr:cNvPr id="111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929163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122</xdr:row>
      <xdr:rowOff>279400</xdr:rowOff>
    </xdr:from>
    <xdr:to>
      <xdr:col>3</xdr:col>
      <xdr:colOff>196850</xdr:colOff>
      <xdr:row>122</xdr:row>
      <xdr:rowOff>498475</xdr:rowOff>
    </xdr:to>
    <xdr:pic>
      <xdr:nvPicPr>
        <xdr:cNvPr id="112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929386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122</xdr:row>
      <xdr:rowOff>279400</xdr:rowOff>
    </xdr:from>
    <xdr:to>
      <xdr:col>10</xdr:col>
      <xdr:colOff>196850</xdr:colOff>
      <xdr:row>122</xdr:row>
      <xdr:rowOff>498475</xdr:rowOff>
    </xdr:to>
    <xdr:pic>
      <xdr:nvPicPr>
        <xdr:cNvPr id="112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929386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122</xdr:row>
      <xdr:rowOff>279400</xdr:rowOff>
    </xdr:from>
    <xdr:to>
      <xdr:col>3</xdr:col>
      <xdr:colOff>196850</xdr:colOff>
      <xdr:row>122</xdr:row>
      <xdr:rowOff>498475</xdr:rowOff>
    </xdr:to>
    <xdr:pic>
      <xdr:nvPicPr>
        <xdr:cNvPr id="112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929386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122</xdr:row>
      <xdr:rowOff>279400</xdr:rowOff>
    </xdr:from>
    <xdr:to>
      <xdr:col>3</xdr:col>
      <xdr:colOff>196850</xdr:colOff>
      <xdr:row>122</xdr:row>
      <xdr:rowOff>498475</xdr:rowOff>
    </xdr:to>
    <xdr:pic>
      <xdr:nvPicPr>
        <xdr:cNvPr id="112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929386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122</xdr:row>
      <xdr:rowOff>279400</xdr:rowOff>
    </xdr:from>
    <xdr:to>
      <xdr:col>10</xdr:col>
      <xdr:colOff>196850</xdr:colOff>
      <xdr:row>122</xdr:row>
      <xdr:rowOff>498475</xdr:rowOff>
    </xdr:to>
    <xdr:pic>
      <xdr:nvPicPr>
        <xdr:cNvPr id="112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929386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122</xdr:row>
      <xdr:rowOff>279400</xdr:rowOff>
    </xdr:from>
    <xdr:to>
      <xdr:col>3</xdr:col>
      <xdr:colOff>196850</xdr:colOff>
      <xdr:row>122</xdr:row>
      <xdr:rowOff>498475</xdr:rowOff>
    </xdr:to>
    <xdr:pic>
      <xdr:nvPicPr>
        <xdr:cNvPr id="112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929386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122</xdr:row>
      <xdr:rowOff>228600</xdr:rowOff>
    </xdr:from>
    <xdr:to>
      <xdr:col>3</xdr:col>
      <xdr:colOff>260350</xdr:colOff>
      <xdr:row>122</xdr:row>
      <xdr:rowOff>447675</xdr:rowOff>
    </xdr:to>
    <xdr:pic>
      <xdr:nvPicPr>
        <xdr:cNvPr id="112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928878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122</xdr:row>
      <xdr:rowOff>231775</xdr:rowOff>
    </xdr:from>
    <xdr:to>
      <xdr:col>3</xdr:col>
      <xdr:colOff>539750</xdr:colOff>
      <xdr:row>122</xdr:row>
      <xdr:rowOff>450850</xdr:rowOff>
    </xdr:to>
    <xdr:pic>
      <xdr:nvPicPr>
        <xdr:cNvPr id="112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928909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122</xdr:row>
      <xdr:rowOff>228600</xdr:rowOff>
    </xdr:from>
    <xdr:to>
      <xdr:col>10</xdr:col>
      <xdr:colOff>260350</xdr:colOff>
      <xdr:row>122</xdr:row>
      <xdr:rowOff>447675</xdr:rowOff>
    </xdr:to>
    <xdr:pic>
      <xdr:nvPicPr>
        <xdr:cNvPr id="112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928878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122</xdr:row>
      <xdr:rowOff>231775</xdr:rowOff>
    </xdr:from>
    <xdr:to>
      <xdr:col>10</xdr:col>
      <xdr:colOff>539750</xdr:colOff>
      <xdr:row>122</xdr:row>
      <xdr:rowOff>450850</xdr:rowOff>
    </xdr:to>
    <xdr:pic>
      <xdr:nvPicPr>
        <xdr:cNvPr id="112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928909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122</xdr:row>
      <xdr:rowOff>228600</xdr:rowOff>
    </xdr:from>
    <xdr:to>
      <xdr:col>3</xdr:col>
      <xdr:colOff>260350</xdr:colOff>
      <xdr:row>122</xdr:row>
      <xdr:rowOff>447675</xdr:rowOff>
    </xdr:to>
    <xdr:pic>
      <xdr:nvPicPr>
        <xdr:cNvPr id="113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928878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122</xdr:row>
      <xdr:rowOff>231775</xdr:rowOff>
    </xdr:from>
    <xdr:to>
      <xdr:col>3</xdr:col>
      <xdr:colOff>539750</xdr:colOff>
      <xdr:row>122</xdr:row>
      <xdr:rowOff>450850</xdr:rowOff>
    </xdr:to>
    <xdr:pic>
      <xdr:nvPicPr>
        <xdr:cNvPr id="113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928909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122</xdr:row>
      <xdr:rowOff>228600</xdr:rowOff>
    </xdr:from>
    <xdr:to>
      <xdr:col>3</xdr:col>
      <xdr:colOff>260350</xdr:colOff>
      <xdr:row>122</xdr:row>
      <xdr:rowOff>447675</xdr:rowOff>
    </xdr:to>
    <xdr:pic>
      <xdr:nvPicPr>
        <xdr:cNvPr id="113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928878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122</xdr:row>
      <xdr:rowOff>231775</xdr:rowOff>
    </xdr:from>
    <xdr:to>
      <xdr:col>3</xdr:col>
      <xdr:colOff>539750</xdr:colOff>
      <xdr:row>122</xdr:row>
      <xdr:rowOff>450850</xdr:rowOff>
    </xdr:to>
    <xdr:pic>
      <xdr:nvPicPr>
        <xdr:cNvPr id="113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928909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122</xdr:row>
      <xdr:rowOff>228600</xdr:rowOff>
    </xdr:from>
    <xdr:to>
      <xdr:col>10</xdr:col>
      <xdr:colOff>260350</xdr:colOff>
      <xdr:row>122</xdr:row>
      <xdr:rowOff>447675</xdr:rowOff>
    </xdr:to>
    <xdr:pic>
      <xdr:nvPicPr>
        <xdr:cNvPr id="11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928878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122</xdr:row>
      <xdr:rowOff>231775</xdr:rowOff>
    </xdr:from>
    <xdr:to>
      <xdr:col>10</xdr:col>
      <xdr:colOff>539750</xdr:colOff>
      <xdr:row>122</xdr:row>
      <xdr:rowOff>450850</xdr:rowOff>
    </xdr:to>
    <xdr:pic>
      <xdr:nvPicPr>
        <xdr:cNvPr id="113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928909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122</xdr:row>
      <xdr:rowOff>228600</xdr:rowOff>
    </xdr:from>
    <xdr:to>
      <xdr:col>3</xdr:col>
      <xdr:colOff>260350</xdr:colOff>
      <xdr:row>122</xdr:row>
      <xdr:rowOff>447675</xdr:rowOff>
    </xdr:to>
    <xdr:pic>
      <xdr:nvPicPr>
        <xdr:cNvPr id="113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928878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122</xdr:row>
      <xdr:rowOff>231775</xdr:rowOff>
    </xdr:from>
    <xdr:to>
      <xdr:col>3</xdr:col>
      <xdr:colOff>539750</xdr:colOff>
      <xdr:row>122</xdr:row>
      <xdr:rowOff>450850</xdr:rowOff>
    </xdr:to>
    <xdr:pic>
      <xdr:nvPicPr>
        <xdr:cNvPr id="113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928909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122</xdr:row>
      <xdr:rowOff>228600</xdr:rowOff>
    </xdr:from>
    <xdr:to>
      <xdr:col>10</xdr:col>
      <xdr:colOff>260350</xdr:colOff>
      <xdr:row>122</xdr:row>
      <xdr:rowOff>447675</xdr:rowOff>
    </xdr:to>
    <xdr:pic>
      <xdr:nvPicPr>
        <xdr:cNvPr id="113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928878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122</xdr:row>
      <xdr:rowOff>231775</xdr:rowOff>
    </xdr:from>
    <xdr:to>
      <xdr:col>10</xdr:col>
      <xdr:colOff>539750</xdr:colOff>
      <xdr:row>122</xdr:row>
      <xdr:rowOff>450850</xdr:rowOff>
    </xdr:to>
    <xdr:pic>
      <xdr:nvPicPr>
        <xdr:cNvPr id="113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928909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127</xdr:row>
      <xdr:rowOff>279400</xdr:rowOff>
    </xdr:from>
    <xdr:to>
      <xdr:col>3</xdr:col>
      <xdr:colOff>196850</xdr:colOff>
      <xdr:row>127</xdr:row>
      <xdr:rowOff>498475</xdr:rowOff>
    </xdr:to>
    <xdr:pic>
      <xdr:nvPicPr>
        <xdr:cNvPr id="114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960437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127</xdr:row>
      <xdr:rowOff>257175</xdr:rowOff>
    </xdr:from>
    <xdr:to>
      <xdr:col>3</xdr:col>
      <xdr:colOff>514350</xdr:colOff>
      <xdr:row>127</xdr:row>
      <xdr:rowOff>476250</xdr:rowOff>
    </xdr:to>
    <xdr:pic>
      <xdr:nvPicPr>
        <xdr:cNvPr id="114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960215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127</xdr:row>
      <xdr:rowOff>279400</xdr:rowOff>
    </xdr:from>
    <xdr:to>
      <xdr:col>10</xdr:col>
      <xdr:colOff>196850</xdr:colOff>
      <xdr:row>127</xdr:row>
      <xdr:rowOff>498475</xdr:rowOff>
    </xdr:to>
    <xdr:pic>
      <xdr:nvPicPr>
        <xdr:cNvPr id="114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960437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127</xdr:row>
      <xdr:rowOff>257175</xdr:rowOff>
    </xdr:from>
    <xdr:to>
      <xdr:col>10</xdr:col>
      <xdr:colOff>514350</xdr:colOff>
      <xdr:row>127</xdr:row>
      <xdr:rowOff>476250</xdr:rowOff>
    </xdr:to>
    <xdr:pic>
      <xdr:nvPicPr>
        <xdr:cNvPr id="114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960215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127</xdr:row>
      <xdr:rowOff>279400</xdr:rowOff>
    </xdr:from>
    <xdr:to>
      <xdr:col>3</xdr:col>
      <xdr:colOff>196850</xdr:colOff>
      <xdr:row>127</xdr:row>
      <xdr:rowOff>498475</xdr:rowOff>
    </xdr:to>
    <xdr:pic>
      <xdr:nvPicPr>
        <xdr:cNvPr id="114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960437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127</xdr:row>
      <xdr:rowOff>257175</xdr:rowOff>
    </xdr:from>
    <xdr:to>
      <xdr:col>3</xdr:col>
      <xdr:colOff>514350</xdr:colOff>
      <xdr:row>127</xdr:row>
      <xdr:rowOff>476250</xdr:rowOff>
    </xdr:to>
    <xdr:pic>
      <xdr:nvPicPr>
        <xdr:cNvPr id="114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960215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127</xdr:row>
      <xdr:rowOff>279400</xdr:rowOff>
    </xdr:from>
    <xdr:to>
      <xdr:col>3</xdr:col>
      <xdr:colOff>196850</xdr:colOff>
      <xdr:row>127</xdr:row>
      <xdr:rowOff>498475</xdr:rowOff>
    </xdr:to>
    <xdr:pic>
      <xdr:nvPicPr>
        <xdr:cNvPr id="114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960437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127</xdr:row>
      <xdr:rowOff>279400</xdr:rowOff>
    </xdr:from>
    <xdr:to>
      <xdr:col>10</xdr:col>
      <xdr:colOff>196850</xdr:colOff>
      <xdr:row>127</xdr:row>
      <xdr:rowOff>498475</xdr:rowOff>
    </xdr:to>
    <xdr:pic>
      <xdr:nvPicPr>
        <xdr:cNvPr id="114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960437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127</xdr:row>
      <xdr:rowOff>279400</xdr:rowOff>
    </xdr:from>
    <xdr:to>
      <xdr:col>3</xdr:col>
      <xdr:colOff>196850</xdr:colOff>
      <xdr:row>127</xdr:row>
      <xdr:rowOff>498475</xdr:rowOff>
    </xdr:to>
    <xdr:pic>
      <xdr:nvPicPr>
        <xdr:cNvPr id="114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960437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127</xdr:row>
      <xdr:rowOff>279400</xdr:rowOff>
    </xdr:from>
    <xdr:to>
      <xdr:col>3</xdr:col>
      <xdr:colOff>196850</xdr:colOff>
      <xdr:row>127</xdr:row>
      <xdr:rowOff>498475</xdr:rowOff>
    </xdr:to>
    <xdr:pic>
      <xdr:nvPicPr>
        <xdr:cNvPr id="114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960437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127</xdr:row>
      <xdr:rowOff>279400</xdr:rowOff>
    </xdr:from>
    <xdr:to>
      <xdr:col>10</xdr:col>
      <xdr:colOff>196850</xdr:colOff>
      <xdr:row>127</xdr:row>
      <xdr:rowOff>498475</xdr:rowOff>
    </xdr:to>
    <xdr:pic>
      <xdr:nvPicPr>
        <xdr:cNvPr id="115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960437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127</xdr:row>
      <xdr:rowOff>279400</xdr:rowOff>
    </xdr:from>
    <xdr:to>
      <xdr:col>3</xdr:col>
      <xdr:colOff>196850</xdr:colOff>
      <xdr:row>127</xdr:row>
      <xdr:rowOff>498475</xdr:rowOff>
    </xdr:to>
    <xdr:pic>
      <xdr:nvPicPr>
        <xdr:cNvPr id="115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960437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127</xdr:row>
      <xdr:rowOff>279400</xdr:rowOff>
    </xdr:from>
    <xdr:to>
      <xdr:col>3</xdr:col>
      <xdr:colOff>196850</xdr:colOff>
      <xdr:row>127</xdr:row>
      <xdr:rowOff>498475</xdr:rowOff>
    </xdr:to>
    <xdr:pic>
      <xdr:nvPicPr>
        <xdr:cNvPr id="115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960437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127</xdr:row>
      <xdr:rowOff>279400</xdr:rowOff>
    </xdr:from>
    <xdr:to>
      <xdr:col>10</xdr:col>
      <xdr:colOff>196850</xdr:colOff>
      <xdr:row>127</xdr:row>
      <xdr:rowOff>498475</xdr:rowOff>
    </xdr:to>
    <xdr:pic>
      <xdr:nvPicPr>
        <xdr:cNvPr id="115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960437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127</xdr:row>
      <xdr:rowOff>279400</xdr:rowOff>
    </xdr:from>
    <xdr:to>
      <xdr:col>3</xdr:col>
      <xdr:colOff>196850</xdr:colOff>
      <xdr:row>127</xdr:row>
      <xdr:rowOff>498475</xdr:rowOff>
    </xdr:to>
    <xdr:pic>
      <xdr:nvPicPr>
        <xdr:cNvPr id="115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960437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127</xdr:row>
      <xdr:rowOff>279400</xdr:rowOff>
    </xdr:from>
    <xdr:to>
      <xdr:col>3</xdr:col>
      <xdr:colOff>196850</xdr:colOff>
      <xdr:row>127</xdr:row>
      <xdr:rowOff>498475</xdr:rowOff>
    </xdr:to>
    <xdr:pic>
      <xdr:nvPicPr>
        <xdr:cNvPr id="115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960437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127</xdr:row>
      <xdr:rowOff>257175</xdr:rowOff>
    </xdr:from>
    <xdr:to>
      <xdr:col>3</xdr:col>
      <xdr:colOff>514350</xdr:colOff>
      <xdr:row>127</xdr:row>
      <xdr:rowOff>476250</xdr:rowOff>
    </xdr:to>
    <xdr:pic>
      <xdr:nvPicPr>
        <xdr:cNvPr id="115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960215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127</xdr:row>
      <xdr:rowOff>279400</xdr:rowOff>
    </xdr:from>
    <xdr:to>
      <xdr:col>10</xdr:col>
      <xdr:colOff>196850</xdr:colOff>
      <xdr:row>127</xdr:row>
      <xdr:rowOff>498475</xdr:rowOff>
    </xdr:to>
    <xdr:pic>
      <xdr:nvPicPr>
        <xdr:cNvPr id="115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960437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127</xdr:row>
      <xdr:rowOff>257175</xdr:rowOff>
    </xdr:from>
    <xdr:to>
      <xdr:col>10</xdr:col>
      <xdr:colOff>514350</xdr:colOff>
      <xdr:row>127</xdr:row>
      <xdr:rowOff>476250</xdr:rowOff>
    </xdr:to>
    <xdr:pic>
      <xdr:nvPicPr>
        <xdr:cNvPr id="115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960215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127</xdr:row>
      <xdr:rowOff>279400</xdr:rowOff>
    </xdr:from>
    <xdr:to>
      <xdr:col>3</xdr:col>
      <xdr:colOff>196850</xdr:colOff>
      <xdr:row>127</xdr:row>
      <xdr:rowOff>498475</xdr:rowOff>
    </xdr:to>
    <xdr:pic>
      <xdr:nvPicPr>
        <xdr:cNvPr id="115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960437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127</xdr:row>
      <xdr:rowOff>257175</xdr:rowOff>
    </xdr:from>
    <xdr:to>
      <xdr:col>3</xdr:col>
      <xdr:colOff>514350</xdr:colOff>
      <xdr:row>127</xdr:row>
      <xdr:rowOff>476250</xdr:rowOff>
    </xdr:to>
    <xdr:pic>
      <xdr:nvPicPr>
        <xdr:cNvPr id="116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960215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127</xdr:row>
      <xdr:rowOff>279400</xdr:rowOff>
    </xdr:from>
    <xdr:to>
      <xdr:col>3</xdr:col>
      <xdr:colOff>196850</xdr:colOff>
      <xdr:row>127</xdr:row>
      <xdr:rowOff>498475</xdr:rowOff>
    </xdr:to>
    <xdr:pic>
      <xdr:nvPicPr>
        <xdr:cNvPr id="116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960437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127</xdr:row>
      <xdr:rowOff>279400</xdr:rowOff>
    </xdr:from>
    <xdr:to>
      <xdr:col>10</xdr:col>
      <xdr:colOff>196850</xdr:colOff>
      <xdr:row>127</xdr:row>
      <xdr:rowOff>498475</xdr:rowOff>
    </xdr:to>
    <xdr:pic>
      <xdr:nvPicPr>
        <xdr:cNvPr id="116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960437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127</xdr:row>
      <xdr:rowOff>279400</xdr:rowOff>
    </xdr:from>
    <xdr:to>
      <xdr:col>3</xdr:col>
      <xdr:colOff>196850</xdr:colOff>
      <xdr:row>127</xdr:row>
      <xdr:rowOff>498475</xdr:rowOff>
    </xdr:to>
    <xdr:pic>
      <xdr:nvPicPr>
        <xdr:cNvPr id="116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960437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127</xdr:row>
      <xdr:rowOff>279400</xdr:rowOff>
    </xdr:from>
    <xdr:to>
      <xdr:col>3</xdr:col>
      <xdr:colOff>196850</xdr:colOff>
      <xdr:row>127</xdr:row>
      <xdr:rowOff>498475</xdr:rowOff>
    </xdr:to>
    <xdr:pic>
      <xdr:nvPicPr>
        <xdr:cNvPr id="116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960437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127</xdr:row>
      <xdr:rowOff>279400</xdr:rowOff>
    </xdr:from>
    <xdr:to>
      <xdr:col>10</xdr:col>
      <xdr:colOff>196850</xdr:colOff>
      <xdr:row>127</xdr:row>
      <xdr:rowOff>498475</xdr:rowOff>
    </xdr:to>
    <xdr:pic>
      <xdr:nvPicPr>
        <xdr:cNvPr id="116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960437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127</xdr:row>
      <xdr:rowOff>279400</xdr:rowOff>
    </xdr:from>
    <xdr:to>
      <xdr:col>3</xdr:col>
      <xdr:colOff>196850</xdr:colOff>
      <xdr:row>127</xdr:row>
      <xdr:rowOff>498475</xdr:rowOff>
    </xdr:to>
    <xdr:pic>
      <xdr:nvPicPr>
        <xdr:cNvPr id="116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960437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127</xdr:row>
      <xdr:rowOff>279400</xdr:rowOff>
    </xdr:from>
    <xdr:to>
      <xdr:col>3</xdr:col>
      <xdr:colOff>196850</xdr:colOff>
      <xdr:row>127</xdr:row>
      <xdr:rowOff>498475</xdr:rowOff>
    </xdr:to>
    <xdr:pic>
      <xdr:nvPicPr>
        <xdr:cNvPr id="116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960437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127</xdr:row>
      <xdr:rowOff>279400</xdr:rowOff>
    </xdr:from>
    <xdr:to>
      <xdr:col>10</xdr:col>
      <xdr:colOff>196850</xdr:colOff>
      <xdr:row>127</xdr:row>
      <xdr:rowOff>498475</xdr:rowOff>
    </xdr:to>
    <xdr:pic>
      <xdr:nvPicPr>
        <xdr:cNvPr id="116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960437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127</xdr:row>
      <xdr:rowOff>279400</xdr:rowOff>
    </xdr:from>
    <xdr:to>
      <xdr:col>3</xdr:col>
      <xdr:colOff>196850</xdr:colOff>
      <xdr:row>127</xdr:row>
      <xdr:rowOff>498475</xdr:rowOff>
    </xdr:to>
    <xdr:pic>
      <xdr:nvPicPr>
        <xdr:cNvPr id="116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960437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127</xdr:row>
      <xdr:rowOff>279400</xdr:rowOff>
    </xdr:from>
    <xdr:to>
      <xdr:col>3</xdr:col>
      <xdr:colOff>196850</xdr:colOff>
      <xdr:row>127</xdr:row>
      <xdr:rowOff>498475</xdr:rowOff>
    </xdr:to>
    <xdr:pic>
      <xdr:nvPicPr>
        <xdr:cNvPr id="117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960437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127</xdr:row>
      <xdr:rowOff>279400</xdr:rowOff>
    </xdr:from>
    <xdr:to>
      <xdr:col>10</xdr:col>
      <xdr:colOff>196850</xdr:colOff>
      <xdr:row>127</xdr:row>
      <xdr:rowOff>498475</xdr:rowOff>
    </xdr:to>
    <xdr:pic>
      <xdr:nvPicPr>
        <xdr:cNvPr id="117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960437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127</xdr:row>
      <xdr:rowOff>279400</xdr:rowOff>
    </xdr:from>
    <xdr:to>
      <xdr:col>3</xdr:col>
      <xdr:colOff>196850</xdr:colOff>
      <xdr:row>127</xdr:row>
      <xdr:rowOff>498475</xdr:rowOff>
    </xdr:to>
    <xdr:pic>
      <xdr:nvPicPr>
        <xdr:cNvPr id="117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960437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127</xdr:row>
      <xdr:rowOff>279400</xdr:rowOff>
    </xdr:from>
    <xdr:to>
      <xdr:col>3</xdr:col>
      <xdr:colOff>196850</xdr:colOff>
      <xdr:row>127</xdr:row>
      <xdr:rowOff>498475</xdr:rowOff>
    </xdr:to>
    <xdr:pic>
      <xdr:nvPicPr>
        <xdr:cNvPr id="117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960437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127</xdr:row>
      <xdr:rowOff>279400</xdr:rowOff>
    </xdr:from>
    <xdr:to>
      <xdr:col>10</xdr:col>
      <xdr:colOff>196850</xdr:colOff>
      <xdr:row>127</xdr:row>
      <xdr:rowOff>498475</xdr:rowOff>
    </xdr:to>
    <xdr:pic>
      <xdr:nvPicPr>
        <xdr:cNvPr id="117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960437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127</xdr:row>
      <xdr:rowOff>279400</xdr:rowOff>
    </xdr:from>
    <xdr:to>
      <xdr:col>3</xdr:col>
      <xdr:colOff>196850</xdr:colOff>
      <xdr:row>127</xdr:row>
      <xdr:rowOff>498475</xdr:rowOff>
    </xdr:to>
    <xdr:pic>
      <xdr:nvPicPr>
        <xdr:cNvPr id="117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960437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127</xdr:row>
      <xdr:rowOff>279400</xdr:rowOff>
    </xdr:from>
    <xdr:to>
      <xdr:col>3</xdr:col>
      <xdr:colOff>196850</xdr:colOff>
      <xdr:row>127</xdr:row>
      <xdr:rowOff>498475</xdr:rowOff>
    </xdr:to>
    <xdr:pic>
      <xdr:nvPicPr>
        <xdr:cNvPr id="117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960437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127</xdr:row>
      <xdr:rowOff>257175</xdr:rowOff>
    </xdr:from>
    <xdr:to>
      <xdr:col>3</xdr:col>
      <xdr:colOff>514350</xdr:colOff>
      <xdr:row>127</xdr:row>
      <xdr:rowOff>476250</xdr:rowOff>
    </xdr:to>
    <xdr:pic>
      <xdr:nvPicPr>
        <xdr:cNvPr id="117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960215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127</xdr:row>
      <xdr:rowOff>279400</xdr:rowOff>
    </xdr:from>
    <xdr:to>
      <xdr:col>10</xdr:col>
      <xdr:colOff>196850</xdr:colOff>
      <xdr:row>127</xdr:row>
      <xdr:rowOff>498475</xdr:rowOff>
    </xdr:to>
    <xdr:pic>
      <xdr:nvPicPr>
        <xdr:cNvPr id="117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960437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127</xdr:row>
      <xdr:rowOff>257175</xdr:rowOff>
    </xdr:from>
    <xdr:to>
      <xdr:col>10</xdr:col>
      <xdr:colOff>514350</xdr:colOff>
      <xdr:row>127</xdr:row>
      <xdr:rowOff>476250</xdr:rowOff>
    </xdr:to>
    <xdr:pic>
      <xdr:nvPicPr>
        <xdr:cNvPr id="117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960215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127</xdr:row>
      <xdr:rowOff>279400</xdr:rowOff>
    </xdr:from>
    <xdr:to>
      <xdr:col>3</xdr:col>
      <xdr:colOff>196850</xdr:colOff>
      <xdr:row>127</xdr:row>
      <xdr:rowOff>498475</xdr:rowOff>
    </xdr:to>
    <xdr:pic>
      <xdr:nvPicPr>
        <xdr:cNvPr id="118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960437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127</xdr:row>
      <xdr:rowOff>257175</xdr:rowOff>
    </xdr:from>
    <xdr:to>
      <xdr:col>3</xdr:col>
      <xdr:colOff>514350</xdr:colOff>
      <xdr:row>127</xdr:row>
      <xdr:rowOff>476250</xdr:rowOff>
    </xdr:to>
    <xdr:pic>
      <xdr:nvPicPr>
        <xdr:cNvPr id="118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960215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127</xdr:row>
      <xdr:rowOff>279400</xdr:rowOff>
    </xdr:from>
    <xdr:to>
      <xdr:col>3</xdr:col>
      <xdr:colOff>196850</xdr:colOff>
      <xdr:row>127</xdr:row>
      <xdr:rowOff>498475</xdr:rowOff>
    </xdr:to>
    <xdr:pic>
      <xdr:nvPicPr>
        <xdr:cNvPr id="118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960437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127</xdr:row>
      <xdr:rowOff>279400</xdr:rowOff>
    </xdr:from>
    <xdr:to>
      <xdr:col>10</xdr:col>
      <xdr:colOff>196850</xdr:colOff>
      <xdr:row>127</xdr:row>
      <xdr:rowOff>498475</xdr:rowOff>
    </xdr:to>
    <xdr:pic>
      <xdr:nvPicPr>
        <xdr:cNvPr id="118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960437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127</xdr:row>
      <xdr:rowOff>279400</xdr:rowOff>
    </xdr:from>
    <xdr:to>
      <xdr:col>3</xdr:col>
      <xdr:colOff>196850</xdr:colOff>
      <xdr:row>127</xdr:row>
      <xdr:rowOff>498475</xdr:rowOff>
    </xdr:to>
    <xdr:pic>
      <xdr:nvPicPr>
        <xdr:cNvPr id="118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960437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127</xdr:row>
      <xdr:rowOff>279400</xdr:rowOff>
    </xdr:from>
    <xdr:to>
      <xdr:col>3</xdr:col>
      <xdr:colOff>196850</xdr:colOff>
      <xdr:row>127</xdr:row>
      <xdr:rowOff>498475</xdr:rowOff>
    </xdr:to>
    <xdr:pic>
      <xdr:nvPicPr>
        <xdr:cNvPr id="118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960437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127</xdr:row>
      <xdr:rowOff>279400</xdr:rowOff>
    </xdr:from>
    <xdr:to>
      <xdr:col>10</xdr:col>
      <xdr:colOff>196850</xdr:colOff>
      <xdr:row>127</xdr:row>
      <xdr:rowOff>498475</xdr:rowOff>
    </xdr:to>
    <xdr:pic>
      <xdr:nvPicPr>
        <xdr:cNvPr id="118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960437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127</xdr:row>
      <xdr:rowOff>279400</xdr:rowOff>
    </xdr:from>
    <xdr:to>
      <xdr:col>3</xdr:col>
      <xdr:colOff>196850</xdr:colOff>
      <xdr:row>127</xdr:row>
      <xdr:rowOff>498475</xdr:rowOff>
    </xdr:to>
    <xdr:pic>
      <xdr:nvPicPr>
        <xdr:cNvPr id="118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960437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127</xdr:row>
      <xdr:rowOff>228600</xdr:rowOff>
    </xdr:from>
    <xdr:to>
      <xdr:col>3</xdr:col>
      <xdr:colOff>260350</xdr:colOff>
      <xdr:row>127</xdr:row>
      <xdr:rowOff>447675</xdr:rowOff>
    </xdr:to>
    <xdr:pic>
      <xdr:nvPicPr>
        <xdr:cNvPr id="118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959929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127</xdr:row>
      <xdr:rowOff>231775</xdr:rowOff>
    </xdr:from>
    <xdr:to>
      <xdr:col>3</xdr:col>
      <xdr:colOff>539750</xdr:colOff>
      <xdr:row>127</xdr:row>
      <xdr:rowOff>450850</xdr:rowOff>
    </xdr:to>
    <xdr:pic>
      <xdr:nvPicPr>
        <xdr:cNvPr id="118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959961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127</xdr:row>
      <xdr:rowOff>228600</xdr:rowOff>
    </xdr:from>
    <xdr:to>
      <xdr:col>10</xdr:col>
      <xdr:colOff>260350</xdr:colOff>
      <xdr:row>127</xdr:row>
      <xdr:rowOff>447675</xdr:rowOff>
    </xdr:to>
    <xdr:pic>
      <xdr:nvPicPr>
        <xdr:cNvPr id="119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959929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127</xdr:row>
      <xdr:rowOff>231775</xdr:rowOff>
    </xdr:from>
    <xdr:to>
      <xdr:col>10</xdr:col>
      <xdr:colOff>539750</xdr:colOff>
      <xdr:row>127</xdr:row>
      <xdr:rowOff>450850</xdr:rowOff>
    </xdr:to>
    <xdr:pic>
      <xdr:nvPicPr>
        <xdr:cNvPr id="119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959961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127</xdr:row>
      <xdr:rowOff>228600</xdr:rowOff>
    </xdr:from>
    <xdr:to>
      <xdr:col>3</xdr:col>
      <xdr:colOff>260350</xdr:colOff>
      <xdr:row>127</xdr:row>
      <xdr:rowOff>447675</xdr:rowOff>
    </xdr:to>
    <xdr:pic>
      <xdr:nvPicPr>
        <xdr:cNvPr id="119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959929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127</xdr:row>
      <xdr:rowOff>231775</xdr:rowOff>
    </xdr:from>
    <xdr:to>
      <xdr:col>3</xdr:col>
      <xdr:colOff>539750</xdr:colOff>
      <xdr:row>127</xdr:row>
      <xdr:rowOff>450850</xdr:rowOff>
    </xdr:to>
    <xdr:pic>
      <xdr:nvPicPr>
        <xdr:cNvPr id="119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959961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127</xdr:row>
      <xdr:rowOff>228600</xdr:rowOff>
    </xdr:from>
    <xdr:to>
      <xdr:col>3</xdr:col>
      <xdr:colOff>260350</xdr:colOff>
      <xdr:row>127</xdr:row>
      <xdr:rowOff>447675</xdr:rowOff>
    </xdr:to>
    <xdr:pic>
      <xdr:nvPicPr>
        <xdr:cNvPr id="119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959929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127</xdr:row>
      <xdr:rowOff>231775</xdr:rowOff>
    </xdr:from>
    <xdr:to>
      <xdr:col>3</xdr:col>
      <xdr:colOff>539750</xdr:colOff>
      <xdr:row>127</xdr:row>
      <xdr:rowOff>450850</xdr:rowOff>
    </xdr:to>
    <xdr:pic>
      <xdr:nvPicPr>
        <xdr:cNvPr id="119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959961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127</xdr:row>
      <xdr:rowOff>228600</xdr:rowOff>
    </xdr:from>
    <xdr:to>
      <xdr:col>10</xdr:col>
      <xdr:colOff>260350</xdr:colOff>
      <xdr:row>127</xdr:row>
      <xdr:rowOff>447675</xdr:rowOff>
    </xdr:to>
    <xdr:pic>
      <xdr:nvPicPr>
        <xdr:cNvPr id="119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959929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127</xdr:row>
      <xdr:rowOff>231775</xdr:rowOff>
    </xdr:from>
    <xdr:to>
      <xdr:col>10</xdr:col>
      <xdr:colOff>539750</xdr:colOff>
      <xdr:row>127</xdr:row>
      <xdr:rowOff>450850</xdr:rowOff>
    </xdr:to>
    <xdr:pic>
      <xdr:nvPicPr>
        <xdr:cNvPr id="119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959961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127</xdr:row>
      <xdr:rowOff>228600</xdr:rowOff>
    </xdr:from>
    <xdr:to>
      <xdr:col>3</xdr:col>
      <xdr:colOff>260350</xdr:colOff>
      <xdr:row>127</xdr:row>
      <xdr:rowOff>447675</xdr:rowOff>
    </xdr:to>
    <xdr:pic>
      <xdr:nvPicPr>
        <xdr:cNvPr id="119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959929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127</xdr:row>
      <xdr:rowOff>231775</xdr:rowOff>
    </xdr:from>
    <xdr:to>
      <xdr:col>3</xdr:col>
      <xdr:colOff>539750</xdr:colOff>
      <xdr:row>127</xdr:row>
      <xdr:rowOff>450850</xdr:rowOff>
    </xdr:to>
    <xdr:pic>
      <xdr:nvPicPr>
        <xdr:cNvPr id="119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959961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127</xdr:row>
      <xdr:rowOff>228600</xdr:rowOff>
    </xdr:from>
    <xdr:to>
      <xdr:col>10</xdr:col>
      <xdr:colOff>260350</xdr:colOff>
      <xdr:row>127</xdr:row>
      <xdr:rowOff>447675</xdr:rowOff>
    </xdr:to>
    <xdr:pic>
      <xdr:nvPicPr>
        <xdr:cNvPr id="120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959929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127</xdr:row>
      <xdr:rowOff>231775</xdr:rowOff>
    </xdr:from>
    <xdr:to>
      <xdr:col>10</xdr:col>
      <xdr:colOff>539750</xdr:colOff>
      <xdr:row>127</xdr:row>
      <xdr:rowOff>450850</xdr:rowOff>
    </xdr:to>
    <xdr:pic>
      <xdr:nvPicPr>
        <xdr:cNvPr id="120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959961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133</xdr:row>
      <xdr:rowOff>279400</xdr:rowOff>
    </xdr:from>
    <xdr:to>
      <xdr:col>3</xdr:col>
      <xdr:colOff>196850</xdr:colOff>
      <xdr:row>133</xdr:row>
      <xdr:rowOff>498475</xdr:rowOff>
    </xdr:to>
    <xdr:pic>
      <xdr:nvPicPr>
        <xdr:cNvPr id="120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004443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133</xdr:row>
      <xdr:rowOff>257175</xdr:rowOff>
    </xdr:from>
    <xdr:to>
      <xdr:col>3</xdr:col>
      <xdr:colOff>514350</xdr:colOff>
      <xdr:row>133</xdr:row>
      <xdr:rowOff>476250</xdr:rowOff>
    </xdr:to>
    <xdr:pic>
      <xdr:nvPicPr>
        <xdr:cNvPr id="120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004220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133</xdr:row>
      <xdr:rowOff>279400</xdr:rowOff>
    </xdr:from>
    <xdr:to>
      <xdr:col>10</xdr:col>
      <xdr:colOff>196850</xdr:colOff>
      <xdr:row>133</xdr:row>
      <xdr:rowOff>498475</xdr:rowOff>
    </xdr:to>
    <xdr:pic>
      <xdr:nvPicPr>
        <xdr:cNvPr id="120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004443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133</xdr:row>
      <xdr:rowOff>257175</xdr:rowOff>
    </xdr:from>
    <xdr:to>
      <xdr:col>10</xdr:col>
      <xdr:colOff>514350</xdr:colOff>
      <xdr:row>133</xdr:row>
      <xdr:rowOff>476250</xdr:rowOff>
    </xdr:to>
    <xdr:pic>
      <xdr:nvPicPr>
        <xdr:cNvPr id="120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004220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133</xdr:row>
      <xdr:rowOff>279400</xdr:rowOff>
    </xdr:from>
    <xdr:to>
      <xdr:col>3</xdr:col>
      <xdr:colOff>196850</xdr:colOff>
      <xdr:row>133</xdr:row>
      <xdr:rowOff>498475</xdr:rowOff>
    </xdr:to>
    <xdr:pic>
      <xdr:nvPicPr>
        <xdr:cNvPr id="120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004443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133</xdr:row>
      <xdr:rowOff>257175</xdr:rowOff>
    </xdr:from>
    <xdr:to>
      <xdr:col>3</xdr:col>
      <xdr:colOff>514350</xdr:colOff>
      <xdr:row>133</xdr:row>
      <xdr:rowOff>476250</xdr:rowOff>
    </xdr:to>
    <xdr:pic>
      <xdr:nvPicPr>
        <xdr:cNvPr id="120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004220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133</xdr:row>
      <xdr:rowOff>279400</xdr:rowOff>
    </xdr:from>
    <xdr:to>
      <xdr:col>3</xdr:col>
      <xdr:colOff>196850</xdr:colOff>
      <xdr:row>133</xdr:row>
      <xdr:rowOff>498475</xdr:rowOff>
    </xdr:to>
    <xdr:pic>
      <xdr:nvPicPr>
        <xdr:cNvPr id="120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004443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133</xdr:row>
      <xdr:rowOff>279400</xdr:rowOff>
    </xdr:from>
    <xdr:to>
      <xdr:col>10</xdr:col>
      <xdr:colOff>196850</xdr:colOff>
      <xdr:row>133</xdr:row>
      <xdr:rowOff>498475</xdr:rowOff>
    </xdr:to>
    <xdr:pic>
      <xdr:nvPicPr>
        <xdr:cNvPr id="120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004443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133</xdr:row>
      <xdr:rowOff>279400</xdr:rowOff>
    </xdr:from>
    <xdr:to>
      <xdr:col>3</xdr:col>
      <xdr:colOff>196850</xdr:colOff>
      <xdr:row>133</xdr:row>
      <xdr:rowOff>498475</xdr:rowOff>
    </xdr:to>
    <xdr:pic>
      <xdr:nvPicPr>
        <xdr:cNvPr id="121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004443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133</xdr:row>
      <xdr:rowOff>279400</xdr:rowOff>
    </xdr:from>
    <xdr:to>
      <xdr:col>3</xdr:col>
      <xdr:colOff>196850</xdr:colOff>
      <xdr:row>133</xdr:row>
      <xdr:rowOff>498475</xdr:rowOff>
    </xdr:to>
    <xdr:pic>
      <xdr:nvPicPr>
        <xdr:cNvPr id="12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004443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133</xdr:row>
      <xdr:rowOff>279400</xdr:rowOff>
    </xdr:from>
    <xdr:to>
      <xdr:col>10</xdr:col>
      <xdr:colOff>196850</xdr:colOff>
      <xdr:row>133</xdr:row>
      <xdr:rowOff>498475</xdr:rowOff>
    </xdr:to>
    <xdr:pic>
      <xdr:nvPicPr>
        <xdr:cNvPr id="121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004443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133</xdr:row>
      <xdr:rowOff>279400</xdr:rowOff>
    </xdr:from>
    <xdr:to>
      <xdr:col>3</xdr:col>
      <xdr:colOff>196850</xdr:colOff>
      <xdr:row>133</xdr:row>
      <xdr:rowOff>498475</xdr:rowOff>
    </xdr:to>
    <xdr:pic>
      <xdr:nvPicPr>
        <xdr:cNvPr id="121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004443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133</xdr:row>
      <xdr:rowOff>279400</xdr:rowOff>
    </xdr:from>
    <xdr:to>
      <xdr:col>3</xdr:col>
      <xdr:colOff>196850</xdr:colOff>
      <xdr:row>133</xdr:row>
      <xdr:rowOff>498475</xdr:rowOff>
    </xdr:to>
    <xdr:pic>
      <xdr:nvPicPr>
        <xdr:cNvPr id="121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004443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133</xdr:row>
      <xdr:rowOff>279400</xdr:rowOff>
    </xdr:from>
    <xdr:to>
      <xdr:col>10</xdr:col>
      <xdr:colOff>196850</xdr:colOff>
      <xdr:row>133</xdr:row>
      <xdr:rowOff>498475</xdr:rowOff>
    </xdr:to>
    <xdr:pic>
      <xdr:nvPicPr>
        <xdr:cNvPr id="121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004443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133</xdr:row>
      <xdr:rowOff>279400</xdr:rowOff>
    </xdr:from>
    <xdr:to>
      <xdr:col>3</xdr:col>
      <xdr:colOff>196850</xdr:colOff>
      <xdr:row>133</xdr:row>
      <xdr:rowOff>498475</xdr:rowOff>
    </xdr:to>
    <xdr:pic>
      <xdr:nvPicPr>
        <xdr:cNvPr id="121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004443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133</xdr:row>
      <xdr:rowOff>279400</xdr:rowOff>
    </xdr:from>
    <xdr:to>
      <xdr:col>3</xdr:col>
      <xdr:colOff>196850</xdr:colOff>
      <xdr:row>133</xdr:row>
      <xdr:rowOff>498475</xdr:rowOff>
    </xdr:to>
    <xdr:pic>
      <xdr:nvPicPr>
        <xdr:cNvPr id="121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004443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133</xdr:row>
      <xdr:rowOff>279400</xdr:rowOff>
    </xdr:from>
    <xdr:to>
      <xdr:col>10</xdr:col>
      <xdr:colOff>196850</xdr:colOff>
      <xdr:row>133</xdr:row>
      <xdr:rowOff>498475</xdr:rowOff>
    </xdr:to>
    <xdr:pic>
      <xdr:nvPicPr>
        <xdr:cNvPr id="121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004443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133</xdr:row>
      <xdr:rowOff>279400</xdr:rowOff>
    </xdr:from>
    <xdr:to>
      <xdr:col>3</xdr:col>
      <xdr:colOff>196850</xdr:colOff>
      <xdr:row>133</xdr:row>
      <xdr:rowOff>498475</xdr:rowOff>
    </xdr:to>
    <xdr:pic>
      <xdr:nvPicPr>
        <xdr:cNvPr id="121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004443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133</xdr:row>
      <xdr:rowOff>279400</xdr:rowOff>
    </xdr:from>
    <xdr:to>
      <xdr:col>3</xdr:col>
      <xdr:colOff>196850</xdr:colOff>
      <xdr:row>133</xdr:row>
      <xdr:rowOff>498475</xdr:rowOff>
    </xdr:to>
    <xdr:pic>
      <xdr:nvPicPr>
        <xdr:cNvPr id="122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004443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133</xdr:row>
      <xdr:rowOff>279400</xdr:rowOff>
    </xdr:from>
    <xdr:to>
      <xdr:col>10</xdr:col>
      <xdr:colOff>196850</xdr:colOff>
      <xdr:row>133</xdr:row>
      <xdr:rowOff>498475</xdr:rowOff>
    </xdr:to>
    <xdr:pic>
      <xdr:nvPicPr>
        <xdr:cNvPr id="122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004443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133</xdr:row>
      <xdr:rowOff>279400</xdr:rowOff>
    </xdr:from>
    <xdr:to>
      <xdr:col>3</xdr:col>
      <xdr:colOff>196850</xdr:colOff>
      <xdr:row>133</xdr:row>
      <xdr:rowOff>498475</xdr:rowOff>
    </xdr:to>
    <xdr:pic>
      <xdr:nvPicPr>
        <xdr:cNvPr id="122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004443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133</xdr:row>
      <xdr:rowOff>279400</xdr:rowOff>
    </xdr:from>
    <xdr:to>
      <xdr:col>3</xdr:col>
      <xdr:colOff>196850</xdr:colOff>
      <xdr:row>133</xdr:row>
      <xdr:rowOff>498475</xdr:rowOff>
    </xdr:to>
    <xdr:pic>
      <xdr:nvPicPr>
        <xdr:cNvPr id="122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004443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133</xdr:row>
      <xdr:rowOff>257175</xdr:rowOff>
    </xdr:from>
    <xdr:to>
      <xdr:col>3</xdr:col>
      <xdr:colOff>514350</xdr:colOff>
      <xdr:row>133</xdr:row>
      <xdr:rowOff>476250</xdr:rowOff>
    </xdr:to>
    <xdr:pic>
      <xdr:nvPicPr>
        <xdr:cNvPr id="122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004220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133</xdr:row>
      <xdr:rowOff>279400</xdr:rowOff>
    </xdr:from>
    <xdr:to>
      <xdr:col>10</xdr:col>
      <xdr:colOff>196850</xdr:colOff>
      <xdr:row>133</xdr:row>
      <xdr:rowOff>498475</xdr:rowOff>
    </xdr:to>
    <xdr:pic>
      <xdr:nvPicPr>
        <xdr:cNvPr id="122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004443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133</xdr:row>
      <xdr:rowOff>257175</xdr:rowOff>
    </xdr:from>
    <xdr:to>
      <xdr:col>10</xdr:col>
      <xdr:colOff>514350</xdr:colOff>
      <xdr:row>133</xdr:row>
      <xdr:rowOff>476250</xdr:rowOff>
    </xdr:to>
    <xdr:pic>
      <xdr:nvPicPr>
        <xdr:cNvPr id="122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004220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133</xdr:row>
      <xdr:rowOff>279400</xdr:rowOff>
    </xdr:from>
    <xdr:to>
      <xdr:col>3</xdr:col>
      <xdr:colOff>196850</xdr:colOff>
      <xdr:row>133</xdr:row>
      <xdr:rowOff>498475</xdr:rowOff>
    </xdr:to>
    <xdr:pic>
      <xdr:nvPicPr>
        <xdr:cNvPr id="122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004443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133</xdr:row>
      <xdr:rowOff>257175</xdr:rowOff>
    </xdr:from>
    <xdr:to>
      <xdr:col>3</xdr:col>
      <xdr:colOff>514350</xdr:colOff>
      <xdr:row>133</xdr:row>
      <xdr:rowOff>476250</xdr:rowOff>
    </xdr:to>
    <xdr:pic>
      <xdr:nvPicPr>
        <xdr:cNvPr id="122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004220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133</xdr:row>
      <xdr:rowOff>279400</xdr:rowOff>
    </xdr:from>
    <xdr:to>
      <xdr:col>3</xdr:col>
      <xdr:colOff>196850</xdr:colOff>
      <xdr:row>133</xdr:row>
      <xdr:rowOff>498475</xdr:rowOff>
    </xdr:to>
    <xdr:pic>
      <xdr:nvPicPr>
        <xdr:cNvPr id="122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004443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133</xdr:row>
      <xdr:rowOff>279400</xdr:rowOff>
    </xdr:from>
    <xdr:to>
      <xdr:col>10</xdr:col>
      <xdr:colOff>196850</xdr:colOff>
      <xdr:row>133</xdr:row>
      <xdr:rowOff>498475</xdr:rowOff>
    </xdr:to>
    <xdr:pic>
      <xdr:nvPicPr>
        <xdr:cNvPr id="123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004443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133</xdr:row>
      <xdr:rowOff>279400</xdr:rowOff>
    </xdr:from>
    <xdr:to>
      <xdr:col>3</xdr:col>
      <xdr:colOff>196850</xdr:colOff>
      <xdr:row>133</xdr:row>
      <xdr:rowOff>498475</xdr:rowOff>
    </xdr:to>
    <xdr:pic>
      <xdr:nvPicPr>
        <xdr:cNvPr id="123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004443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133</xdr:row>
      <xdr:rowOff>279400</xdr:rowOff>
    </xdr:from>
    <xdr:to>
      <xdr:col>3</xdr:col>
      <xdr:colOff>196850</xdr:colOff>
      <xdr:row>133</xdr:row>
      <xdr:rowOff>498475</xdr:rowOff>
    </xdr:to>
    <xdr:pic>
      <xdr:nvPicPr>
        <xdr:cNvPr id="123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004443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133</xdr:row>
      <xdr:rowOff>279400</xdr:rowOff>
    </xdr:from>
    <xdr:to>
      <xdr:col>10</xdr:col>
      <xdr:colOff>196850</xdr:colOff>
      <xdr:row>133</xdr:row>
      <xdr:rowOff>498475</xdr:rowOff>
    </xdr:to>
    <xdr:pic>
      <xdr:nvPicPr>
        <xdr:cNvPr id="123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004443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133</xdr:row>
      <xdr:rowOff>279400</xdr:rowOff>
    </xdr:from>
    <xdr:to>
      <xdr:col>3</xdr:col>
      <xdr:colOff>196850</xdr:colOff>
      <xdr:row>133</xdr:row>
      <xdr:rowOff>498475</xdr:rowOff>
    </xdr:to>
    <xdr:pic>
      <xdr:nvPicPr>
        <xdr:cNvPr id="12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004443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133</xdr:row>
      <xdr:rowOff>228600</xdr:rowOff>
    </xdr:from>
    <xdr:to>
      <xdr:col>3</xdr:col>
      <xdr:colOff>260350</xdr:colOff>
      <xdr:row>133</xdr:row>
      <xdr:rowOff>447675</xdr:rowOff>
    </xdr:to>
    <xdr:pic>
      <xdr:nvPicPr>
        <xdr:cNvPr id="123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1003935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133</xdr:row>
      <xdr:rowOff>231775</xdr:rowOff>
    </xdr:from>
    <xdr:to>
      <xdr:col>3</xdr:col>
      <xdr:colOff>539750</xdr:colOff>
      <xdr:row>133</xdr:row>
      <xdr:rowOff>450850</xdr:rowOff>
    </xdr:to>
    <xdr:pic>
      <xdr:nvPicPr>
        <xdr:cNvPr id="123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1003966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133</xdr:row>
      <xdr:rowOff>228600</xdr:rowOff>
    </xdr:from>
    <xdr:to>
      <xdr:col>10</xdr:col>
      <xdr:colOff>260350</xdr:colOff>
      <xdr:row>133</xdr:row>
      <xdr:rowOff>447675</xdr:rowOff>
    </xdr:to>
    <xdr:pic>
      <xdr:nvPicPr>
        <xdr:cNvPr id="123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1003935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133</xdr:row>
      <xdr:rowOff>231775</xdr:rowOff>
    </xdr:from>
    <xdr:to>
      <xdr:col>10</xdr:col>
      <xdr:colOff>539750</xdr:colOff>
      <xdr:row>133</xdr:row>
      <xdr:rowOff>450850</xdr:rowOff>
    </xdr:to>
    <xdr:pic>
      <xdr:nvPicPr>
        <xdr:cNvPr id="123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1003966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133</xdr:row>
      <xdr:rowOff>228600</xdr:rowOff>
    </xdr:from>
    <xdr:to>
      <xdr:col>3</xdr:col>
      <xdr:colOff>260350</xdr:colOff>
      <xdr:row>133</xdr:row>
      <xdr:rowOff>447675</xdr:rowOff>
    </xdr:to>
    <xdr:pic>
      <xdr:nvPicPr>
        <xdr:cNvPr id="123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1003935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133</xdr:row>
      <xdr:rowOff>231775</xdr:rowOff>
    </xdr:from>
    <xdr:to>
      <xdr:col>3</xdr:col>
      <xdr:colOff>539750</xdr:colOff>
      <xdr:row>133</xdr:row>
      <xdr:rowOff>450850</xdr:rowOff>
    </xdr:to>
    <xdr:pic>
      <xdr:nvPicPr>
        <xdr:cNvPr id="124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1003966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133</xdr:row>
      <xdr:rowOff>228600</xdr:rowOff>
    </xdr:from>
    <xdr:to>
      <xdr:col>3</xdr:col>
      <xdr:colOff>260350</xdr:colOff>
      <xdr:row>133</xdr:row>
      <xdr:rowOff>447675</xdr:rowOff>
    </xdr:to>
    <xdr:pic>
      <xdr:nvPicPr>
        <xdr:cNvPr id="124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1003935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133</xdr:row>
      <xdr:rowOff>231775</xdr:rowOff>
    </xdr:from>
    <xdr:to>
      <xdr:col>3</xdr:col>
      <xdr:colOff>539750</xdr:colOff>
      <xdr:row>133</xdr:row>
      <xdr:rowOff>450850</xdr:rowOff>
    </xdr:to>
    <xdr:pic>
      <xdr:nvPicPr>
        <xdr:cNvPr id="124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1003966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133</xdr:row>
      <xdr:rowOff>228600</xdr:rowOff>
    </xdr:from>
    <xdr:to>
      <xdr:col>10</xdr:col>
      <xdr:colOff>260350</xdr:colOff>
      <xdr:row>133</xdr:row>
      <xdr:rowOff>447675</xdr:rowOff>
    </xdr:to>
    <xdr:pic>
      <xdr:nvPicPr>
        <xdr:cNvPr id="124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1003935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133</xdr:row>
      <xdr:rowOff>231775</xdr:rowOff>
    </xdr:from>
    <xdr:to>
      <xdr:col>10</xdr:col>
      <xdr:colOff>539750</xdr:colOff>
      <xdr:row>133</xdr:row>
      <xdr:rowOff>450850</xdr:rowOff>
    </xdr:to>
    <xdr:pic>
      <xdr:nvPicPr>
        <xdr:cNvPr id="124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1003966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133</xdr:row>
      <xdr:rowOff>228600</xdr:rowOff>
    </xdr:from>
    <xdr:to>
      <xdr:col>3</xdr:col>
      <xdr:colOff>260350</xdr:colOff>
      <xdr:row>133</xdr:row>
      <xdr:rowOff>447675</xdr:rowOff>
    </xdr:to>
    <xdr:pic>
      <xdr:nvPicPr>
        <xdr:cNvPr id="124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1003935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133</xdr:row>
      <xdr:rowOff>231775</xdr:rowOff>
    </xdr:from>
    <xdr:to>
      <xdr:col>3</xdr:col>
      <xdr:colOff>539750</xdr:colOff>
      <xdr:row>133</xdr:row>
      <xdr:rowOff>450850</xdr:rowOff>
    </xdr:to>
    <xdr:pic>
      <xdr:nvPicPr>
        <xdr:cNvPr id="124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1003966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133</xdr:row>
      <xdr:rowOff>228600</xdr:rowOff>
    </xdr:from>
    <xdr:to>
      <xdr:col>10</xdr:col>
      <xdr:colOff>260350</xdr:colOff>
      <xdr:row>133</xdr:row>
      <xdr:rowOff>447675</xdr:rowOff>
    </xdr:to>
    <xdr:pic>
      <xdr:nvPicPr>
        <xdr:cNvPr id="124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1003935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133</xdr:row>
      <xdr:rowOff>231775</xdr:rowOff>
    </xdr:from>
    <xdr:to>
      <xdr:col>10</xdr:col>
      <xdr:colOff>539750</xdr:colOff>
      <xdr:row>133</xdr:row>
      <xdr:rowOff>450850</xdr:rowOff>
    </xdr:to>
    <xdr:pic>
      <xdr:nvPicPr>
        <xdr:cNvPr id="124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1003966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138</xdr:row>
      <xdr:rowOff>279400</xdr:rowOff>
    </xdr:from>
    <xdr:to>
      <xdr:col>3</xdr:col>
      <xdr:colOff>196850</xdr:colOff>
      <xdr:row>138</xdr:row>
      <xdr:rowOff>498475</xdr:rowOff>
    </xdr:to>
    <xdr:pic>
      <xdr:nvPicPr>
        <xdr:cNvPr id="124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03311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138</xdr:row>
      <xdr:rowOff>257175</xdr:rowOff>
    </xdr:from>
    <xdr:to>
      <xdr:col>3</xdr:col>
      <xdr:colOff>514350</xdr:colOff>
      <xdr:row>138</xdr:row>
      <xdr:rowOff>476250</xdr:rowOff>
    </xdr:to>
    <xdr:pic>
      <xdr:nvPicPr>
        <xdr:cNvPr id="125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032891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138</xdr:row>
      <xdr:rowOff>279400</xdr:rowOff>
    </xdr:from>
    <xdr:to>
      <xdr:col>10</xdr:col>
      <xdr:colOff>196850</xdr:colOff>
      <xdr:row>138</xdr:row>
      <xdr:rowOff>498475</xdr:rowOff>
    </xdr:to>
    <xdr:pic>
      <xdr:nvPicPr>
        <xdr:cNvPr id="125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03311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138</xdr:row>
      <xdr:rowOff>257175</xdr:rowOff>
    </xdr:from>
    <xdr:to>
      <xdr:col>10</xdr:col>
      <xdr:colOff>514350</xdr:colOff>
      <xdr:row>138</xdr:row>
      <xdr:rowOff>476250</xdr:rowOff>
    </xdr:to>
    <xdr:pic>
      <xdr:nvPicPr>
        <xdr:cNvPr id="125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032891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138</xdr:row>
      <xdr:rowOff>279400</xdr:rowOff>
    </xdr:from>
    <xdr:to>
      <xdr:col>3</xdr:col>
      <xdr:colOff>196850</xdr:colOff>
      <xdr:row>138</xdr:row>
      <xdr:rowOff>498475</xdr:rowOff>
    </xdr:to>
    <xdr:pic>
      <xdr:nvPicPr>
        <xdr:cNvPr id="125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03311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138</xdr:row>
      <xdr:rowOff>257175</xdr:rowOff>
    </xdr:from>
    <xdr:to>
      <xdr:col>3</xdr:col>
      <xdr:colOff>514350</xdr:colOff>
      <xdr:row>138</xdr:row>
      <xdr:rowOff>476250</xdr:rowOff>
    </xdr:to>
    <xdr:pic>
      <xdr:nvPicPr>
        <xdr:cNvPr id="125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032891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138</xdr:row>
      <xdr:rowOff>279400</xdr:rowOff>
    </xdr:from>
    <xdr:to>
      <xdr:col>3</xdr:col>
      <xdr:colOff>196850</xdr:colOff>
      <xdr:row>138</xdr:row>
      <xdr:rowOff>498475</xdr:rowOff>
    </xdr:to>
    <xdr:pic>
      <xdr:nvPicPr>
        <xdr:cNvPr id="125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03311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138</xdr:row>
      <xdr:rowOff>279400</xdr:rowOff>
    </xdr:from>
    <xdr:to>
      <xdr:col>10</xdr:col>
      <xdr:colOff>196850</xdr:colOff>
      <xdr:row>138</xdr:row>
      <xdr:rowOff>498475</xdr:rowOff>
    </xdr:to>
    <xdr:pic>
      <xdr:nvPicPr>
        <xdr:cNvPr id="125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03311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138</xdr:row>
      <xdr:rowOff>279400</xdr:rowOff>
    </xdr:from>
    <xdr:to>
      <xdr:col>3</xdr:col>
      <xdr:colOff>196850</xdr:colOff>
      <xdr:row>138</xdr:row>
      <xdr:rowOff>498475</xdr:rowOff>
    </xdr:to>
    <xdr:pic>
      <xdr:nvPicPr>
        <xdr:cNvPr id="125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03311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138</xdr:row>
      <xdr:rowOff>279400</xdr:rowOff>
    </xdr:from>
    <xdr:to>
      <xdr:col>3</xdr:col>
      <xdr:colOff>196850</xdr:colOff>
      <xdr:row>138</xdr:row>
      <xdr:rowOff>498475</xdr:rowOff>
    </xdr:to>
    <xdr:pic>
      <xdr:nvPicPr>
        <xdr:cNvPr id="125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03311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138</xdr:row>
      <xdr:rowOff>279400</xdr:rowOff>
    </xdr:from>
    <xdr:to>
      <xdr:col>10</xdr:col>
      <xdr:colOff>196850</xdr:colOff>
      <xdr:row>138</xdr:row>
      <xdr:rowOff>498475</xdr:rowOff>
    </xdr:to>
    <xdr:pic>
      <xdr:nvPicPr>
        <xdr:cNvPr id="125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03311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138</xdr:row>
      <xdr:rowOff>279400</xdr:rowOff>
    </xdr:from>
    <xdr:to>
      <xdr:col>3</xdr:col>
      <xdr:colOff>196850</xdr:colOff>
      <xdr:row>138</xdr:row>
      <xdr:rowOff>498475</xdr:rowOff>
    </xdr:to>
    <xdr:pic>
      <xdr:nvPicPr>
        <xdr:cNvPr id="126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03311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138</xdr:row>
      <xdr:rowOff>279400</xdr:rowOff>
    </xdr:from>
    <xdr:to>
      <xdr:col>3</xdr:col>
      <xdr:colOff>196850</xdr:colOff>
      <xdr:row>138</xdr:row>
      <xdr:rowOff>498475</xdr:rowOff>
    </xdr:to>
    <xdr:pic>
      <xdr:nvPicPr>
        <xdr:cNvPr id="126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03311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138</xdr:row>
      <xdr:rowOff>279400</xdr:rowOff>
    </xdr:from>
    <xdr:to>
      <xdr:col>10</xdr:col>
      <xdr:colOff>196850</xdr:colOff>
      <xdr:row>138</xdr:row>
      <xdr:rowOff>498475</xdr:rowOff>
    </xdr:to>
    <xdr:pic>
      <xdr:nvPicPr>
        <xdr:cNvPr id="126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03311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138</xdr:row>
      <xdr:rowOff>279400</xdr:rowOff>
    </xdr:from>
    <xdr:to>
      <xdr:col>3</xdr:col>
      <xdr:colOff>196850</xdr:colOff>
      <xdr:row>138</xdr:row>
      <xdr:rowOff>498475</xdr:rowOff>
    </xdr:to>
    <xdr:pic>
      <xdr:nvPicPr>
        <xdr:cNvPr id="126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03311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138</xdr:row>
      <xdr:rowOff>279400</xdr:rowOff>
    </xdr:from>
    <xdr:to>
      <xdr:col>3</xdr:col>
      <xdr:colOff>196850</xdr:colOff>
      <xdr:row>138</xdr:row>
      <xdr:rowOff>498475</xdr:rowOff>
    </xdr:to>
    <xdr:pic>
      <xdr:nvPicPr>
        <xdr:cNvPr id="126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03311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138</xdr:row>
      <xdr:rowOff>279400</xdr:rowOff>
    </xdr:from>
    <xdr:to>
      <xdr:col>10</xdr:col>
      <xdr:colOff>196850</xdr:colOff>
      <xdr:row>138</xdr:row>
      <xdr:rowOff>498475</xdr:rowOff>
    </xdr:to>
    <xdr:pic>
      <xdr:nvPicPr>
        <xdr:cNvPr id="126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03311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138</xdr:row>
      <xdr:rowOff>279400</xdr:rowOff>
    </xdr:from>
    <xdr:to>
      <xdr:col>3</xdr:col>
      <xdr:colOff>196850</xdr:colOff>
      <xdr:row>138</xdr:row>
      <xdr:rowOff>498475</xdr:rowOff>
    </xdr:to>
    <xdr:pic>
      <xdr:nvPicPr>
        <xdr:cNvPr id="126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03311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138</xdr:row>
      <xdr:rowOff>279400</xdr:rowOff>
    </xdr:from>
    <xdr:to>
      <xdr:col>3</xdr:col>
      <xdr:colOff>196850</xdr:colOff>
      <xdr:row>138</xdr:row>
      <xdr:rowOff>498475</xdr:rowOff>
    </xdr:to>
    <xdr:pic>
      <xdr:nvPicPr>
        <xdr:cNvPr id="126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03311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138</xdr:row>
      <xdr:rowOff>279400</xdr:rowOff>
    </xdr:from>
    <xdr:to>
      <xdr:col>10</xdr:col>
      <xdr:colOff>196850</xdr:colOff>
      <xdr:row>138</xdr:row>
      <xdr:rowOff>498475</xdr:rowOff>
    </xdr:to>
    <xdr:pic>
      <xdr:nvPicPr>
        <xdr:cNvPr id="126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03311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138</xdr:row>
      <xdr:rowOff>279400</xdr:rowOff>
    </xdr:from>
    <xdr:to>
      <xdr:col>3</xdr:col>
      <xdr:colOff>196850</xdr:colOff>
      <xdr:row>138</xdr:row>
      <xdr:rowOff>498475</xdr:rowOff>
    </xdr:to>
    <xdr:pic>
      <xdr:nvPicPr>
        <xdr:cNvPr id="126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03311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138</xdr:row>
      <xdr:rowOff>279400</xdr:rowOff>
    </xdr:from>
    <xdr:to>
      <xdr:col>3</xdr:col>
      <xdr:colOff>196850</xdr:colOff>
      <xdr:row>138</xdr:row>
      <xdr:rowOff>498475</xdr:rowOff>
    </xdr:to>
    <xdr:pic>
      <xdr:nvPicPr>
        <xdr:cNvPr id="127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03311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138</xdr:row>
      <xdr:rowOff>257175</xdr:rowOff>
    </xdr:from>
    <xdr:to>
      <xdr:col>3</xdr:col>
      <xdr:colOff>514350</xdr:colOff>
      <xdr:row>138</xdr:row>
      <xdr:rowOff>476250</xdr:rowOff>
    </xdr:to>
    <xdr:pic>
      <xdr:nvPicPr>
        <xdr:cNvPr id="127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032891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138</xdr:row>
      <xdr:rowOff>279400</xdr:rowOff>
    </xdr:from>
    <xdr:to>
      <xdr:col>10</xdr:col>
      <xdr:colOff>196850</xdr:colOff>
      <xdr:row>138</xdr:row>
      <xdr:rowOff>498475</xdr:rowOff>
    </xdr:to>
    <xdr:pic>
      <xdr:nvPicPr>
        <xdr:cNvPr id="127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03311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138</xdr:row>
      <xdr:rowOff>257175</xdr:rowOff>
    </xdr:from>
    <xdr:to>
      <xdr:col>10</xdr:col>
      <xdr:colOff>514350</xdr:colOff>
      <xdr:row>138</xdr:row>
      <xdr:rowOff>476250</xdr:rowOff>
    </xdr:to>
    <xdr:pic>
      <xdr:nvPicPr>
        <xdr:cNvPr id="127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032891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138</xdr:row>
      <xdr:rowOff>279400</xdr:rowOff>
    </xdr:from>
    <xdr:to>
      <xdr:col>3</xdr:col>
      <xdr:colOff>196850</xdr:colOff>
      <xdr:row>138</xdr:row>
      <xdr:rowOff>498475</xdr:rowOff>
    </xdr:to>
    <xdr:pic>
      <xdr:nvPicPr>
        <xdr:cNvPr id="127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03311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138</xdr:row>
      <xdr:rowOff>257175</xdr:rowOff>
    </xdr:from>
    <xdr:to>
      <xdr:col>3</xdr:col>
      <xdr:colOff>514350</xdr:colOff>
      <xdr:row>138</xdr:row>
      <xdr:rowOff>476250</xdr:rowOff>
    </xdr:to>
    <xdr:pic>
      <xdr:nvPicPr>
        <xdr:cNvPr id="127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032891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138</xdr:row>
      <xdr:rowOff>279400</xdr:rowOff>
    </xdr:from>
    <xdr:to>
      <xdr:col>3</xdr:col>
      <xdr:colOff>196850</xdr:colOff>
      <xdr:row>138</xdr:row>
      <xdr:rowOff>498475</xdr:rowOff>
    </xdr:to>
    <xdr:pic>
      <xdr:nvPicPr>
        <xdr:cNvPr id="127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03311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138</xdr:row>
      <xdr:rowOff>279400</xdr:rowOff>
    </xdr:from>
    <xdr:to>
      <xdr:col>10</xdr:col>
      <xdr:colOff>196850</xdr:colOff>
      <xdr:row>138</xdr:row>
      <xdr:rowOff>498475</xdr:rowOff>
    </xdr:to>
    <xdr:pic>
      <xdr:nvPicPr>
        <xdr:cNvPr id="127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03311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138</xdr:row>
      <xdr:rowOff>279400</xdr:rowOff>
    </xdr:from>
    <xdr:to>
      <xdr:col>3</xdr:col>
      <xdr:colOff>196850</xdr:colOff>
      <xdr:row>138</xdr:row>
      <xdr:rowOff>498475</xdr:rowOff>
    </xdr:to>
    <xdr:pic>
      <xdr:nvPicPr>
        <xdr:cNvPr id="127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03311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138</xdr:row>
      <xdr:rowOff>279400</xdr:rowOff>
    </xdr:from>
    <xdr:to>
      <xdr:col>3</xdr:col>
      <xdr:colOff>196850</xdr:colOff>
      <xdr:row>138</xdr:row>
      <xdr:rowOff>498475</xdr:rowOff>
    </xdr:to>
    <xdr:pic>
      <xdr:nvPicPr>
        <xdr:cNvPr id="127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03311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138</xdr:row>
      <xdr:rowOff>279400</xdr:rowOff>
    </xdr:from>
    <xdr:to>
      <xdr:col>10</xdr:col>
      <xdr:colOff>196850</xdr:colOff>
      <xdr:row>138</xdr:row>
      <xdr:rowOff>498475</xdr:rowOff>
    </xdr:to>
    <xdr:pic>
      <xdr:nvPicPr>
        <xdr:cNvPr id="128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03311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138</xdr:row>
      <xdr:rowOff>279400</xdr:rowOff>
    </xdr:from>
    <xdr:to>
      <xdr:col>3</xdr:col>
      <xdr:colOff>196850</xdr:colOff>
      <xdr:row>138</xdr:row>
      <xdr:rowOff>498475</xdr:rowOff>
    </xdr:to>
    <xdr:pic>
      <xdr:nvPicPr>
        <xdr:cNvPr id="128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03311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138</xdr:row>
      <xdr:rowOff>279400</xdr:rowOff>
    </xdr:from>
    <xdr:to>
      <xdr:col>3</xdr:col>
      <xdr:colOff>196850</xdr:colOff>
      <xdr:row>138</xdr:row>
      <xdr:rowOff>498475</xdr:rowOff>
    </xdr:to>
    <xdr:pic>
      <xdr:nvPicPr>
        <xdr:cNvPr id="128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03311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138</xdr:row>
      <xdr:rowOff>279400</xdr:rowOff>
    </xdr:from>
    <xdr:to>
      <xdr:col>10</xdr:col>
      <xdr:colOff>196850</xdr:colOff>
      <xdr:row>138</xdr:row>
      <xdr:rowOff>498475</xdr:rowOff>
    </xdr:to>
    <xdr:pic>
      <xdr:nvPicPr>
        <xdr:cNvPr id="128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03311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138</xdr:row>
      <xdr:rowOff>279400</xdr:rowOff>
    </xdr:from>
    <xdr:to>
      <xdr:col>3</xdr:col>
      <xdr:colOff>196850</xdr:colOff>
      <xdr:row>138</xdr:row>
      <xdr:rowOff>498475</xdr:rowOff>
    </xdr:to>
    <xdr:pic>
      <xdr:nvPicPr>
        <xdr:cNvPr id="128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03311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138</xdr:row>
      <xdr:rowOff>279400</xdr:rowOff>
    </xdr:from>
    <xdr:to>
      <xdr:col>3</xdr:col>
      <xdr:colOff>196850</xdr:colOff>
      <xdr:row>138</xdr:row>
      <xdr:rowOff>498475</xdr:rowOff>
    </xdr:to>
    <xdr:pic>
      <xdr:nvPicPr>
        <xdr:cNvPr id="128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03311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138</xdr:row>
      <xdr:rowOff>257175</xdr:rowOff>
    </xdr:from>
    <xdr:to>
      <xdr:col>3</xdr:col>
      <xdr:colOff>514350</xdr:colOff>
      <xdr:row>138</xdr:row>
      <xdr:rowOff>476250</xdr:rowOff>
    </xdr:to>
    <xdr:pic>
      <xdr:nvPicPr>
        <xdr:cNvPr id="128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032891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138</xdr:row>
      <xdr:rowOff>279400</xdr:rowOff>
    </xdr:from>
    <xdr:to>
      <xdr:col>10</xdr:col>
      <xdr:colOff>196850</xdr:colOff>
      <xdr:row>138</xdr:row>
      <xdr:rowOff>498475</xdr:rowOff>
    </xdr:to>
    <xdr:pic>
      <xdr:nvPicPr>
        <xdr:cNvPr id="128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03311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138</xdr:row>
      <xdr:rowOff>257175</xdr:rowOff>
    </xdr:from>
    <xdr:to>
      <xdr:col>10</xdr:col>
      <xdr:colOff>514350</xdr:colOff>
      <xdr:row>138</xdr:row>
      <xdr:rowOff>476250</xdr:rowOff>
    </xdr:to>
    <xdr:pic>
      <xdr:nvPicPr>
        <xdr:cNvPr id="128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032891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138</xdr:row>
      <xdr:rowOff>279400</xdr:rowOff>
    </xdr:from>
    <xdr:to>
      <xdr:col>3</xdr:col>
      <xdr:colOff>196850</xdr:colOff>
      <xdr:row>138</xdr:row>
      <xdr:rowOff>498475</xdr:rowOff>
    </xdr:to>
    <xdr:pic>
      <xdr:nvPicPr>
        <xdr:cNvPr id="128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03311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138</xdr:row>
      <xdr:rowOff>257175</xdr:rowOff>
    </xdr:from>
    <xdr:to>
      <xdr:col>3</xdr:col>
      <xdr:colOff>514350</xdr:colOff>
      <xdr:row>138</xdr:row>
      <xdr:rowOff>476250</xdr:rowOff>
    </xdr:to>
    <xdr:pic>
      <xdr:nvPicPr>
        <xdr:cNvPr id="129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032891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138</xdr:row>
      <xdr:rowOff>279400</xdr:rowOff>
    </xdr:from>
    <xdr:to>
      <xdr:col>3</xdr:col>
      <xdr:colOff>196850</xdr:colOff>
      <xdr:row>138</xdr:row>
      <xdr:rowOff>498475</xdr:rowOff>
    </xdr:to>
    <xdr:pic>
      <xdr:nvPicPr>
        <xdr:cNvPr id="129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03311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138</xdr:row>
      <xdr:rowOff>279400</xdr:rowOff>
    </xdr:from>
    <xdr:to>
      <xdr:col>10</xdr:col>
      <xdr:colOff>196850</xdr:colOff>
      <xdr:row>138</xdr:row>
      <xdr:rowOff>498475</xdr:rowOff>
    </xdr:to>
    <xdr:pic>
      <xdr:nvPicPr>
        <xdr:cNvPr id="129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03311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138</xdr:row>
      <xdr:rowOff>279400</xdr:rowOff>
    </xdr:from>
    <xdr:to>
      <xdr:col>3</xdr:col>
      <xdr:colOff>196850</xdr:colOff>
      <xdr:row>138</xdr:row>
      <xdr:rowOff>498475</xdr:rowOff>
    </xdr:to>
    <xdr:pic>
      <xdr:nvPicPr>
        <xdr:cNvPr id="129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03311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138</xdr:row>
      <xdr:rowOff>279400</xdr:rowOff>
    </xdr:from>
    <xdr:to>
      <xdr:col>3</xdr:col>
      <xdr:colOff>196850</xdr:colOff>
      <xdr:row>138</xdr:row>
      <xdr:rowOff>498475</xdr:rowOff>
    </xdr:to>
    <xdr:pic>
      <xdr:nvPicPr>
        <xdr:cNvPr id="129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03311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138</xdr:row>
      <xdr:rowOff>279400</xdr:rowOff>
    </xdr:from>
    <xdr:to>
      <xdr:col>10</xdr:col>
      <xdr:colOff>196850</xdr:colOff>
      <xdr:row>138</xdr:row>
      <xdr:rowOff>498475</xdr:rowOff>
    </xdr:to>
    <xdr:pic>
      <xdr:nvPicPr>
        <xdr:cNvPr id="129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03311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138</xdr:row>
      <xdr:rowOff>279400</xdr:rowOff>
    </xdr:from>
    <xdr:to>
      <xdr:col>3</xdr:col>
      <xdr:colOff>196850</xdr:colOff>
      <xdr:row>138</xdr:row>
      <xdr:rowOff>498475</xdr:rowOff>
    </xdr:to>
    <xdr:pic>
      <xdr:nvPicPr>
        <xdr:cNvPr id="129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03311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138</xdr:row>
      <xdr:rowOff>279400</xdr:rowOff>
    </xdr:from>
    <xdr:to>
      <xdr:col>3</xdr:col>
      <xdr:colOff>196850</xdr:colOff>
      <xdr:row>138</xdr:row>
      <xdr:rowOff>498475</xdr:rowOff>
    </xdr:to>
    <xdr:pic>
      <xdr:nvPicPr>
        <xdr:cNvPr id="129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03311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138</xdr:row>
      <xdr:rowOff>279400</xdr:rowOff>
    </xdr:from>
    <xdr:to>
      <xdr:col>10</xdr:col>
      <xdr:colOff>196850</xdr:colOff>
      <xdr:row>138</xdr:row>
      <xdr:rowOff>498475</xdr:rowOff>
    </xdr:to>
    <xdr:pic>
      <xdr:nvPicPr>
        <xdr:cNvPr id="129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03311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138</xdr:row>
      <xdr:rowOff>279400</xdr:rowOff>
    </xdr:from>
    <xdr:to>
      <xdr:col>3</xdr:col>
      <xdr:colOff>196850</xdr:colOff>
      <xdr:row>138</xdr:row>
      <xdr:rowOff>498475</xdr:rowOff>
    </xdr:to>
    <xdr:pic>
      <xdr:nvPicPr>
        <xdr:cNvPr id="129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03311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138</xdr:row>
      <xdr:rowOff>279400</xdr:rowOff>
    </xdr:from>
    <xdr:to>
      <xdr:col>3</xdr:col>
      <xdr:colOff>196850</xdr:colOff>
      <xdr:row>138</xdr:row>
      <xdr:rowOff>498475</xdr:rowOff>
    </xdr:to>
    <xdr:pic>
      <xdr:nvPicPr>
        <xdr:cNvPr id="130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03311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138</xdr:row>
      <xdr:rowOff>279400</xdr:rowOff>
    </xdr:from>
    <xdr:to>
      <xdr:col>10</xdr:col>
      <xdr:colOff>196850</xdr:colOff>
      <xdr:row>138</xdr:row>
      <xdr:rowOff>498475</xdr:rowOff>
    </xdr:to>
    <xdr:pic>
      <xdr:nvPicPr>
        <xdr:cNvPr id="130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03311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138</xdr:row>
      <xdr:rowOff>279400</xdr:rowOff>
    </xdr:from>
    <xdr:to>
      <xdr:col>3</xdr:col>
      <xdr:colOff>196850</xdr:colOff>
      <xdr:row>138</xdr:row>
      <xdr:rowOff>498475</xdr:rowOff>
    </xdr:to>
    <xdr:pic>
      <xdr:nvPicPr>
        <xdr:cNvPr id="130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03311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138</xdr:row>
      <xdr:rowOff>279400</xdr:rowOff>
    </xdr:from>
    <xdr:to>
      <xdr:col>3</xdr:col>
      <xdr:colOff>196850</xdr:colOff>
      <xdr:row>138</xdr:row>
      <xdr:rowOff>498475</xdr:rowOff>
    </xdr:to>
    <xdr:pic>
      <xdr:nvPicPr>
        <xdr:cNvPr id="130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03311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138</xdr:row>
      <xdr:rowOff>279400</xdr:rowOff>
    </xdr:from>
    <xdr:to>
      <xdr:col>10</xdr:col>
      <xdr:colOff>196850</xdr:colOff>
      <xdr:row>138</xdr:row>
      <xdr:rowOff>498475</xdr:rowOff>
    </xdr:to>
    <xdr:pic>
      <xdr:nvPicPr>
        <xdr:cNvPr id="130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03311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138</xdr:row>
      <xdr:rowOff>279400</xdr:rowOff>
    </xdr:from>
    <xdr:to>
      <xdr:col>3</xdr:col>
      <xdr:colOff>196850</xdr:colOff>
      <xdr:row>138</xdr:row>
      <xdr:rowOff>498475</xdr:rowOff>
    </xdr:to>
    <xdr:pic>
      <xdr:nvPicPr>
        <xdr:cNvPr id="130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03311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138</xdr:row>
      <xdr:rowOff>279400</xdr:rowOff>
    </xdr:from>
    <xdr:to>
      <xdr:col>3</xdr:col>
      <xdr:colOff>196850</xdr:colOff>
      <xdr:row>138</xdr:row>
      <xdr:rowOff>498475</xdr:rowOff>
    </xdr:to>
    <xdr:pic>
      <xdr:nvPicPr>
        <xdr:cNvPr id="130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03311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138</xdr:row>
      <xdr:rowOff>257175</xdr:rowOff>
    </xdr:from>
    <xdr:to>
      <xdr:col>3</xdr:col>
      <xdr:colOff>514350</xdr:colOff>
      <xdr:row>138</xdr:row>
      <xdr:rowOff>476250</xdr:rowOff>
    </xdr:to>
    <xdr:pic>
      <xdr:nvPicPr>
        <xdr:cNvPr id="130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032891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138</xdr:row>
      <xdr:rowOff>279400</xdr:rowOff>
    </xdr:from>
    <xdr:to>
      <xdr:col>10</xdr:col>
      <xdr:colOff>196850</xdr:colOff>
      <xdr:row>138</xdr:row>
      <xdr:rowOff>498475</xdr:rowOff>
    </xdr:to>
    <xdr:pic>
      <xdr:nvPicPr>
        <xdr:cNvPr id="130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03311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138</xdr:row>
      <xdr:rowOff>257175</xdr:rowOff>
    </xdr:from>
    <xdr:to>
      <xdr:col>10</xdr:col>
      <xdr:colOff>514350</xdr:colOff>
      <xdr:row>138</xdr:row>
      <xdr:rowOff>476250</xdr:rowOff>
    </xdr:to>
    <xdr:pic>
      <xdr:nvPicPr>
        <xdr:cNvPr id="130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032891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138</xdr:row>
      <xdr:rowOff>279400</xdr:rowOff>
    </xdr:from>
    <xdr:to>
      <xdr:col>3</xdr:col>
      <xdr:colOff>196850</xdr:colOff>
      <xdr:row>138</xdr:row>
      <xdr:rowOff>498475</xdr:rowOff>
    </xdr:to>
    <xdr:pic>
      <xdr:nvPicPr>
        <xdr:cNvPr id="131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03311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138</xdr:row>
      <xdr:rowOff>257175</xdr:rowOff>
    </xdr:from>
    <xdr:to>
      <xdr:col>3</xdr:col>
      <xdr:colOff>514350</xdr:colOff>
      <xdr:row>138</xdr:row>
      <xdr:rowOff>476250</xdr:rowOff>
    </xdr:to>
    <xdr:pic>
      <xdr:nvPicPr>
        <xdr:cNvPr id="131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032891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138</xdr:row>
      <xdr:rowOff>279400</xdr:rowOff>
    </xdr:from>
    <xdr:to>
      <xdr:col>3</xdr:col>
      <xdr:colOff>196850</xdr:colOff>
      <xdr:row>138</xdr:row>
      <xdr:rowOff>498475</xdr:rowOff>
    </xdr:to>
    <xdr:pic>
      <xdr:nvPicPr>
        <xdr:cNvPr id="131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03311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138</xdr:row>
      <xdr:rowOff>279400</xdr:rowOff>
    </xdr:from>
    <xdr:to>
      <xdr:col>10</xdr:col>
      <xdr:colOff>196850</xdr:colOff>
      <xdr:row>138</xdr:row>
      <xdr:rowOff>498475</xdr:rowOff>
    </xdr:to>
    <xdr:pic>
      <xdr:nvPicPr>
        <xdr:cNvPr id="131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03311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138</xdr:row>
      <xdr:rowOff>279400</xdr:rowOff>
    </xdr:from>
    <xdr:to>
      <xdr:col>3</xdr:col>
      <xdr:colOff>196850</xdr:colOff>
      <xdr:row>138</xdr:row>
      <xdr:rowOff>498475</xdr:rowOff>
    </xdr:to>
    <xdr:pic>
      <xdr:nvPicPr>
        <xdr:cNvPr id="131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03311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138</xdr:row>
      <xdr:rowOff>279400</xdr:rowOff>
    </xdr:from>
    <xdr:to>
      <xdr:col>3</xdr:col>
      <xdr:colOff>196850</xdr:colOff>
      <xdr:row>138</xdr:row>
      <xdr:rowOff>498475</xdr:rowOff>
    </xdr:to>
    <xdr:pic>
      <xdr:nvPicPr>
        <xdr:cNvPr id="131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03311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138</xdr:row>
      <xdr:rowOff>279400</xdr:rowOff>
    </xdr:from>
    <xdr:to>
      <xdr:col>10</xdr:col>
      <xdr:colOff>196850</xdr:colOff>
      <xdr:row>138</xdr:row>
      <xdr:rowOff>498475</xdr:rowOff>
    </xdr:to>
    <xdr:pic>
      <xdr:nvPicPr>
        <xdr:cNvPr id="131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03311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138</xdr:row>
      <xdr:rowOff>279400</xdr:rowOff>
    </xdr:from>
    <xdr:to>
      <xdr:col>3</xdr:col>
      <xdr:colOff>196850</xdr:colOff>
      <xdr:row>138</xdr:row>
      <xdr:rowOff>498475</xdr:rowOff>
    </xdr:to>
    <xdr:pic>
      <xdr:nvPicPr>
        <xdr:cNvPr id="131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03311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138</xdr:row>
      <xdr:rowOff>228600</xdr:rowOff>
    </xdr:from>
    <xdr:to>
      <xdr:col>3</xdr:col>
      <xdr:colOff>260350</xdr:colOff>
      <xdr:row>138</xdr:row>
      <xdr:rowOff>447675</xdr:rowOff>
    </xdr:to>
    <xdr:pic>
      <xdr:nvPicPr>
        <xdr:cNvPr id="131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1032605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138</xdr:row>
      <xdr:rowOff>231775</xdr:rowOff>
    </xdr:from>
    <xdr:to>
      <xdr:col>3</xdr:col>
      <xdr:colOff>539750</xdr:colOff>
      <xdr:row>138</xdr:row>
      <xdr:rowOff>450850</xdr:rowOff>
    </xdr:to>
    <xdr:pic>
      <xdr:nvPicPr>
        <xdr:cNvPr id="131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1032637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138</xdr:row>
      <xdr:rowOff>228600</xdr:rowOff>
    </xdr:from>
    <xdr:to>
      <xdr:col>10</xdr:col>
      <xdr:colOff>260350</xdr:colOff>
      <xdr:row>138</xdr:row>
      <xdr:rowOff>447675</xdr:rowOff>
    </xdr:to>
    <xdr:pic>
      <xdr:nvPicPr>
        <xdr:cNvPr id="132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1032605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138</xdr:row>
      <xdr:rowOff>231775</xdr:rowOff>
    </xdr:from>
    <xdr:to>
      <xdr:col>10</xdr:col>
      <xdr:colOff>539750</xdr:colOff>
      <xdr:row>138</xdr:row>
      <xdr:rowOff>450850</xdr:rowOff>
    </xdr:to>
    <xdr:pic>
      <xdr:nvPicPr>
        <xdr:cNvPr id="132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1032637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138</xdr:row>
      <xdr:rowOff>228600</xdr:rowOff>
    </xdr:from>
    <xdr:to>
      <xdr:col>3</xdr:col>
      <xdr:colOff>260350</xdr:colOff>
      <xdr:row>138</xdr:row>
      <xdr:rowOff>447675</xdr:rowOff>
    </xdr:to>
    <xdr:pic>
      <xdr:nvPicPr>
        <xdr:cNvPr id="132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1032605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138</xdr:row>
      <xdr:rowOff>231775</xdr:rowOff>
    </xdr:from>
    <xdr:to>
      <xdr:col>3</xdr:col>
      <xdr:colOff>539750</xdr:colOff>
      <xdr:row>138</xdr:row>
      <xdr:rowOff>450850</xdr:rowOff>
    </xdr:to>
    <xdr:pic>
      <xdr:nvPicPr>
        <xdr:cNvPr id="132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1032637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138</xdr:row>
      <xdr:rowOff>228600</xdr:rowOff>
    </xdr:from>
    <xdr:to>
      <xdr:col>3</xdr:col>
      <xdr:colOff>260350</xdr:colOff>
      <xdr:row>138</xdr:row>
      <xdr:rowOff>447675</xdr:rowOff>
    </xdr:to>
    <xdr:pic>
      <xdr:nvPicPr>
        <xdr:cNvPr id="132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1032605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138</xdr:row>
      <xdr:rowOff>231775</xdr:rowOff>
    </xdr:from>
    <xdr:to>
      <xdr:col>3</xdr:col>
      <xdr:colOff>539750</xdr:colOff>
      <xdr:row>138</xdr:row>
      <xdr:rowOff>450850</xdr:rowOff>
    </xdr:to>
    <xdr:pic>
      <xdr:nvPicPr>
        <xdr:cNvPr id="132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1032637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138</xdr:row>
      <xdr:rowOff>228600</xdr:rowOff>
    </xdr:from>
    <xdr:to>
      <xdr:col>10</xdr:col>
      <xdr:colOff>260350</xdr:colOff>
      <xdr:row>138</xdr:row>
      <xdr:rowOff>447675</xdr:rowOff>
    </xdr:to>
    <xdr:pic>
      <xdr:nvPicPr>
        <xdr:cNvPr id="132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1032605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138</xdr:row>
      <xdr:rowOff>231775</xdr:rowOff>
    </xdr:from>
    <xdr:to>
      <xdr:col>10</xdr:col>
      <xdr:colOff>539750</xdr:colOff>
      <xdr:row>138</xdr:row>
      <xdr:rowOff>450850</xdr:rowOff>
    </xdr:to>
    <xdr:pic>
      <xdr:nvPicPr>
        <xdr:cNvPr id="132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1032637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138</xdr:row>
      <xdr:rowOff>228600</xdr:rowOff>
    </xdr:from>
    <xdr:to>
      <xdr:col>3</xdr:col>
      <xdr:colOff>260350</xdr:colOff>
      <xdr:row>138</xdr:row>
      <xdr:rowOff>447675</xdr:rowOff>
    </xdr:to>
    <xdr:pic>
      <xdr:nvPicPr>
        <xdr:cNvPr id="132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1032605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138</xdr:row>
      <xdr:rowOff>231775</xdr:rowOff>
    </xdr:from>
    <xdr:to>
      <xdr:col>3</xdr:col>
      <xdr:colOff>539750</xdr:colOff>
      <xdr:row>138</xdr:row>
      <xdr:rowOff>450850</xdr:rowOff>
    </xdr:to>
    <xdr:pic>
      <xdr:nvPicPr>
        <xdr:cNvPr id="132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1032637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138</xdr:row>
      <xdr:rowOff>228600</xdr:rowOff>
    </xdr:from>
    <xdr:to>
      <xdr:col>10</xdr:col>
      <xdr:colOff>260350</xdr:colOff>
      <xdr:row>138</xdr:row>
      <xdr:rowOff>447675</xdr:rowOff>
    </xdr:to>
    <xdr:pic>
      <xdr:nvPicPr>
        <xdr:cNvPr id="133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1032605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138</xdr:row>
      <xdr:rowOff>231775</xdr:rowOff>
    </xdr:from>
    <xdr:to>
      <xdr:col>10</xdr:col>
      <xdr:colOff>539750</xdr:colOff>
      <xdr:row>138</xdr:row>
      <xdr:rowOff>450850</xdr:rowOff>
    </xdr:to>
    <xdr:pic>
      <xdr:nvPicPr>
        <xdr:cNvPr id="133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1032637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143</xdr:row>
      <xdr:rowOff>279400</xdr:rowOff>
    </xdr:from>
    <xdr:to>
      <xdr:col>3</xdr:col>
      <xdr:colOff>196850</xdr:colOff>
      <xdr:row>143</xdr:row>
      <xdr:rowOff>498475</xdr:rowOff>
    </xdr:to>
    <xdr:pic>
      <xdr:nvPicPr>
        <xdr:cNvPr id="133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07426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143</xdr:row>
      <xdr:rowOff>257175</xdr:rowOff>
    </xdr:from>
    <xdr:to>
      <xdr:col>3</xdr:col>
      <xdr:colOff>514350</xdr:colOff>
      <xdr:row>143</xdr:row>
      <xdr:rowOff>476250</xdr:rowOff>
    </xdr:to>
    <xdr:pic>
      <xdr:nvPicPr>
        <xdr:cNvPr id="133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074039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143</xdr:row>
      <xdr:rowOff>279400</xdr:rowOff>
    </xdr:from>
    <xdr:to>
      <xdr:col>10</xdr:col>
      <xdr:colOff>196850</xdr:colOff>
      <xdr:row>143</xdr:row>
      <xdr:rowOff>498475</xdr:rowOff>
    </xdr:to>
    <xdr:pic>
      <xdr:nvPicPr>
        <xdr:cNvPr id="13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07426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143</xdr:row>
      <xdr:rowOff>257175</xdr:rowOff>
    </xdr:from>
    <xdr:to>
      <xdr:col>10</xdr:col>
      <xdr:colOff>514350</xdr:colOff>
      <xdr:row>143</xdr:row>
      <xdr:rowOff>476250</xdr:rowOff>
    </xdr:to>
    <xdr:pic>
      <xdr:nvPicPr>
        <xdr:cNvPr id="133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074039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143</xdr:row>
      <xdr:rowOff>279400</xdr:rowOff>
    </xdr:from>
    <xdr:to>
      <xdr:col>3</xdr:col>
      <xdr:colOff>196850</xdr:colOff>
      <xdr:row>143</xdr:row>
      <xdr:rowOff>498475</xdr:rowOff>
    </xdr:to>
    <xdr:pic>
      <xdr:nvPicPr>
        <xdr:cNvPr id="133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07426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143</xdr:row>
      <xdr:rowOff>257175</xdr:rowOff>
    </xdr:from>
    <xdr:to>
      <xdr:col>3</xdr:col>
      <xdr:colOff>514350</xdr:colOff>
      <xdr:row>143</xdr:row>
      <xdr:rowOff>476250</xdr:rowOff>
    </xdr:to>
    <xdr:pic>
      <xdr:nvPicPr>
        <xdr:cNvPr id="133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074039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143</xdr:row>
      <xdr:rowOff>279400</xdr:rowOff>
    </xdr:from>
    <xdr:to>
      <xdr:col>3</xdr:col>
      <xdr:colOff>196850</xdr:colOff>
      <xdr:row>143</xdr:row>
      <xdr:rowOff>498475</xdr:rowOff>
    </xdr:to>
    <xdr:pic>
      <xdr:nvPicPr>
        <xdr:cNvPr id="133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07426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143</xdr:row>
      <xdr:rowOff>279400</xdr:rowOff>
    </xdr:from>
    <xdr:to>
      <xdr:col>10</xdr:col>
      <xdr:colOff>196850</xdr:colOff>
      <xdr:row>143</xdr:row>
      <xdr:rowOff>498475</xdr:rowOff>
    </xdr:to>
    <xdr:pic>
      <xdr:nvPicPr>
        <xdr:cNvPr id="133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07426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143</xdr:row>
      <xdr:rowOff>279400</xdr:rowOff>
    </xdr:from>
    <xdr:to>
      <xdr:col>3</xdr:col>
      <xdr:colOff>196850</xdr:colOff>
      <xdr:row>143</xdr:row>
      <xdr:rowOff>498475</xdr:rowOff>
    </xdr:to>
    <xdr:pic>
      <xdr:nvPicPr>
        <xdr:cNvPr id="134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07426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143</xdr:row>
      <xdr:rowOff>279400</xdr:rowOff>
    </xdr:from>
    <xdr:to>
      <xdr:col>3</xdr:col>
      <xdr:colOff>196850</xdr:colOff>
      <xdr:row>143</xdr:row>
      <xdr:rowOff>498475</xdr:rowOff>
    </xdr:to>
    <xdr:pic>
      <xdr:nvPicPr>
        <xdr:cNvPr id="134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07426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143</xdr:row>
      <xdr:rowOff>279400</xdr:rowOff>
    </xdr:from>
    <xdr:to>
      <xdr:col>10</xdr:col>
      <xdr:colOff>196850</xdr:colOff>
      <xdr:row>143</xdr:row>
      <xdr:rowOff>498475</xdr:rowOff>
    </xdr:to>
    <xdr:pic>
      <xdr:nvPicPr>
        <xdr:cNvPr id="134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07426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143</xdr:row>
      <xdr:rowOff>279400</xdr:rowOff>
    </xdr:from>
    <xdr:to>
      <xdr:col>3</xdr:col>
      <xdr:colOff>196850</xdr:colOff>
      <xdr:row>143</xdr:row>
      <xdr:rowOff>498475</xdr:rowOff>
    </xdr:to>
    <xdr:pic>
      <xdr:nvPicPr>
        <xdr:cNvPr id="134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07426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143</xdr:row>
      <xdr:rowOff>279400</xdr:rowOff>
    </xdr:from>
    <xdr:to>
      <xdr:col>3</xdr:col>
      <xdr:colOff>196850</xdr:colOff>
      <xdr:row>143</xdr:row>
      <xdr:rowOff>498475</xdr:rowOff>
    </xdr:to>
    <xdr:pic>
      <xdr:nvPicPr>
        <xdr:cNvPr id="134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07426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143</xdr:row>
      <xdr:rowOff>279400</xdr:rowOff>
    </xdr:from>
    <xdr:to>
      <xdr:col>10</xdr:col>
      <xdr:colOff>196850</xdr:colOff>
      <xdr:row>143</xdr:row>
      <xdr:rowOff>498475</xdr:rowOff>
    </xdr:to>
    <xdr:pic>
      <xdr:nvPicPr>
        <xdr:cNvPr id="134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07426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143</xdr:row>
      <xdr:rowOff>279400</xdr:rowOff>
    </xdr:from>
    <xdr:to>
      <xdr:col>3</xdr:col>
      <xdr:colOff>196850</xdr:colOff>
      <xdr:row>143</xdr:row>
      <xdr:rowOff>498475</xdr:rowOff>
    </xdr:to>
    <xdr:pic>
      <xdr:nvPicPr>
        <xdr:cNvPr id="134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07426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143</xdr:row>
      <xdr:rowOff>279400</xdr:rowOff>
    </xdr:from>
    <xdr:to>
      <xdr:col>3</xdr:col>
      <xdr:colOff>196850</xdr:colOff>
      <xdr:row>143</xdr:row>
      <xdr:rowOff>498475</xdr:rowOff>
    </xdr:to>
    <xdr:pic>
      <xdr:nvPicPr>
        <xdr:cNvPr id="134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07426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143</xdr:row>
      <xdr:rowOff>279400</xdr:rowOff>
    </xdr:from>
    <xdr:to>
      <xdr:col>10</xdr:col>
      <xdr:colOff>196850</xdr:colOff>
      <xdr:row>143</xdr:row>
      <xdr:rowOff>498475</xdr:rowOff>
    </xdr:to>
    <xdr:pic>
      <xdr:nvPicPr>
        <xdr:cNvPr id="134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07426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143</xdr:row>
      <xdr:rowOff>279400</xdr:rowOff>
    </xdr:from>
    <xdr:to>
      <xdr:col>3</xdr:col>
      <xdr:colOff>196850</xdr:colOff>
      <xdr:row>143</xdr:row>
      <xdr:rowOff>498475</xdr:rowOff>
    </xdr:to>
    <xdr:pic>
      <xdr:nvPicPr>
        <xdr:cNvPr id="134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07426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143</xdr:row>
      <xdr:rowOff>279400</xdr:rowOff>
    </xdr:from>
    <xdr:to>
      <xdr:col>3</xdr:col>
      <xdr:colOff>196850</xdr:colOff>
      <xdr:row>143</xdr:row>
      <xdr:rowOff>498475</xdr:rowOff>
    </xdr:to>
    <xdr:pic>
      <xdr:nvPicPr>
        <xdr:cNvPr id="135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07426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143</xdr:row>
      <xdr:rowOff>279400</xdr:rowOff>
    </xdr:from>
    <xdr:to>
      <xdr:col>10</xdr:col>
      <xdr:colOff>196850</xdr:colOff>
      <xdr:row>143</xdr:row>
      <xdr:rowOff>498475</xdr:rowOff>
    </xdr:to>
    <xdr:pic>
      <xdr:nvPicPr>
        <xdr:cNvPr id="135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07426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143</xdr:row>
      <xdr:rowOff>279400</xdr:rowOff>
    </xdr:from>
    <xdr:to>
      <xdr:col>3</xdr:col>
      <xdr:colOff>196850</xdr:colOff>
      <xdr:row>143</xdr:row>
      <xdr:rowOff>498475</xdr:rowOff>
    </xdr:to>
    <xdr:pic>
      <xdr:nvPicPr>
        <xdr:cNvPr id="135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07426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143</xdr:row>
      <xdr:rowOff>279400</xdr:rowOff>
    </xdr:from>
    <xdr:to>
      <xdr:col>3</xdr:col>
      <xdr:colOff>196850</xdr:colOff>
      <xdr:row>143</xdr:row>
      <xdr:rowOff>498475</xdr:rowOff>
    </xdr:to>
    <xdr:pic>
      <xdr:nvPicPr>
        <xdr:cNvPr id="135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07426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143</xdr:row>
      <xdr:rowOff>257175</xdr:rowOff>
    </xdr:from>
    <xdr:to>
      <xdr:col>3</xdr:col>
      <xdr:colOff>514350</xdr:colOff>
      <xdr:row>143</xdr:row>
      <xdr:rowOff>476250</xdr:rowOff>
    </xdr:to>
    <xdr:pic>
      <xdr:nvPicPr>
        <xdr:cNvPr id="135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074039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143</xdr:row>
      <xdr:rowOff>279400</xdr:rowOff>
    </xdr:from>
    <xdr:to>
      <xdr:col>10</xdr:col>
      <xdr:colOff>196850</xdr:colOff>
      <xdr:row>143</xdr:row>
      <xdr:rowOff>498475</xdr:rowOff>
    </xdr:to>
    <xdr:pic>
      <xdr:nvPicPr>
        <xdr:cNvPr id="135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07426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143</xdr:row>
      <xdr:rowOff>257175</xdr:rowOff>
    </xdr:from>
    <xdr:to>
      <xdr:col>10</xdr:col>
      <xdr:colOff>514350</xdr:colOff>
      <xdr:row>143</xdr:row>
      <xdr:rowOff>476250</xdr:rowOff>
    </xdr:to>
    <xdr:pic>
      <xdr:nvPicPr>
        <xdr:cNvPr id="135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074039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143</xdr:row>
      <xdr:rowOff>279400</xdr:rowOff>
    </xdr:from>
    <xdr:to>
      <xdr:col>3</xdr:col>
      <xdr:colOff>196850</xdr:colOff>
      <xdr:row>143</xdr:row>
      <xdr:rowOff>498475</xdr:rowOff>
    </xdr:to>
    <xdr:pic>
      <xdr:nvPicPr>
        <xdr:cNvPr id="135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07426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143</xdr:row>
      <xdr:rowOff>257175</xdr:rowOff>
    </xdr:from>
    <xdr:to>
      <xdr:col>3</xdr:col>
      <xdr:colOff>514350</xdr:colOff>
      <xdr:row>143</xdr:row>
      <xdr:rowOff>476250</xdr:rowOff>
    </xdr:to>
    <xdr:pic>
      <xdr:nvPicPr>
        <xdr:cNvPr id="135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074039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143</xdr:row>
      <xdr:rowOff>279400</xdr:rowOff>
    </xdr:from>
    <xdr:to>
      <xdr:col>3</xdr:col>
      <xdr:colOff>196850</xdr:colOff>
      <xdr:row>143</xdr:row>
      <xdr:rowOff>498475</xdr:rowOff>
    </xdr:to>
    <xdr:pic>
      <xdr:nvPicPr>
        <xdr:cNvPr id="135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07426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143</xdr:row>
      <xdr:rowOff>279400</xdr:rowOff>
    </xdr:from>
    <xdr:to>
      <xdr:col>10</xdr:col>
      <xdr:colOff>196850</xdr:colOff>
      <xdr:row>143</xdr:row>
      <xdr:rowOff>498475</xdr:rowOff>
    </xdr:to>
    <xdr:pic>
      <xdr:nvPicPr>
        <xdr:cNvPr id="136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07426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143</xdr:row>
      <xdr:rowOff>279400</xdr:rowOff>
    </xdr:from>
    <xdr:to>
      <xdr:col>3</xdr:col>
      <xdr:colOff>196850</xdr:colOff>
      <xdr:row>143</xdr:row>
      <xdr:rowOff>498475</xdr:rowOff>
    </xdr:to>
    <xdr:pic>
      <xdr:nvPicPr>
        <xdr:cNvPr id="136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07426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143</xdr:row>
      <xdr:rowOff>279400</xdr:rowOff>
    </xdr:from>
    <xdr:to>
      <xdr:col>3</xdr:col>
      <xdr:colOff>196850</xdr:colOff>
      <xdr:row>143</xdr:row>
      <xdr:rowOff>498475</xdr:rowOff>
    </xdr:to>
    <xdr:pic>
      <xdr:nvPicPr>
        <xdr:cNvPr id="136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07426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143</xdr:row>
      <xdr:rowOff>279400</xdr:rowOff>
    </xdr:from>
    <xdr:to>
      <xdr:col>10</xdr:col>
      <xdr:colOff>196850</xdr:colOff>
      <xdr:row>143</xdr:row>
      <xdr:rowOff>498475</xdr:rowOff>
    </xdr:to>
    <xdr:pic>
      <xdr:nvPicPr>
        <xdr:cNvPr id="136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07426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143</xdr:row>
      <xdr:rowOff>279400</xdr:rowOff>
    </xdr:from>
    <xdr:to>
      <xdr:col>3</xdr:col>
      <xdr:colOff>196850</xdr:colOff>
      <xdr:row>143</xdr:row>
      <xdr:rowOff>498475</xdr:rowOff>
    </xdr:to>
    <xdr:pic>
      <xdr:nvPicPr>
        <xdr:cNvPr id="136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07426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143</xdr:row>
      <xdr:rowOff>228600</xdr:rowOff>
    </xdr:from>
    <xdr:to>
      <xdr:col>3</xdr:col>
      <xdr:colOff>260350</xdr:colOff>
      <xdr:row>143</xdr:row>
      <xdr:rowOff>447675</xdr:rowOff>
    </xdr:to>
    <xdr:pic>
      <xdr:nvPicPr>
        <xdr:cNvPr id="136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107375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143</xdr:row>
      <xdr:rowOff>231775</xdr:rowOff>
    </xdr:from>
    <xdr:to>
      <xdr:col>3</xdr:col>
      <xdr:colOff>539750</xdr:colOff>
      <xdr:row>143</xdr:row>
      <xdr:rowOff>450850</xdr:rowOff>
    </xdr:to>
    <xdr:pic>
      <xdr:nvPicPr>
        <xdr:cNvPr id="136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1073785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143</xdr:row>
      <xdr:rowOff>228600</xdr:rowOff>
    </xdr:from>
    <xdr:to>
      <xdr:col>10</xdr:col>
      <xdr:colOff>260350</xdr:colOff>
      <xdr:row>143</xdr:row>
      <xdr:rowOff>447675</xdr:rowOff>
    </xdr:to>
    <xdr:pic>
      <xdr:nvPicPr>
        <xdr:cNvPr id="136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107375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143</xdr:row>
      <xdr:rowOff>231775</xdr:rowOff>
    </xdr:from>
    <xdr:to>
      <xdr:col>10</xdr:col>
      <xdr:colOff>539750</xdr:colOff>
      <xdr:row>143</xdr:row>
      <xdr:rowOff>450850</xdr:rowOff>
    </xdr:to>
    <xdr:pic>
      <xdr:nvPicPr>
        <xdr:cNvPr id="136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1073785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143</xdr:row>
      <xdr:rowOff>228600</xdr:rowOff>
    </xdr:from>
    <xdr:to>
      <xdr:col>3</xdr:col>
      <xdr:colOff>260350</xdr:colOff>
      <xdr:row>143</xdr:row>
      <xdr:rowOff>447675</xdr:rowOff>
    </xdr:to>
    <xdr:pic>
      <xdr:nvPicPr>
        <xdr:cNvPr id="136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107375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143</xdr:row>
      <xdr:rowOff>231775</xdr:rowOff>
    </xdr:from>
    <xdr:to>
      <xdr:col>3</xdr:col>
      <xdr:colOff>539750</xdr:colOff>
      <xdr:row>143</xdr:row>
      <xdr:rowOff>450850</xdr:rowOff>
    </xdr:to>
    <xdr:pic>
      <xdr:nvPicPr>
        <xdr:cNvPr id="137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1073785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143</xdr:row>
      <xdr:rowOff>228600</xdr:rowOff>
    </xdr:from>
    <xdr:to>
      <xdr:col>3</xdr:col>
      <xdr:colOff>260350</xdr:colOff>
      <xdr:row>143</xdr:row>
      <xdr:rowOff>447675</xdr:rowOff>
    </xdr:to>
    <xdr:pic>
      <xdr:nvPicPr>
        <xdr:cNvPr id="137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107375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143</xdr:row>
      <xdr:rowOff>231775</xdr:rowOff>
    </xdr:from>
    <xdr:to>
      <xdr:col>3</xdr:col>
      <xdr:colOff>539750</xdr:colOff>
      <xdr:row>143</xdr:row>
      <xdr:rowOff>450850</xdr:rowOff>
    </xdr:to>
    <xdr:pic>
      <xdr:nvPicPr>
        <xdr:cNvPr id="137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1073785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143</xdr:row>
      <xdr:rowOff>228600</xdr:rowOff>
    </xdr:from>
    <xdr:to>
      <xdr:col>10</xdr:col>
      <xdr:colOff>260350</xdr:colOff>
      <xdr:row>143</xdr:row>
      <xdr:rowOff>447675</xdr:rowOff>
    </xdr:to>
    <xdr:pic>
      <xdr:nvPicPr>
        <xdr:cNvPr id="137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107375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143</xdr:row>
      <xdr:rowOff>231775</xdr:rowOff>
    </xdr:from>
    <xdr:to>
      <xdr:col>10</xdr:col>
      <xdr:colOff>539750</xdr:colOff>
      <xdr:row>143</xdr:row>
      <xdr:rowOff>450850</xdr:rowOff>
    </xdr:to>
    <xdr:pic>
      <xdr:nvPicPr>
        <xdr:cNvPr id="137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1073785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143</xdr:row>
      <xdr:rowOff>228600</xdr:rowOff>
    </xdr:from>
    <xdr:to>
      <xdr:col>3</xdr:col>
      <xdr:colOff>260350</xdr:colOff>
      <xdr:row>143</xdr:row>
      <xdr:rowOff>447675</xdr:rowOff>
    </xdr:to>
    <xdr:pic>
      <xdr:nvPicPr>
        <xdr:cNvPr id="137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107375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143</xdr:row>
      <xdr:rowOff>231775</xdr:rowOff>
    </xdr:from>
    <xdr:to>
      <xdr:col>3</xdr:col>
      <xdr:colOff>539750</xdr:colOff>
      <xdr:row>143</xdr:row>
      <xdr:rowOff>450850</xdr:rowOff>
    </xdr:to>
    <xdr:pic>
      <xdr:nvPicPr>
        <xdr:cNvPr id="137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1073785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143</xdr:row>
      <xdr:rowOff>228600</xdr:rowOff>
    </xdr:from>
    <xdr:to>
      <xdr:col>10</xdr:col>
      <xdr:colOff>260350</xdr:colOff>
      <xdr:row>143</xdr:row>
      <xdr:rowOff>447675</xdr:rowOff>
    </xdr:to>
    <xdr:pic>
      <xdr:nvPicPr>
        <xdr:cNvPr id="137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107375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143</xdr:row>
      <xdr:rowOff>231775</xdr:rowOff>
    </xdr:from>
    <xdr:to>
      <xdr:col>10</xdr:col>
      <xdr:colOff>539750</xdr:colOff>
      <xdr:row>143</xdr:row>
      <xdr:rowOff>450850</xdr:rowOff>
    </xdr:to>
    <xdr:pic>
      <xdr:nvPicPr>
        <xdr:cNvPr id="137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1073785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147</xdr:row>
      <xdr:rowOff>279400</xdr:rowOff>
    </xdr:from>
    <xdr:to>
      <xdr:col>3</xdr:col>
      <xdr:colOff>196850</xdr:colOff>
      <xdr:row>147</xdr:row>
      <xdr:rowOff>498475</xdr:rowOff>
    </xdr:to>
    <xdr:pic>
      <xdr:nvPicPr>
        <xdr:cNvPr id="137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106551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147</xdr:row>
      <xdr:rowOff>257175</xdr:rowOff>
    </xdr:from>
    <xdr:to>
      <xdr:col>3</xdr:col>
      <xdr:colOff>514350</xdr:colOff>
      <xdr:row>147</xdr:row>
      <xdr:rowOff>476250</xdr:rowOff>
    </xdr:to>
    <xdr:pic>
      <xdr:nvPicPr>
        <xdr:cNvPr id="138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106328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147</xdr:row>
      <xdr:rowOff>279400</xdr:rowOff>
    </xdr:from>
    <xdr:to>
      <xdr:col>10</xdr:col>
      <xdr:colOff>196850</xdr:colOff>
      <xdr:row>147</xdr:row>
      <xdr:rowOff>498475</xdr:rowOff>
    </xdr:to>
    <xdr:pic>
      <xdr:nvPicPr>
        <xdr:cNvPr id="138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106551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147</xdr:row>
      <xdr:rowOff>257175</xdr:rowOff>
    </xdr:from>
    <xdr:to>
      <xdr:col>10</xdr:col>
      <xdr:colOff>514350</xdr:colOff>
      <xdr:row>147</xdr:row>
      <xdr:rowOff>476250</xdr:rowOff>
    </xdr:to>
    <xdr:pic>
      <xdr:nvPicPr>
        <xdr:cNvPr id="138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106328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147</xdr:row>
      <xdr:rowOff>279400</xdr:rowOff>
    </xdr:from>
    <xdr:to>
      <xdr:col>3</xdr:col>
      <xdr:colOff>196850</xdr:colOff>
      <xdr:row>147</xdr:row>
      <xdr:rowOff>498475</xdr:rowOff>
    </xdr:to>
    <xdr:pic>
      <xdr:nvPicPr>
        <xdr:cNvPr id="138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106551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147</xdr:row>
      <xdr:rowOff>257175</xdr:rowOff>
    </xdr:from>
    <xdr:to>
      <xdr:col>3</xdr:col>
      <xdr:colOff>514350</xdr:colOff>
      <xdr:row>147</xdr:row>
      <xdr:rowOff>476250</xdr:rowOff>
    </xdr:to>
    <xdr:pic>
      <xdr:nvPicPr>
        <xdr:cNvPr id="138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106328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147</xdr:row>
      <xdr:rowOff>279400</xdr:rowOff>
    </xdr:from>
    <xdr:to>
      <xdr:col>3</xdr:col>
      <xdr:colOff>196850</xdr:colOff>
      <xdr:row>147</xdr:row>
      <xdr:rowOff>498475</xdr:rowOff>
    </xdr:to>
    <xdr:pic>
      <xdr:nvPicPr>
        <xdr:cNvPr id="138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106551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147</xdr:row>
      <xdr:rowOff>279400</xdr:rowOff>
    </xdr:from>
    <xdr:to>
      <xdr:col>10</xdr:col>
      <xdr:colOff>196850</xdr:colOff>
      <xdr:row>147</xdr:row>
      <xdr:rowOff>498475</xdr:rowOff>
    </xdr:to>
    <xdr:pic>
      <xdr:nvPicPr>
        <xdr:cNvPr id="138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106551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147</xdr:row>
      <xdr:rowOff>279400</xdr:rowOff>
    </xdr:from>
    <xdr:to>
      <xdr:col>3</xdr:col>
      <xdr:colOff>196850</xdr:colOff>
      <xdr:row>147</xdr:row>
      <xdr:rowOff>498475</xdr:rowOff>
    </xdr:to>
    <xdr:pic>
      <xdr:nvPicPr>
        <xdr:cNvPr id="138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106551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147</xdr:row>
      <xdr:rowOff>279400</xdr:rowOff>
    </xdr:from>
    <xdr:to>
      <xdr:col>3</xdr:col>
      <xdr:colOff>196850</xdr:colOff>
      <xdr:row>147</xdr:row>
      <xdr:rowOff>498475</xdr:rowOff>
    </xdr:to>
    <xdr:pic>
      <xdr:nvPicPr>
        <xdr:cNvPr id="138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106551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147</xdr:row>
      <xdr:rowOff>279400</xdr:rowOff>
    </xdr:from>
    <xdr:to>
      <xdr:col>10</xdr:col>
      <xdr:colOff>196850</xdr:colOff>
      <xdr:row>147</xdr:row>
      <xdr:rowOff>498475</xdr:rowOff>
    </xdr:to>
    <xdr:pic>
      <xdr:nvPicPr>
        <xdr:cNvPr id="138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106551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147</xdr:row>
      <xdr:rowOff>279400</xdr:rowOff>
    </xdr:from>
    <xdr:to>
      <xdr:col>3</xdr:col>
      <xdr:colOff>196850</xdr:colOff>
      <xdr:row>147</xdr:row>
      <xdr:rowOff>498475</xdr:rowOff>
    </xdr:to>
    <xdr:pic>
      <xdr:nvPicPr>
        <xdr:cNvPr id="139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106551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147</xdr:row>
      <xdr:rowOff>279400</xdr:rowOff>
    </xdr:from>
    <xdr:to>
      <xdr:col>3</xdr:col>
      <xdr:colOff>196850</xdr:colOff>
      <xdr:row>147</xdr:row>
      <xdr:rowOff>498475</xdr:rowOff>
    </xdr:to>
    <xdr:pic>
      <xdr:nvPicPr>
        <xdr:cNvPr id="139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106551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147</xdr:row>
      <xdr:rowOff>279400</xdr:rowOff>
    </xdr:from>
    <xdr:to>
      <xdr:col>10</xdr:col>
      <xdr:colOff>196850</xdr:colOff>
      <xdr:row>147</xdr:row>
      <xdr:rowOff>498475</xdr:rowOff>
    </xdr:to>
    <xdr:pic>
      <xdr:nvPicPr>
        <xdr:cNvPr id="139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106551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147</xdr:row>
      <xdr:rowOff>279400</xdr:rowOff>
    </xdr:from>
    <xdr:to>
      <xdr:col>3</xdr:col>
      <xdr:colOff>196850</xdr:colOff>
      <xdr:row>147</xdr:row>
      <xdr:rowOff>498475</xdr:rowOff>
    </xdr:to>
    <xdr:pic>
      <xdr:nvPicPr>
        <xdr:cNvPr id="139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106551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147</xdr:row>
      <xdr:rowOff>279400</xdr:rowOff>
    </xdr:from>
    <xdr:to>
      <xdr:col>3</xdr:col>
      <xdr:colOff>196850</xdr:colOff>
      <xdr:row>147</xdr:row>
      <xdr:rowOff>498475</xdr:rowOff>
    </xdr:to>
    <xdr:pic>
      <xdr:nvPicPr>
        <xdr:cNvPr id="139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106551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147</xdr:row>
      <xdr:rowOff>279400</xdr:rowOff>
    </xdr:from>
    <xdr:to>
      <xdr:col>10</xdr:col>
      <xdr:colOff>196850</xdr:colOff>
      <xdr:row>147</xdr:row>
      <xdr:rowOff>498475</xdr:rowOff>
    </xdr:to>
    <xdr:pic>
      <xdr:nvPicPr>
        <xdr:cNvPr id="139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106551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147</xdr:row>
      <xdr:rowOff>279400</xdr:rowOff>
    </xdr:from>
    <xdr:to>
      <xdr:col>3</xdr:col>
      <xdr:colOff>196850</xdr:colOff>
      <xdr:row>147</xdr:row>
      <xdr:rowOff>498475</xdr:rowOff>
    </xdr:to>
    <xdr:pic>
      <xdr:nvPicPr>
        <xdr:cNvPr id="139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106551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147</xdr:row>
      <xdr:rowOff>279400</xdr:rowOff>
    </xdr:from>
    <xdr:to>
      <xdr:col>3</xdr:col>
      <xdr:colOff>196850</xdr:colOff>
      <xdr:row>147</xdr:row>
      <xdr:rowOff>498475</xdr:rowOff>
    </xdr:to>
    <xdr:pic>
      <xdr:nvPicPr>
        <xdr:cNvPr id="139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106551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147</xdr:row>
      <xdr:rowOff>279400</xdr:rowOff>
    </xdr:from>
    <xdr:to>
      <xdr:col>10</xdr:col>
      <xdr:colOff>196850</xdr:colOff>
      <xdr:row>147</xdr:row>
      <xdr:rowOff>498475</xdr:rowOff>
    </xdr:to>
    <xdr:pic>
      <xdr:nvPicPr>
        <xdr:cNvPr id="139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106551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147</xdr:row>
      <xdr:rowOff>279400</xdr:rowOff>
    </xdr:from>
    <xdr:to>
      <xdr:col>3</xdr:col>
      <xdr:colOff>196850</xdr:colOff>
      <xdr:row>147</xdr:row>
      <xdr:rowOff>498475</xdr:rowOff>
    </xdr:to>
    <xdr:pic>
      <xdr:nvPicPr>
        <xdr:cNvPr id="139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106551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147</xdr:row>
      <xdr:rowOff>279400</xdr:rowOff>
    </xdr:from>
    <xdr:to>
      <xdr:col>3</xdr:col>
      <xdr:colOff>196850</xdr:colOff>
      <xdr:row>147</xdr:row>
      <xdr:rowOff>498475</xdr:rowOff>
    </xdr:to>
    <xdr:pic>
      <xdr:nvPicPr>
        <xdr:cNvPr id="140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106551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147</xdr:row>
      <xdr:rowOff>279400</xdr:rowOff>
    </xdr:from>
    <xdr:to>
      <xdr:col>10</xdr:col>
      <xdr:colOff>196850</xdr:colOff>
      <xdr:row>147</xdr:row>
      <xdr:rowOff>498475</xdr:rowOff>
    </xdr:to>
    <xdr:pic>
      <xdr:nvPicPr>
        <xdr:cNvPr id="140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106551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147</xdr:row>
      <xdr:rowOff>279400</xdr:rowOff>
    </xdr:from>
    <xdr:to>
      <xdr:col>3</xdr:col>
      <xdr:colOff>196850</xdr:colOff>
      <xdr:row>147</xdr:row>
      <xdr:rowOff>498475</xdr:rowOff>
    </xdr:to>
    <xdr:pic>
      <xdr:nvPicPr>
        <xdr:cNvPr id="140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106551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147</xdr:row>
      <xdr:rowOff>279400</xdr:rowOff>
    </xdr:from>
    <xdr:to>
      <xdr:col>3</xdr:col>
      <xdr:colOff>196850</xdr:colOff>
      <xdr:row>147</xdr:row>
      <xdr:rowOff>498475</xdr:rowOff>
    </xdr:to>
    <xdr:pic>
      <xdr:nvPicPr>
        <xdr:cNvPr id="140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106551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147</xdr:row>
      <xdr:rowOff>279400</xdr:rowOff>
    </xdr:from>
    <xdr:to>
      <xdr:col>10</xdr:col>
      <xdr:colOff>196850</xdr:colOff>
      <xdr:row>147</xdr:row>
      <xdr:rowOff>498475</xdr:rowOff>
    </xdr:to>
    <xdr:pic>
      <xdr:nvPicPr>
        <xdr:cNvPr id="140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106551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147</xdr:row>
      <xdr:rowOff>279400</xdr:rowOff>
    </xdr:from>
    <xdr:to>
      <xdr:col>3</xdr:col>
      <xdr:colOff>196850</xdr:colOff>
      <xdr:row>147</xdr:row>
      <xdr:rowOff>498475</xdr:rowOff>
    </xdr:to>
    <xdr:pic>
      <xdr:nvPicPr>
        <xdr:cNvPr id="140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106551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147</xdr:row>
      <xdr:rowOff>279400</xdr:rowOff>
    </xdr:from>
    <xdr:to>
      <xdr:col>3</xdr:col>
      <xdr:colOff>196850</xdr:colOff>
      <xdr:row>147</xdr:row>
      <xdr:rowOff>498475</xdr:rowOff>
    </xdr:to>
    <xdr:pic>
      <xdr:nvPicPr>
        <xdr:cNvPr id="140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106551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147</xdr:row>
      <xdr:rowOff>257175</xdr:rowOff>
    </xdr:from>
    <xdr:to>
      <xdr:col>3</xdr:col>
      <xdr:colOff>514350</xdr:colOff>
      <xdr:row>147</xdr:row>
      <xdr:rowOff>476250</xdr:rowOff>
    </xdr:to>
    <xdr:pic>
      <xdr:nvPicPr>
        <xdr:cNvPr id="140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106328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147</xdr:row>
      <xdr:rowOff>279400</xdr:rowOff>
    </xdr:from>
    <xdr:to>
      <xdr:col>10</xdr:col>
      <xdr:colOff>196850</xdr:colOff>
      <xdr:row>147</xdr:row>
      <xdr:rowOff>498475</xdr:rowOff>
    </xdr:to>
    <xdr:pic>
      <xdr:nvPicPr>
        <xdr:cNvPr id="140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106551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147</xdr:row>
      <xdr:rowOff>257175</xdr:rowOff>
    </xdr:from>
    <xdr:to>
      <xdr:col>10</xdr:col>
      <xdr:colOff>514350</xdr:colOff>
      <xdr:row>147</xdr:row>
      <xdr:rowOff>476250</xdr:rowOff>
    </xdr:to>
    <xdr:pic>
      <xdr:nvPicPr>
        <xdr:cNvPr id="140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106328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147</xdr:row>
      <xdr:rowOff>279400</xdr:rowOff>
    </xdr:from>
    <xdr:to>
      <xdr:col>3</xdr:col>
      <xdr:colOff>196850</xdr:colOff>
      <xdr:row>147</xdr:row>
      <xdr:rowOff>498475</xdr:rowOff>
    </xdr:to>
    <xdr:pic>
      <xdr:nvPicPr>
        <xdr:cNvPr id="141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106551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147</xdr:row>
      <xdr:rowOff>257175</xdr:rowOff>
    </xdr:from>
    <xdr:to>
      <xdr:col>3</xdr:col>
      <xdr:colOff>514350</xdr:colOff>
      <xdr:row>147</xdr:row>
      <xdr:rowOff>476250</xdr:rowOff>
    </xdr:to>
    <xdr:pic>
      <xdr:nvPicPr>
        <xdr:cNvPr id="141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106328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147</xdr:row>
      <xdr:rowOff>279400</xdr:rowOff>
    </xdr:from>
    <xdr:to>
      <xdr:col>3</xdr:col>
      <xdr:colOff>196850</xdr:colOff>
      <xdr:row>147</xdr:row>
      <xdr:rowOff>498475</xdr:rowOff>
    </xdr:to>
    <xdr:pic>
      <xdr:nvPicPr>
        <xdr:cNvPr id="141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106551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147</xdr:row>
      <xdr:rowOff>279400</xdr:rowOff>
    </xdr:from>
    <xdr:to>
      <xdr:col>10</xdr:col>
      <xdr:colOff>196850</xdr:colOff>
      <xdr:row>147</xdr:row>
      <xdr:rowOff>498475</xdr:rowOff>
    </xdr:to>
    <xdr:pic>
      <xdr:nvPicPr>
        <xdr:cNvPr id="141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106551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147</xdr:row>
      <xdr:rowOff>279400</xdr:rowOff>
    </xdr:from>
    <xdr:to>
      <xdr:col>3</xdr:col>
      <xdr:colOff>196850</xdr:colOff>
      <xdr:row>147</xdr:row>
      <xdr:rowOff>498475</xdr:rowOff>
    </xdr:to>
    <xdr:pic>
      <xdr:nvPicPr>
        <xdr:cNvPr id="141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106551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147</xdr:row>
      <xdr:rowOff>279400</xdr:rowOff>
    </xdr:from>
    <xdr:to>
      <xdr:col>3</xdr:col>
      <xdr:colOff>196850</xdr:colOff>
      <xdr:row>147</xdr:row>
      <xdr:rowOff>498475</xdr:rowOff>
    </xdr:to>
    <xdr:pic>
      <xdr:nvPicPr>
        <xdr:cNvPr id="141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106551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147</xdr:row>
      <xdr:rowOff>279400</xdr:rowOff>
    </xdr:from>
    <xdr:to>
      <xdr:col>10</xdr:col>
      <xdr:colOff>196850</xdr:colOff>
      <xdr:row>147</xdr:row>
      <xdr:rowOff>498475</xdr:rowOff>
    </xdr:to>
    <xdr:pic>
      <xdr:nvPicPr>
        <xdr:cNvPr id="141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106551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147</xdr:row>
      <xdr:rowOff>279400</xdr:rowOff>
    </xdr:from>
    <xdr:to>
      <xdr:col>3</xdr:col>
      <xdr:colOff>196850</xdr:colOff>
      <xdr:row>147</xdr:row>
      <xdr:rowOff>498475</xdr:rowOff>
    </xdr:to>
    <xdr:pic>
      <xdr:nvPicPr>
        <xdr:cNvPr id="141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106551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147</xdr:row>
      <xdr:rowOff>279400</xdr:rowOff>
    </xdr:from>
    <xdr:to>
      <xdr:col>3</xdr:col>
      <xdr:colOff>196850</xdr:colOff>
      <xdr:row>147</xdr:row>
      <xdr:rowOff>498475</xdr:rowOff>
    </xdr:to>
    <xdr:pic>
      <xdr:nvPicPr>
        <xdr:cNvPr id="141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106551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147</xdr:row>
      <xdr:rowOff>279400</xdr:rowOff>
    </xdr:from>
    <xdr:to>
      <xdr:col>10</xdr:col>
      <xdr:colOff>196850</xdr:colOff>
      <xdr:row>147</xdr:row>
      <xdr:rowOff>498475</xdr:rowOff>
    </xdr:to>
    <xdr:pic>
      <xdr:nvPicPr>
        <xdr:cNvPr id="141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106551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147</xdr:row>
      <xdr:rowOff>279400</xdr:rowOff>
    </xdr:from>
    <xdr:to>
      <xdr:col>3</xdr:col>
      <xdr:colOff>196850</xdr:colOff>
      <xdr:row>147</xdr:row>
      <xdr:rowOff>498475</xdr:rowOff>
    </xdr:to>
    <xdr:pic>
      <xdr:nvPicPr>
        <xdr:cNvPr id="142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106551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147</xdr:row>
      <xdr:rowOff>279400</xdr:rowOff>
    </xdr:from>
    <xdr:to>
      <xdr:col>3</xdr:col>
      <xdr:colOff>196850</xdr:colOff>
      <xdr:row>147</xdr:row>
      <xdr:rowOff>498475</xdr:rowOff>
    </xdr:to>
    <xdr:pic>
      <xdr:nvPicPr>
        <xdr:cNvPr id="142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106551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147</xdr:row>
      <xdr:rowOff>279400</xdr:rowOff>
    </xdr:from>
    <xdr:to>
      <xdr:col>10</xdr:col>
      <xdr:colOff>196850</xdr:colOff>
      <xdr:row>147</xdr:row>
      <xdr:rowOff>498475</xdr:rowOff>
    </xdr:to>
    <xdr:pic>
      <xdr:nvPicPr>
        <xdr:cNvPr id="142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106551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147</xdr:row>
      <xdr:rowOff>279400</xdr:rowOff>
    </xdr:from>
    <xdr:to>
      <xdr:col>3</xdr:col>
      <xdr:colOff>196850</xdr:colOff>
      <xdr:row>147</xdr:row>
      <xdr:rowOff>498475</xdr:rowOff>
    </xdr:to>
    <xdr:pic>
      <xdr:nvPicPr>
        <xdr:cNvPr id="142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106551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147</xdr:row>
      <xdr:rowOff>279400</xdr:rowOff>
    </xdr:from>
    <xdr:to>
      <xdr:col>3</xdr:col>
      <xdr:colOff>196850</xdr:colOff>
      <xdr:row>147</xdr:row>
      <xdr:rowOff>498475</xdr:rowOff>
    </xdr:to>
    <xdr:pic>
      <xdr:nvPicPr>
        <xdr:cNvPr id="142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106551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147</xdr:row>
      <xdr:rowOff>279400</xdr:rowOff>
    </xdr:from>
    <xdr:to>
      <xdr:col>10</xdr:col>
      <xdr:colOff>196850</xdr:colOff>
      <xdr:row>147</xdr:row>
      <xdr:rowOff>498475</xdr:rowOff>
    </xdr:to>
    <xdr:pic>
      <xdr:nvPicPr>
        <xdr:cNvPr id="142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106551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147</xdr:row>
      <xdr:rowOff>279400</xdr:rowOff>
    </xdr:from>
    <xdr:to>
      <xdr:col>3</xdr:col>
      <xdr:colOff>196850</xdr:colOff>
      <xdr:row>147</xdr:row>
      <xdr:rowOff>498475</xdr:rowOff>
    </xdr:to>
    <xdr:pic>
      <xdr:nvPicPr>
        <xdr:cNvPr id="142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106551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147</xdr:row>
      <xdr:rowOff>279400</xdr:rowOff>
    </xdr:from>
    <xdr:to>
      <xdr:col>3</xdr:col>
      <xdr:colOff>196850</xdr:colOff>
      <xdr:row>147</xdr:row>
      <xdr:rowOff>498475</xdr:rowOff>
    </xdr:to>
    <xdr:pic>
      <xdr:nvPicPr>
        <xdr:cNvPr id="142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106551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147</xdr:row>
      <xdr:rowOff>257175</xdr:rowOff>
    </xdr:from>
    <xdr:to>
      <xdr:col>3</xdr:col>
      <xdr:colOff>514350</xdr:colOff>
      <xdr:row>147</xdr:row>
      <xdr:rowOff>476250</xdr:rowOff>
    </xdr:to>
    <xdr:pic>
      <xdr:nvPicPr>
        <xdr:cNvPr id="142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106328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147</xdr:row>
      <xdr:rowOff>279400</xdr:rowOff>
    </xdr:from>
    <xdr:to>
      <xdr:col>10</xdr:col>
      <xdr:colOff>196850</xdr:colOff>
      <xdr:row>147</xdr:row>
      <xdr:rowOff>498475</xdr:rowOff>
    </xdr:to>
    <xdr:pic>
      <xdr:nvPicPr>
        <xdr:cNvPr id="142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106551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147</xdr:row>
      <xdr:rowOff>257175</xdr:rowOff>
    </xdr:from>
    <xdr:to>
      <xdr:col>10</xdr:col>
      <xdr:colOff>514350</xdr:colOff>
      <xdr:row>147</xdr:row>
      <xdr:rowOff>476250</xdr:rowOff>
    </xdr:to>
    <xdr:pic>
      <xdr:nvPicPr>
        <xdr:cNvPr id="143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106328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147</xdr:row>
      <xdr:rowOff>279400</xdr:rowOff>
    </xdr:from>
    <xdr:to>
      <xdr:col>3</xdr:col>
      <xdr:colOff>196850</xdr:colOff>
      <xdr:row>147</xdr:row>
      <xdr:rowOff>498475</xdr:rowOff>
    </xdr:to>
    <xdr:pic>
      <xdr:nvPicPr>
        <xdr:cNvPr id="143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106551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147</xdr:row>
      <xdr:rowOff>257175</xdr:rowOff>
    </xdr:from>
    <xdr:to>
      <xdr:col>3</xdr:col>
      <xdr:colOff>514350</xdr:colOff>
      <xdr:row>147</xdr:row>
      <xdr:rowOff>476250</xdr:rowOff>
    </xdr:to>
    <xdr:pic>
      <xdr:nvPicPr>
        <xdr:cNvPr id="143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106328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147</xdr:row>
      <xdr:rowOff>279400</xdr:rowOff>
    </xdr:from>
    <xdr:to>
      <xdr:col>3</xdr:col>
      <xdr:colOff>196850</xdr:colOff>
      <xdr:row>147</xdr:row>
      <xdr:rowOff>498475</xdr:rowOff>
    </xdr:to>
    <xdr:pic>
      <xdr:nvPicPr>
        <xdr:cNvPr id="143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106551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147</xdr:row>
      <xdr:rowOff>279400</xdr:rowOff>
    </xdr:from>
    <xdr:to>
      <xdr:col>10</xdr:col>
      <xdr:colOff>196850</xdr:colOff>
      <xdr:row>147</xdr:row>
      <xdr:rowOff>498475</xdr:rowOff>
    </xdr:to>
    <xdr:pic>
      <xdr:nvPicPr>
        <xdr:cNvPr id="14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106551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147</xdr:row>
      <xdr:rowOff>279400</xdr:rowOff>
    </xdr:from>
    <xdr:to>
      <xdr:col>3</xdr:col>
      <xdr:colOff>196850</xdr:colOff>
      <xdr:row>147</xdr:row>
      <xdr:rowOff>498475</xdr:rowOff>
    </xdr:to>
    <xdr:pic>
      <xdr:nvPicPr>
        <xdr:cNvPr id="143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106551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147</xdr:row>
      <xdr:rowOff>279400</xdr:rowOff>
    </xdr:from>
    <xdr:to>
      <xdr:col>3</xdr:col>
      <xdr:colOff>196850</xdr:colOff>
      <xdr:row>147</xdr:row>
      <xdr:rowOff>498475</xdr:rowOff>
    </xdr:to>
    <xdr:pic>
      <xdr:nvPicPr>
        <xdr:cNvPr id="143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106551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147</xdr:row>
      <xdr:rowOff>279400</xdr:rowOff>
    </xdr:from>
    <xdr:to>
      <xdr:col>10</xdr:col>
      <xdr:colOff>196850</xdr:colOff>
      <xdr:row>147</xdr:row>
      <xdr:rowOff>498475</xdr:rowOff>
    </xdr:to>
    <xdr:pic>
      <xdr:nvPicPr>
        <xdr:cNvPr id="143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106551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147</xdr:row>
      <xdr:rowOff>279400</xdr:rowOff>
    </xdr:from>
    <xdr:to>
      <xdr:col>3</xdr:col>
      <xdr:colOff>196850</xdr:colOff>
      <xdr:row>147</xdr:row>
      <xdr:rowOff>498475</xdr:rowOff>
    </xdr:to>
    <xdr:pic>
      <xdr:nvPicPr>
        <xdr:cNvPr id="143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106551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147</xdr:row>
      <xdr:rowOff>279400</xdr:rowOff>
    </xdr:from>
    <xdr:to>
      <xdr:col>3</xdr:col>
      <xdr:colOff>196850</xdr:colOff>
      <xdr:row>147</xdr:row>
      <xdr:rowOff>498475</xdr:rowOff>
    </xdr:to>
    <xdr:pic>
      <xdr:nvPicPr>
        <xdr:cNvPr id="143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106551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147</xdr:row>
      <xdr:rowOff>279400</xdr:rowOff>
    </xdr:from>
    <xdr:to>
      <xdr:col>10</xdr:col>
      <xdr:colOff>196850</xdr:colOff>
      <xdr:row>147</xdr:row>
      <xdr:rowOff>498475</xdr:rowOff>
    </xdr:to>
    <xdr:pic>
      <xdr:nvPicPr>
        <xdr:cNvPr id="144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106551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147</xdr:row>
      <xdr:rowOff>279400</xdr:rowOff>
    </xdr:from>
    <xdr:to>
      <xdr:col>3</xdr:col>
      <xdr:colOff>196850</xdr:colOff>
      <xdr:row>147</xdr:row>
      <xdr:rowOff>498475</xdr:rowOff>
    </xdr:to>
    <xdr:pic>
      <xdr:nvPicPr>
        <xdr:cNvPr id="144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106551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147</xdr:row>
      <xdr:rowOff>279400</xdr:rowOff>
    </xdr:from>
    <xdr:to>
      <xdr:col>3</xdr:col>
      <xdr:colOff>196850</xdr:colOff>
      <xdr:row>147</xdr:row>
      <xdr:rowOff>498475</xdr:rowOff>
    </xdr:to>
    <xdr:pic>
      <xdr:nvPicPr>
        <xdr:cNvPr id="144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106551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147</xdr:row>
      <xdr:rowOff>257175</xdr:rowOff>
    </xdr:from>
    <xdr:to>
      <xdr:col>3</xdr:col>
      <xdr:colOff>514350</xdr:colOff>
      <xdr:row>147</xdr:row>
      <xdr:rowOff>476250</xdr:rowOff>
    </xdr:to>
    <xdr:pic>
      <xdr:nvPicPr>
        <xdr:cNvPr id="144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106328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147</xdr:row>
      <xdr:rowOff>279400</xdr:rowOff>
    </xdr:from>
    <xdr:to>
      <xdr:col>10</xdr:col>
      <xdr:colOff>196850</xdr:colOff>
      <xdr:row>147</xdr:row>
      <xdr:rowOff>498475</xdr:rowOff>
    </xdr:to>
    <xdr:pic>
      <xdr:nvPicPr>
        <xdr:cNvPr id="144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106551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147</xdr:row>
      <xdr:rowOff>257175</xdr:rowOff>
    </xdr:from>
    <xdr:to>
      <xdr:col>10</xdr:col>
      <xdr:colOff>514350</xdr:colOff>
      <xdr:row>147</xdr:row>
      <xdr:rowOff>476250</xdr:rowOff>
    </xdr:to>
    <xdr:pic>
      <xdr:nvPicPr>
        <xdr:cNvPr id="144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106328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147</xdr:row>
      <xdr:rowOff>279400</xdr:rowOff>
    </xdr:from>
    <xdr:to>
      <xdr:col>3</xdr:col>
      <xdr:colOff>196850</xdr:colOff>
      <xdr:row>147</xdr:row>
      <xdr:rowOff>498475</xdr:rowOff>
    </xdr:to>
    <xdr:pic>
      <xdr:nvPicPr>
        <xdr:cNvPr id="144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106551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147</xdr:row>
      <xdr:rowOff>257175</xdr:rowOff>
    </xdr:from>
    <xdr:to>
      <xdr:col>3</xdr:col>
      <xdr:colOff>514350</xdr:colOff>
      <xdr:row>147</xdr:row>
      <xdr:rowOff>476250</xdr:rowOff>
    </xdr:to>
    <xdr:pic>
      <xdr:nvPicPr>
        <xdr:cNvPr id="144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106328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147</xdr:row>
      <xdr:rowOff>279400</xdr:rowOff>
    </xdr:from>
    <xdr:to>
      <xdr:col>3</xdr:col>
      <xdr:colOff>196850</xdr:colOff>
      <xdr:row>147</xdr:row>
      <xdr:rowOff>498475</xdr:rowOff>
    </xdr:to>
    <xdr:pic>
      <xdr:nvPicPr>
        <xdr:cNvPr id="144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106551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147</xdr:row>
      <xdr:rowOff>279400</xdr:rowOff>
    </xdr:from>
    <xdr:to>
      <xdr:col>10</xdr:col>
      <xdr:colOff>196850</xdr:colOff>
      <xdr:row>147</xdr:row>
      <xdr:rowOff>498475</xdr:rowOff>
    </xdr:to>
    <xdr:pic>
      <xdr:nvPicPr>
        <xdr:cNvPr id="144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106551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147</xdr:row>
      <xdr:rowOff>279400</xdr:rowOff>
    </xdr:from>
    <xdr:to>
      <xdr:col>3</xdr:col>
      <xdr:colOff>196850</xdr:colOff>
      <xdr:row>147</xdr:row>
      <xdr:rowOff>498475</xdr:rowOff>
    </xdr:to>
    <xdr:pic>
      <xdr:nvPicPr>
        <xdr:cNvPr id="145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106551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147</xdr:row>
      <xdr:rowOff>279400</xdr:rowOff>
    </xdr:from>
    <xdr:to>
      <xdr:col>3</xdr:col>
      <xdr:colOff>196850</xdr:colOff>
      <xdr:row>147</xdr:row>
      <xdr:rowOff>498475</xdr:rowOff>
    </xdr:to>
    <xdr:pic>
      <xdr:nvPicPr>
        <xdr:cNvPr id="145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106551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147</xdr:row>
      <xdr:rowOff>279400</xdr:rowOff>
    </xdr:from>
    <xdr:to>
      <xdr:col>10</xdr:col>
      <xdr:colOff>196850</xdr:colOff>
      <xdr:row>147</xdr:row>
      <xdr:rowOff>498475</xdr:rowOff>
    </xdr:to>
    <xdr:pic>
      <xdr:nvPicPr>
        <xdr:cNvPr id="145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106551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147</xdr:row>
      <xdr:rowOff>279400</xdr:rowOff>
    </xdr:from>
    <xdr:to>
      <xdr:col>3</xdr:col>
      <xdr:colOff>196850</xdr:colOff>
      <xdr:row>147</xdr:row>
      <xdr:rowOff>498475</xdr:rowOff>
    </xdr:to>
    <xdr:pic>
      <xdr:nvPicPr>
        <xdr:cNvPr id="145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106551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147</xdr:row>
      <xdr:rowOff>279400</xdr:rowOff>
    </xdr:from>
    <xdr:to>
      <xdr:col>3</xdr:col>
      <xdr:colOff>196850</xdr:colOff>
      <xdr:row>147</xdr:row>
      <xdr:rowOff>498475</xdr:rowOff>
    </xdr:to>
    <xdr:pic>
      <xdr:nvPicPr>
        <xdr:cNvPr id="145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106551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147</xdr:row>
      <xdr:rowOff>279400</xdr:rowOff>
    </xdr:from>
    <xdr:to>
      <xdr:col>10</xdr:col>
      <xdr:colOff>196850</xdr:colOff>
      <xdr:row>147</xdr:row>
      <xdr:rowOff>498475</xdr:rowOff>
    </xdr:to>
    <xdr:pic>
      <xdr:nvPicPr>
        <xdr:cNvPr id="145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106551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147</xdr:row>
      <xdr:rowOff>279400</xdr:rowOff>
    </xdr:from>
    <xdr:to>
      <xdr:col>3</xdr:col>
      <xdr:colOff>196850</xdr:colOff>
      <xdr:row>147</xdr:row>
      <xdr:rowOff>498475</xdr:rowOff>
    </xdr:to>
    <xdr:pic>
      <xdr:nvPicPr>
        <xdr:cNvPr id="145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106551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147</xdr:row>
      <xdr:rowOff>279400</xdr:rowOff>
    </xdr:from>
    <xdr:to>
      <xdr:col>3</xdr:col>
      <xdr:colOff>196850</xdr:colOff>
      <xdr:row>147</xdr:row>
      <xdr:rowOff>498475</xdr:rowOff>
    </xdr:to>
    <xdr:pic>
      <xdr:nvPicPr>
        <xdr:cNvPr id="145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106551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147</xdr:row>
      <xdr:rowOff>279400</xdr:rowOff>
    </xdr:from>
    <xdr:to>
      <xdr:col>10</xdr:col>
      <xdr:colOff>196850</xdr:colOff>
      <xdr:row>147</xdr:row>
      <xdr:rowOff>498475</xdr:rowOff>
    </xdr:to>
    <xdr:pic>
      <xdr:nvPicPr>
        <xdr:cNvPr id="145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106551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147</xdr:row>
      <xdr:rowOff>279400</xdr:rowOff>
    </xdr:from>
    <xdr:to>
      <xdr:col>3</xdr:col>
      <xdr:colOff>196850</xdr:colOff>
      <xdr:row>147</xdr:row>
      <xdr:rowOff>498475</xdr:rowOff>
    </xdr:to>
    <xdr:pic>
      <xdr:nvPicPr>
        <xdr:cNvPr id="145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106551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147</xdr:row>
      <xdr:rowOff>279400</xdr:rowOff>
    </xdr:from>
    <xdr:to>
      <xdr:col>3</xdr:col>
      <xdr:colOff>196850</xdr:colOff>
      <xdr:row>147</xdr:row>
      <xdr:rowOff>498475</xdr:rowOff>
    </xdr:to>
    <xdr:pic>
      <xdr:nvPicPr>
        <xdr:cNvPr id="146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106551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147</xdr:row>
      <xdr:rowOff>279400</xdr:rowOff>
    </xdr:from>
    <xdr:to>
      <xdr:col>10</xdr:col>
      <xdr:colOff>196850</xdr:colOff>
      <xdr:row>147</xdr:row>
      <xdr:rowOff>498475</xdr:rowOff>
    </xdr:to>
    <xdr:pic>
      <xdr:nvPicPr>
        <xdr:cNvPr id="146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106551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147</xdr:row>
      <xdr:rowOff>279400</xdr:rowOff>
    </xdr:from>
    <xdr:to>
      <xdr:col>3</xdr:col>
      <xdr:colOff>196850</xdr:colOff>
      <xdr:row>147</xdr:row>
      <xdr:rowOff>498475</xdr:rowOff>
    </xdr:to>
    <xdr:pic>
      <xdr:nvPicPr>
        <xdr:cNvPr id="146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106551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147</xdr:row>
      <xdr:rowOff>279400</xdr:rowOff>
    </xdr:from>
    <xdr:to>
      <xdr:col>3</xdr:col>
      <xdr:colOff>196850</xdr:colOff>
      <xdr:row>147</xdr:row>
      <xdr:rowOff>498475</xdr:rowOff>
    </xdr:to>
    <xdr:pic>
      <xdr:nvPicPr>
        <xdr:cNvPr id="146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106551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147</xdr:row>
      <xdr:rowOff>257175</xdr:rowOff>
    </xdr:from>
    <xdr:to>
      <xdr:col>3</xdr:col>
      <xdr:colOff>514350</xdr:colOff>
      <xdr:row>147</xdr:row>
      <xdr:rowOff>476250</xdr:rowOff>
    </xdr:to>
    <xdr:pic>
      <xdr:nvPicPr>
        <xdr:cNvPr id="146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106328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147</xdr:row>
      <xdr:rowOff>279400</xdr:rowOff>
    </xdr:from>
    <xdr:to>
      <xdr:col>10</xdr:col>
      <xdr:colOff>196850</xdr:colOff>
      <xdr:row>147</xdr:row>
      <xdr:rowOff>498475</xdr:rowOff>
    </xdr:to>
    <xdr:pic>
      <xdr:nvPicPr>
        <xdr:cNvPr id="146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106551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147</xdr:row>
      <xdr:rowOff>257175</xdr:rowOff>
    </xdr:from>
    <xdr:to>
      <xdr:col>10</xdr:col>
      <xdr:colOff>514350</xdr:colOff>
      <xdr:row>147</xdr:row>
      <xdr:rowOff>476250</xdr:rowOff>
    </xdr:to>
    <xdr:pic>
      <xdr:nvPicPr>
        <xdr:cNvPr id="146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106328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147</xdr:row>
      <xdr:rowOff>279400</xdr:rowOff>
    </xdr:from>
    <xdr:to>
      <xdr:col>3</xdr:col>
      <xdr:colOff>196850</xdr:colOff>
      <xdr:row>147</xdr:row>
      <xdr:rowOff>498475</xdr:rowOff>
    </xdr:to>
    <xdr:pic>
      <xdr:nvPicPr>
        <xdr:cNvPr id="146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106551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147</xdr:row>
      <xdr:rowOff>257175</xdr:rowOff>
    </xdr:from>
    <xdr:to>
      <xdr:col>3</xdr:col>
      <xdr:colOff>514350</xdr:colOff>
      <xdr:row>147</xdr:row>
      <xdr:rowOff>476250</xdr:rowOff>
    </xdr:to>
    <xdr:pic>
      <xdr:nvPicPr>
        <xdr:cNvPr id="146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106328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147</xdr:row>
      <xdr:rowOff>279400</xdr:rowOff>
    </xdr:from>
    <xdr:to>
      <xdr:col>3</xdr:col>
      <xdr:colOff>196850</xdr:colOff>
      <xdr:row>147</xdr:row>
      <xdr:rowOff>498475</xdr:rowOff>
    </xdr:to>
    <xdr:pic>
      <xdr:nvPicPr>
        <xdr:cNvPr id="146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106551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147</xdr:row>
      <xdr:rowOff>279400</xdr:rowOff>
    </xdr:from>
    <xdr:to>
      <xdr:col>10</xdr:col>
      <xdr:colOff>196850</xdr:colOff>
      <xdr:row>147</xdr:row>
      <xdr:rowOff>498475</xdr:rowOff>
    </xdr:to>
    <xdr:pic>
      <xdr:nvPicPr>
        <xdr:cNvPr id="147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106551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147</xdr:row>
      <xdr:rowOff>279400</xdr:rowOff>
    </xdr:from>
    <xdr:to>
      <xdr:col>3</xdr:col>
      <xdr:colOff>196850</xdr:colOff>
      <xdr:row>147</xdr:row>
      <xdr:rowOff>498475</xdr:rowOff>
    </xdr:to>
    <xdr:pic>
      <xdr:nvPicPr>
        <xdr:cNvPr id="147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106551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147</xdr:row>
      <xdr:rowOff>279400</xdr:rowOff>
    </xdr:from>
    <xdr:to>
      <xdr:col>3</xdr:col>
      <xdr:colOff>196850</xdr:colOff>
      <xdr:row>147</xdr:row>
      <xdr:rowOff>498475</xdr:rowOff>
    </xdr:to>
    <xdr:pic>
      <xdr:nvPicPr>
        <xdr:cNvPr id="147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106551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147</xdr:row>
      <xdr:rowOff>279400</xdr:rowOff>
    </xdr:from>
    <xdr:to>
      <xdr:col>10</xdr:col>
      <xdr:colOff>196850</xdr:colOff>
      <xdr:row>147</xdr:row>
      <xdr:rowOff>498475</xdr:rowOff>
    </xdr:to>
    <xdr:pic>
      <xdr:nvPicPr>
        <xdr:cNvPr id="147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106551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147</xdr:row>
      <xdr:rowOff>279400</xdr:rowOff>
    </xdr:from>
    <xdr:to>
      <xdr:col>3</xdr:col>
      <xdr:colOff>196850</xdr:colOff>
      <xdr:row>147</xdr:row>
      <xdr:rowOff>498475</xdr:rowOff>
    </xdr:to>
    <xdr:pic>
      <xdr:nvPicPr>
        <xdr:cNvPr id="147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106551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147</xdr:row>
      <xdr:rowOff>228600</xdr:rowOff>
    </xdr:from>
    <xdr:to>
      <xdr:col>3</xdr:col>
      <xdr:colOff>260350</xdr:colOff>
      <xdr:row>147</xdr:row>
      <xdr:rowOff>447675</xdr:rowOff>
    </xdr:to>
    <xdr:pic>
      <xdr:nvPicPr>
        <xdr:cNvPr id="147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1106043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147</xdr:row>
      <xdr:rowOff>231775</xdr:rowOff>
    </xdr:from>
    <xdr:to>
      <xdr:col>3</xdr:col>
      <xdr:colOff>539750</xdr:colOff>
      <xdr:row>147</xdr:row>
      <xdr:rowOff>450850</xdr:rowOff>
    </xdr:to>
    <xdr:pic>
      <xdr:nvPicPr>
        <xdr:cNvPr id="147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1106074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147</xdr:row>
      <xdr:rowOff>228600</xdr:rowOff>
    </xdr:from>
    <xdr:to>
      <xdr:col>10</xdr:col>
      <xdr:colOff>260350</xdr:colOff>
      <xdr:row>147</xdr:row>
      <xdr:rowOff>447675</xdr:rowOff>
    </xdr:to>
    <xdr:pic>
      <xdr:nvPicPr>
        <xdr:cNvPr id="147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1106043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147</xdr:row>
      <xdr:rowOff>231775</xdr:rowOff>
    </xdr:from>
    <xdr:to>
      <xdr:col>10</xdr:col>
      <xdr:colOff>539750</xdr:colOff>
      <xdr:row>147</xdr:row>
      <xdr:rowOff>450850</xdr:rowOff>
    </xdr:to>
    <xdr:pic>
      <xdr:nvPicPr>
        <xdr:cNvPr id="147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1106074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147</xdr:row>
      <xdr:rowOff>228600</xdr:rowOff>
    </xdr:from>
    <xdr:to>
      <xdr:col>3</xdr:col>
      <xdr:colOff>260350</xdr:colOff>
      <xdr:row>147</xdr:row>
      <xdr:rowOff>447675</xdr:rowOff>
    </xdr:to>
    <xdr:pic>
      <xdr:nvPicPr>
        <xdr:cNvPr id="147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1106043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147</xdr:row>
      <xdr:rowOff>231775</xdr:rowOff>
    </xdr:from>
    <xdr:to>
      <xdr:col>3</xdr:col>
      <xdr:colOff>539750</xdr:colOff>
      <xdr:row>147</xdr:row>
      <xdr:rowOff>450850</xdr:rowOff>
    </xdr:to>
    <xdr:pic>
      <xdr:nvPicPr>
        <xdr:cNvPr id="148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1106074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147</xdr:row>
      <xdr:rowOff>228600</xdr:rowOff>
    </xdr:from>
    <xdr:to>
      <xdr:col>3</xdr:col>
      <xdr:colOff>260350</xdr:colOff>
      <xdr:row>147</xdr:row>
      <xdr:rowOff>447675</xdr:rowOff>
    </xdr:to>
    <xdr:pic>
      <xdr:nvPicPr>
        <xdr:cNvPr id="148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1106043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147</xdr:row>
      <xdr:rowOff>231775</xdr:rowOff>
    </xdr:from>
    <xdr:to>
      <xdr:col>3</xdr:col>
      <xdr:colOff>539750</xdr:colOff>
      <xdr:row>147</xdr:row>
      <xdr:rowOff>450850</xdr:rowOff>
    </xdr:to>
    <xdr:pic>
      <xdr:nvPicPr>
        <xdr:cNvPr id="148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1106074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147</xdr:row>
      <xdr:rowOff>228600</xdr:rowOff>
    </xdr:from>
    <xdr:to>
      <xdr:col>10</xdr:col>
      <xdr:colOff>260350</xdr:colOff>
      <xdr:row>147</xdr:row>
      <xdr:rowOff>447675</xdr:rowOff>
    </xdr:to>
    <xdr:pic>
      <xdr:nvPicPr>
        <xdr:cNvPr id="148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1106043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147</xdr:row>
      <xdr:rowOff>231775</xdr:rowOff>
    </xdr:from>
    <xdr:to>
      <xdr:col>10</xdr:col>
      <xdr:colOff>539750</xdr:colOff>
      <xdr:row>147</xdr:row>
      <xdr:rowOff>450850</xdr:rowOff>
    </xdr:to>
    <xdr:pic>
      <xdr:nvPicPr>
        <xdr:cNvPr id="148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1106074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147</xdr:row>
      <xdr:rowOff>228600</xdr:rowOff>
    </xdr:from>
    <xdr:to>
      <xdr:col>3</xdr:col>
      <xdr:colOff>260350</xdr:colOff>
      <xdr:row>147</xdr:row>
      <xdr:rowOff>447675</xdr:rowOff>
    </xdr:to>
    <xdr:pic>
      <xdr:nvPicPr>
        <xdr:cNvPr id="148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1106043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147</xdr:row>
      <xdr:rowOff>231775</xdr:rowOff>
    </xdr:from>
    <xdr:to>
      <xdr:col>3</xdr:col>
      <xdr:colOff>539750</xdr:colOff>
      <xdr:row>147</xdr:row>
      <xdr:rowOff>450850</xdr:rowOff>
    </xdr:to>
    <xdr:pic>
      <xdr:nvPicPr>
        <xdr:cNvPr id="148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1106074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147</xdr:row>
      <xdr:rowOff>228600</xdr:rowOff>
    </xdr:from>
    <xdr:to>
      <xdr:col>10</xdr:col>
      <xdr:colOff>260350</xdr:colOff>
      <xdr:row>147</xdr:row>
      <xdr:rowOff>447675</xdr:rowOff>
    </xdr:to>
    <xdr:pic>
      <xdr:nvPicPr>
        <xdr:cNvPr id="148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1106043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147</xdr:row>
      <xdr:rowOff>231775</xdr:rowOff>
    </xdr:from>
    <xdr:to>
      <xdr:col>10</xdr:col>
      <xdr:colOff>539750</xdr:colOff>
      <xdr:row>147</xdr:row>
      <xdr:rowOff>450850</xdr:rowOff>
    </xdr:to>
    <xdr:pic>
      <xdr:nvPicPr>
        <xdr:cNvPr id="148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1106074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152</xdr:row>
      <xdr:rowOff>279400</xdr:rowOff>
    </xdr:from>
    <xdr:to>
      <xdr:col>3</xdr:col>
      <xdr:colOff>196850</xdr:colOff>
      <xdr:row>152</xdr:row>
      <xdr:rowOff>498475</xdr:rowOff>
    </xdr:to>
    <xdr:pic>
      <xdr:nvPicPr>
        <xdr:cNvPr id="148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147222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152</xdr:row>
      <xdr:rowOff>257175</xdr:rowOff>
    </xdr:from>
    <xdr:to>
      <xdr:col>3</xdr:col>
      <xdr:colOff>514350</xdr:colOff>
      <xdr:row>152</xdr:row>
      <xdr:rowOff>476250</xdr:rowOff>
    </xdr:to>
    <xdr:pic>
      <xdr:nvPicPr>
        <xdr:cNvPr id="149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147000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152</xdr:row>
      <xdr:rowOff>279400</xdr:rowOff>
    </xdr:from>
    <xdr:to>
      <xdr:col>10</xdr:col>
      <xdr:colOff>196850</xdr:colOff>
      <xdr:row>152</xdr:row>
      <xdr:rowOff>498475</xdr:rowOff>
    </xdr:to>
    <xdr:pic>
      <xdr:nvPicPr>
        <xdr:cNvPr id="149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147222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152</xdr:row>
      <xdr:rowOff>257175</xdr:rowOff>
    </xdr:from>
    <xdr:to>
      <xdr:col>10</xdr:col>
      <xdr:colOff>514350</xdr:colOff>
      <xdr:row>152</xdr:row>
      <xdr:rowOff>476250</xdr:rowOff>
    </xdr:to>
    <xdr:pic>
      <xdr:nvPicPr>
        <xdr:cNvPr id="149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147000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152</xdr:row>
      <xdr:rowOff>279400</xdr:rowOff>
    </xdr:from>
    <xdr:to>
      <xdr:col>3</xdr:col>
      <xdr:colOff>196850</xdr:colOff>
      <xdr:row>152</xdr:row>
      <xdr:rowOff>498475</xdr:rowOff>
    </xdr:to>
    <xdr:pic>
      <xdr:nvPicPr>
        <xdr:cNvPr id="149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147222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152</xdr:row>
      <xdr:rowOff>257175</xdr:rowOff>
    </xdr:from>
    <xdr:to>
      <xdr:col>3</xdr:col>
      <xdr:colOff>514350</xdr:colOff>
      <xdr:row>152</xdr:row>
      <xdr:rowOff>476250</xdr:rowOff>
    </xdr:to>
    <xdr:pic>
      <xdr:nvPicPr>
        <xdr:cNvPr id="149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147000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152</xdr:row>
      <xdr:rowOff>279400</xdr:rowOff>
    </xdr:from>
    <xdr:to>
      <xdr:col>3</xdr:col>
      <xdr:colOff>196850</xdr:colOff>
      <xdr:row>152</xdr:row>
      <xdr:rowOff>498475</xdr:rowOff>
    </xdr:to>
    <xdr:pic>
      <xdr:nvPicPr>
        <xdr:cNvPr id="149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147222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152</xdr:row>
      <xdr:rowOff>279400</xdr:rowOff>
    </xdr:from>
    <xdr:to>
      <xdr:col>10</xdr:col>
      <xdr:colOff>196850</xdr:colOff>
      <xdr:row>152</xdr:row>
      <xdr:rowOff>498475</xdr:rowOff>
    </xdr:to>
    <xdr:pic>
      <xdr:nvPicPr>
        <xdr:cNvPr id="149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147222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152</xdr:row>
      <xdr:rowOff>279400</xdr:rowOff>
    </xdr:from>
    <xdr:to>
      <xdr:col>3</xdr:col>
      <xdr:colOff>196850</xdr:colOff>
      <xdr:row>152</xdr:row>
      <xdr:rowOff>498475</xdr:rowOff>
    </xdr:to>
    <xdr:pic>
      <xdr:nvPicPr>
        <xdr:cNvPr id="149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147222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152</xdr:row>
      <xdr:rowOff>279400</xdr:rowOff>
    </xdr:from>
    <xdr:to>
      <xdr:col>3</xdr:col>
      <xdr:colOff>196850</xdr:colOff>
      <xdr:row>152</xdr:row>
      <xdr:rowOff>498475</xdr:rowOff>
    </xdr:to>
    <xdr:pic>
      <xdr:nvPicPr>
        <xdr:cNvPr id="149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147222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152</xdr:row>
      <xdr:rowOff>279400</xdr:rowOff>
    </xdr:from>
    <xdr:to>
      <xdr:col>10</xdr:col>
      <xdr:colOff>196850</xdr:colOff>
      <xdr:row>152</xdr:row>
      <xdr:rowOff>498475</xdr:rowOff>
    </xdr:to>
    <xdr:pic>
      <xdr:nvPicPr>
        <xdr:cNvPr id="149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147222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152</xdr:row>
      <xdr:rowOff>279400</xdr:rowOff>
    </xdr:from>
    <xdr:to>
      <xdr:col>3</xdr:col>
      <xdr:colOff>196850</xdr:colOff>
      <xdr:row>152</xdr:row>
      <xdr:rowOff>498475</xdr:rowOff>
    </xdr:to>
    <xdr:pic>
      <xdr:nvPicPr>
        <xdr:cNvPr id="150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147222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152</xdr:row>
      <xdr:rowOff>279400</xdr:rowOff>
    </xdr:from>
    <xdr:to>
      <xdr:col>3</xdr:col>
      <xdr:colOff>196850</xdr:colOff>
      <xdr:row>152</xdr:row>
      <xdr:rowOff>498475</xdr:rowOff>
    </xdr:to>
    <xdr:pic>
      <xdr:nvPicPr>
        <xdr:cNvPr id="150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147222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152</xdr:row>
      <xdr:rowOff>279400</xdr:rowOff>
    </xdr:from>
    <xdr:to>
      <xdr:col>10</xdr:col>
      <xdr:colOff>196850</xdr:colOff>
      <xdr:row>152</xdr:row>
      <xdr:rowOff>498475</xdr:rowOff>
    </xdr:to>
    <xdr:pic>
      <xdr:nvPicPr>
        <xdr:cNvPr id="150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147222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152</xdr:row>
      <xdr:rowOff>279400</xdr:rowOff>
    </xdr:from>
    <xdr:to>
      <xdr:col>3</xdr:col>
      <xdr:colOff>196850</xdr:colOff>
      <xdr:row>152</xdr:row>
      <xdr:rowOff>498475</xdr:rowOff>
    </xdr:to>
    <xdr:pic>
      <xdr:nvPicPr>
        <xdr:cNvPr id="150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147222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152</xdr:row>
      <xdr:rowOff>279400</xdr:rowOff>
    </xdr:from>
    <xdr:to>
      <xdr:col>3</xdr:col>
      <xdr:colOff>196850</xdr:colOff>
      <xdr:row>152</xdr:row>
      <xdr:rowOff>498475</xdr:rowOff>
    </xdr:to>
    <xdr:pic>
      <xdr:nvPicPr>
        <xdr:cNvPr id="150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147222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152</xdr:row>
      <xdr:rowOff>279400</xdr:rowOff>
    </xdr:from>
    <xdr:to>
      <xdr:col>10</xdr:col>
      <xdr:colOff>196850</xdr:colOff>
      <xdr:row>152</xdr:row>
      <xdr:rowOff>498475</xdr:rowOff>
    </xdr:to>
    <xdr:pic>
      <xdr:nvPicPr>
        <xdr:cNvPr id="150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147222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152</xdr:row>
      <xdr:rowOff>279400</xdr:rowOff>
    </xdr:from>
    <xdr:to>
      <xdr:col>3</xdr:col>
      <xdr:colOff>196850</xdr:colOff>
      <xdr:row>152</xdr:row>
      <xdr:rowOff>498475</xdr:rowOff>
    </xdr:to>
    <xdr:pic>
      <xdr:nvPicPr>
        <xdr:cNvPr id="150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147222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152</xdr:row>
      <xdr:rowOff>279400</xdr:rowOff>
    </xdr:from>
    <xdr:to>
      <xdr:col>3</xdr:col>
      <xdr:colOff>196850</xdr:colOff>
      <xdr:row>152</xdr:row>
      <xdr:rowOff>498475</xdr:rowOff>
    </xdr:to>
    <xdr:pic>
      <xdr:nvPicPr>
        <xdr:cNvPr id="150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147222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152</xdr:row>
      <xdr:rowOff>279400</xdr:rowOff>
    </xdr:from>
    <xdr:to>
      <xdr:col>10</xdr:col>
      <xdr:colOff>196850</xdr:colOff>
      <xdr:row>152</xdr:row>
      <xdr:rowOff>498475</xdr:rowOff>
    </xdr:to>
    <xdr:pic>
      <xdr:nvPicPr>
        <xdr:cNvPr id="150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147222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152</xdr:row>
      <xdr:rowOff>279400</xdr:rowOff>
    </xdr:from>
    <xdr:to>
      <xdr:col>3</xdr:col>
      <xdr:colOff>196850</xdr:colOff>
      <xdr:row>152</xdr:row>
      <xdr:rowOff>498475</xdr:rowOff>
    </xdr:to>
    <xdr:pic>
      <xdr:nvPicPr>
        <xdr:cNvPr id="150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147222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152</xdr:row>
      <xdr:rowOff>279400</xdr:rowOff>
    </xdr:from>
    <xdr:to>
      <xdr:col>3</xdr:col>
      <xdr:colOff>196850</xdr:colOff>
      <xdr:row>152</xdr:row>
      <xdr:rowOff>498475</xdr:rowOff>
    </xdr:to>
    <xdr:pic>
      <xdr:nvPicPr>
        <xdr:cNvPr id="151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147222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152</xdr:row>
      <xdr:rowOff>257175</xdr:rowOff>
    </xdr:from>
    <xdr:to>
      <xdr:col>3</xdr:col>
      <xdr:colOff>514350</xdr:colOff>
      <xdr:row>152</xdr:row>
      <xdr:rowOff>476250</xdr:rowOff>
    </xdr:to>
    <xdr:pic>
      <xdr:nvPicPr>
        <xdr:cNvPr id="151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147000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152</xdr:row>
      <xdr:rowOff>279400</xdr:rowOff>
    </xdr:from>
    <xdr:to>
      <xdr:col>10</xdr:col>
      <xdr:colOff>196850</xdr:colOff>
      <xdr:row>152</xdr:row>
      <xdr:rowOff>498475</xdr:rowOff>
    </xdr:to>
    <xdr:pic>
      <xdr:nvPicPr>
        <xdr:cNvPr id="151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147222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152</xdr:row>
      <xdr:rowOff>257175</xdr:rowOff>
    </xdr:from>
    <xdr:to>
      <xdr:col>10</xdr:col>
      <xdr:colOff>514350</xdr:colOff>
      <xdr:row>152</xdr:row>
      <xdr:rowOff>476250</xdr:rowOff>
    </xdr:to>
    <xdr:pic>
      <xdr:nvPicPr>
        <xdr:cNvPr id="151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147000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152</xdr:row>
      <xdr:rowOff>279400</xdr:rowOff>
    </xdr:from>
    <xdr:to>
      <xdr:col>3</xdr:col>
      <xdr:colOff>196850</xdr:colOff>
      <xdr:row>152</xdr:row>
      <xdr:rowOff>498475</xdr:rowOff>
    </xdr:to>
    <xdr:pic>
      <xdr:nvPicPr>
        <xdr:cNvPr id="151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147222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152</xdr:row>
      <xdr:rowOff>257175</xdr:rowOff>
    </xdr:from>
    <xdr:to>
      <xdr:col>3</xdr:col>
      <xdr:colOff>514350</xdr:colOff>
      <xdr:row>152</xdr:row>
      <xdr:rowOff>476250</xdr:rowOff>
    </xdr:to>
    <xdr:pic>
      <xdr:nvPicPr>
        <xdr:cNvPr id="151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147000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152</xdr:row>
      <xdr:rowOff>279400</xdr:rowOff>
    </xdr:from>
    <xdr:to>
      <xdr:col>3</xdr:col>
      <xdr:colOff>196850</xdr:colOff>
      <xdr:row>152</xdr:row>
      <xdr:rowOff>498475</xdr:rowOff>
    </xdr:to>
    <xdr:pic>
      <xdr:nvPicPr>
        <xdr:cNvPr id="151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147222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152</xdr:row>
      <xdr:rowOff>279400</xdr:rowOff>
    </xdr:from>
    <xdr:to>
      <xdr:col>10</xdr:col>
      <xdr:colOff>196850</xdr:colOff>
      <xdr:row>152</xdr:row>
      <xdr:rowOff>498475</xdr:rowOff>
    </xdr:to>
    <xdr:pic>
      <xdr:nvPicPr>
        <xdr:cNvPr id="151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147222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152</xdr:row>
      <xdr:rowOff>279400</xdr:rowOff>
    </xdr:from>
    <xdr:to>
      <xdr:col>3</xdr:col>
      <xdr:colOff>196850</xdr:colOff>
      <xdr:row>152</xdr:row>
      <xdr:rowOff>498475</xdr:rowOff>
    </xdr:to>
    <xdr:pic>
      <xdr:nvPicPr>
        <xdr:cNvPr id="151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147222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152</xdr:row>
      <xdr:rowOff>279400</xdr:rowOff>
    </xdr:from>
    <xdr:to>
      <xdr:col>3</xdr:col>
      <xdr:colOff>196850</xdr:colOff>
      <xdr:row>152</xdr:row>
      <xdr:rowOff>498475</xdr:rowOff>
    </xdr:to>
    <xdr:pic>
      <xdr:nvPicPr>
        <xdr:cNvPr id="151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147222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152</xdr:row>
      <xdr:rowOff>279400</xdr:rowOff>
    </xdr:from>
    <xdr:to>
      <xdr:col>10</xdr:col>
      <xdr:colOff>196850</xdr:colOff>
      <xdr:row>152</xdr:row>
      <xdr:rowOff>498475</xdr:rowOff>
    </xdr:to>
    <xdr:pic>
      <xdr:nvPicPr>
        <xdr:cNvPr id="152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147222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152</xdr:row>
      <xdr:rowOff>279400</xdr:rowOff>
    </xdr:from>
    <xdr:to>
      <xdr:col>3</xdr:col>
      <xdr:colOff>196850</xdr:colOff>
      <xdr:row>152</xdr:row>
      <xdr:rowOff>498475</xdr:rowOff>
    </xdr:to>
    <xdr:pic>
      <xdr:nvPicPr>
        <xdr:cNvPr id="152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147222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152</xdr:row>
      <xdr:rowOff>228600</xdr:rowOff>
    </xdr:from>
    <xdr:to>
      <xdr:col>3</xdr:col>
      <xdr:colOff>260350</xdr:colOff>
      <xdr:row>152</xdr:row>
      <xdr:rowOff>447675</xdr:rowOff>
    </xdr:to>
    <xdr:pic>
      <xdr:nvPicPr>
        <xdr:cNvPr id="152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1146714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152</xdr:row>
      <xdr:rowOff>231775</xdr:rowOff>
    </xdr:from>
    <xdr:to>
      <xdr:col>3</xdr:col>
      <xdr:colOff>539750</xdr:colOff>
      <xdr:row>152</xdr:row>
      <xdr:rowOff>450850</xdr:rowOff>
    </xdr:to>
    <xdr:pic>
      <xdr:nvPicPr>
        <xdr:cNvPr id="152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1146746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152</xdr:row>
      <xdr:rowOff>228600</xdr:rowOff>
    </xdr:from>
    <xdr:to>
      <xdr:col>10</xdr:col>
      <xdr:colOff>260350</xdr:colOff>
      <xdr:row>152</xdr:row>
      <xdr:rowOff>447675</xdr:rowOff>
    </xdr:to>
    <xdr:pic>
      <xdr:nvPicPr>
        <xdr:cNvPr id="152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1146714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152</xdr:row>
      <xdr:rowOff>231775</xdr:rowOff>
    </xdr:from>
    <xdr:to>
      <xdr:col>10</xdr:col>
      <xdr:colOff>539750</xdr:colOff>
      <xdr:row>152</xdr:row>
      <xdr:rowOff>450850</xdr:rowOff>
    </xdr:to>
    <xdr:pic>
      <xdr:nvPicPr>
        <xdr:cNvPr id="152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1146746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152</xdr:row>
      <xdr:rowOff>228600</xdr:rowOff>
    </xdr:from>
    <xdr:to>
      <xdr:col>3</xdr:col>
      <xdr:colOff>260350</xdr:colOff>
      <xdr:row>152</xdr:row>
      <xdr:rowOff>447675</xdr:rowOff>
    </xdr:to>
    <xdr:pic>
      <xdr:nvPicPr>
        <xdr:cNvPr id="152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1146714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152</xdr:row>
      <xdr:rowOff>231775</xdr:rowOff>
    </xdr:from>
    <xdr:to>
      <xdr:col>3</xdr:col>
      <xdr:colOff>539750</xdr:colOff>
      <xdr:row>152</xdr:row>
      <xdr:rowOff>450850</xdr:rowOff>
    </xdr:to>
    <xdr:pic>
      <xdr:nvPicPr>
        <xdr:cNvPr id="152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1146746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152</xdr:row>
      <xdr:rowOff>228600</xdr:rowOff>
    </xdr:from>
    <xdr:to>
      <xdr:col>3</xdr:col>
      <xdr:colOff>260350</xdr:colOff>
      <xdr:row>152</xdr:row>
      <xdr:rowOff>447675</xdr:rowOff>
    </xdr:to>
    <xdr:pic>
      <xdr:nvPicPr>
        <xdr:cNvPr id="152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1146714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152</xdr:row>
      <xdr:rowOff>231775</xdr:rowOff>
    </xdr:from>
    <xdr:to>
      <xdr:col>3</xdr:col>
      <xdr:colOff>539750</xdr:colOff>
      <xdr:row>152</xdr:row>
      <xdr:rowOff>450850</xdr:rowOff>
    </xdr:to>
    <xdr:pic>
      <xdr:nvPicPr>
        <xdr:cNvPr id="152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1146746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152</xdr:row>
      <xdr:rowOff>228600</xdr:rowOff>
    </xdr:from>
    <xdr:to>
      <xdr:col>10</xdr:col>
      <xdr:colOff>260350</xdr:colOff>
      <xdr:row>152</xdr:row>
      <xdr:rowOff>447675</xdr:rowOff>
    </xdr:to>
    <xdr:pic>
      <xdr:nvPicPr>
        <xdr:cNvPr id="153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1146714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152</xdr:row>
      <xdr:rowOff>231775</xdr:rowOff>
    </xdr:from>
    <xdr:to>
      <xdr:col>10</xdr:col>
      <xdr:colOff>539750</xdr:colOff>
      <xdr:row>152</xdr:row>
      <xdr:rowOff>450850</xdr:rowOff>
    </xdr:to>
    <xdr:pic>
      <xdr:nvPicPr>
        <xdr:cNvPr id="153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1146746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152</xdr:row>
      <xdr:rowOff>228600</xdr:rowOff>
    </xdr:from>
    <xdr:to>
      <xdr:col>3</xdr:col>
      <xdr:colOff>260350</xdr:colOff>
      <xdr:row>152</xdr:row>
      <xdr:rowOff>447675</xdr:rowOff>
    </xdr:to>
    <xdr:pic>
      <xdr:nvPicPr>
        <xdr:cNvPr id="153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1146714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152</xdr:row>
      <xdr:rowOff>231775</xdr:rowOff>
    </xdr:from>
    <xdr:to>
      <xdr:col>3</xdr:col>
      <xdr:colOff>539750</xdr:colOff>
      <xdr:row>152</xdr:row>
      <xdr:rowOff>450850</xdr:rowOff>
    </xdr:to>
    <xdr:pic>
      <xdr:nvPicPr>
        <xdr:cNvPr id="153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1146746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152</xdr:row>
      <xdr:rowOff>228600</xdr:rowOff>
    </xdr:from>
    <xdr:to>
      <xdr:col>10</xdr:col>
      <xdr:colOff>260350</xdr:colOff>
      <xdr:row>152</xdr:row>
      <xdr:rowOff>447675</xdr:rowOff>
    </xdr:to>
    <xdr:pic>
      <xdr:nvPicPr>
        <xdr:cNvPr id="15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1146714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152</xdr:row>
      <xdr:rowOff>231775</xdr:rowOff>
    </xdr:from>
    <xdr:to>
      <xdr:col>10</xdr:col>
      <xdr:colOff>539750</xdr:colOff>
      <xdr:row>152</xdr:row>
      <xdr:rowOff>450850</xdr:rowOff>
    </xdr:to>
    <xdr:pic>
      <xdr:nvPicPr>
        <xdr:cNvPr id="153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1146746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157</xdr:row>
      <xdr:rowOff>279400</xdr:rowOff>
    </xdr:from>
    <xdr:to>
      <xdr:col>3</xdr:col>
      <xdr:colOff>196850</xdr:colOff>
      <xdr:row>157</xdr:row>
      <xdr:rowOff>498475</xdr:rowOff>
    </xdr:to>
    <xdr:pic>
      <xdr:nvPicPr>
        <xdr:cNvPr id="153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185322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157</xdr:row>
      <xdr:rowOff>257175</xdr:rowOff>
    </xdr:from>
    <xdr:to>
      <xdr:col>3</xdr:col>
      <xdr:colOff>514350</xdr:colOff>
      <xdr:row>157</xdr:row>
      <xdr:rowOff>476250</xdr:rowOff>
    </xdr:to>
    <xdr:pic>
      <xdr:nvPicPr>
        <xdr:cNvPr id="153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185100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157</xdr:row>
      <xdr:rowOff>279400</xdr:rowOff>
    </xdr:from>
    <xdr:to>
      <xdr:col>10</xdr:col>
      <xdr:colOff>196850</xdr:colOff>
      <xdr:row>157</xdr:row>
      <xdr:rowOff>498475</xdr:rowOff>
    </xdr:to>
    <xdr:pic>
      <xdr:nvPicPr>
        <xdr:cNvPr id="153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185322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157</xdr:row>
      <xdr:rowOff>257175</xdr:rowOff>
    </xdr:from>
    <xdr:to>
      <xdr:col>10</xdr:col>
      <xdr:colOff>514350</xdr:colOff>
      <xdr:row>157</xdr:row>
      <xdr:rowOff>476250</xdr:rowOff>
    </xdr:to>
    <xdr:pic>
      <xdr:nvPicPr>
        <xdr:cNvPr id="153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185100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157</xdr:row>
      <xdr:rowOff>279400</xdr:rowOff>
    </xdr:from>
    <xdr:to>
      <xdr:col>3</xdr:col>
      <xdr:colOff>196850</xdr:colOff>
      <xdr:row>157</xdr:row>
      <xdr:rowOff>498475</xdr:rowOff>
    </xdr:to>
    <xdr:pic>
      <xdr:nvPicPr>
        <xdr:cNvPr id="154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185322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157</xdr:row>
      <xdr:rowOff>257175</xdr:rowOff>
    </xdr:from>
    <xdr:to>
      <xdr:col>3</xdr:col>
      <xdr:colOff>514350</xdr:colOff>
      <xdr:row>157</xdr:row>
      <xdr:rowOff>476250</xdr:rowOff>
    </xdr:to>
    <xdr:pic>
      <xdr:nvPicPr>
        <xdr:cNvPr id="154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185100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157</xdr:row>
      <xdr:rowOff>279400</xdr:rowOff>
    </xdr:from>
    <xdr:to>
      <xdr:col>3</xdr:col>
      <xdr:colOff>196850</xdr:colOff>
      <xdr:row>157</xdr:row>
      <xdr:rowOff>498475</xdr:rowOff>
    </xdr:to>
    <xdr:pic>
      <xdr:nvPicPr>
        <xdr:cNvPr id="154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185322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157</xdr:row>
      <xdr:rowOff>279400</xdr:rowOff>
    </xdr:from>
    <xdr:to>
      <xdr:col>10</xdr:col>
      <xdr:colOff>196850</xdr:colOff>
      <xdr:row>157</xdr:row>
      <xdr:rowOff>498475</xdr:rowOff>
    </xdr:to>
    <xdr:pic>
      <xdr:nvPicPr>
        <xdr:cNvPr id="154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185322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157</xdr:row>
      <xdr:rowOff>279400</xdr:rowOff>
    </xdr:from>
    <xdr:to>
      <xdr:col>3</xdr:col>
      <xdr:colOff>196850</xdr:colOff>
      <xdr:row>157</xdr:row>
      <xdr:rowOff>498475</xdr:rowOff>
    </xdr:to>
    <xdr:pic>
      <xdr:nvPicPr>
        <xdr:cNvPr id="154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185322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157</xdr:row>
      <xdr:rowOff>279400</xdr:rowOff>
    </xdr:from>
    <xdr:to>
      <xdr:col>3</xdr:col>
      <xdr:colOff>196850</xdr:colOff>
      <xdr:row>157</xdr:row>
      <xdr:rowOff>498475</xdr:rowOff>
    </xdr:to>
    <xdr:pic>
      <xdr:nvPicPr>
        <xdr:cNvPr id="154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185322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157</xdr:row>
      <xdr:rowOff>279400</xdr:rowOff>
    </xdr:from>
    <xdr:to>
      <xdr:col>10</xdr:col>
      <xdr:colOff>196850</xdr:colOff>
      <xdr:row>157</xdr:row>
      <xdr:rowOff>498475</xdr:rowOff>
    </xdr:to>
    <xdr:pic>
      <xdr:nvPicPr>
        <xdr:cNvPr id="154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185322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157</xdr:row>
      <xdr:rowOff>279400</xdr:rowOff>
    </xdr:from>
    <xdr:to>
      <xdr:col>3</xdr:col>
      <xdr:colOff>196850</xdr:colOff>
      <xdr:row>157</xdr:row>
      <xdr:rowOff>498475</xdr:rowOff>
    </xdr:to>
    <xdr:pic>
      <xdr:nvPicPr>
        <xdr:cNvPr id="154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185322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157</xdr:row>
      <xdr:rowOff>279400</xdr:rowOff>
    </xdr:from>
    <xdr:to>
      <xdr:col>3</xdr:col>
      <xdr:colOff>196850</xdr:colOff>
      <xdr:row>157</xdr:row>
      <xdr:rowOff>498475</xdr:rowOff>
    </xdr:to>
    <xdr:pic>
      <xdr:nvPicPr>
        <xdr:cNvPr id="154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185322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157</xdr:row>
      <xdr:rowOff>279400</xdr:rowOff>
    </xdr:from>
    <xdr:to>
      <xdr:col>10</xdr:col>
      <xdr:colOff>196850</xdr:colOff>
      <xdr:row>157</xdr:row>
      <xdr:rowOff>498475</xdr:rowOff>
    </xdr:to>
    <xdr:pic>
      <xdr:nvPicPr>
        <xdr:cNvPr id="154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185322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157</xdr:row>
      <xdr:rowOff>279400</xdr:rowOff>
    </xdr:from>
    <xdr:to>
      <xdr:col>3</xdr:col>
      <xdr:colOff>196850</xdr:colOff>
      <xdr:row>157</xdr:row>
      <xdr:rowOff>498475</xdr:rowOff>
    </xdr:to>
    <xdr:pic>
      <xdr:nvPicPr>
        <xdr:cNvPr id="155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185322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157</xdr:row>
      <xdr:rowOff>279400</xdr:rowOff>
    </xdr:from>
    <xdr:to>
      <xdr:col>3</xdr:col>
      <xdr:colOff>196850</xdr:colOff>
      <xdr:row>157</xdr:row>
      <xdr:rowOff>498475</xdr:rowOff>
    </xdr:to>
    <xdr:pic>
      <xdr:nvPicPr>
        <xdr:cNvPr id="155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185322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157</xdr:row>
      <xdr:rowOff>279400</xdr:rowOff>
    </xdr:from>
    <xdr:to>
      <xdr:col>10</xdr:col>
      <xdr:colOff>196850</xdr:colOff>
      <xdr:row>157</xdr:row>
      <xdr:rowOff>498475</xdr:rowOff>
    </xdr:to>
    <xdr:pic>
      <xdr:nvPicPr>
        <xdr:cNvPr id="155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185322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157</xdr:row>
      <xdr:rowOff>279400</xdr:rowOff>
    </xdr:from>
    <xdr:to>
      <xdr:col>3</xdr:col>
      <xdr:colOff>196850</xdr:colOff>
      <xdr:row>157</xdr:row>
      <xdr:rowOff>498475</xdr:rowOff>
    </xdr:to>
    <xdr:pic>
      <xdr:nvPicPr>
        <xdr:cNvPr id="155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185322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157</xdr:row>
      <xdr:rowOff>279400</xdr:rowOff>
    </xdr:from>
    <xdr:to>
      <xdr:col>3</xdr:col>
      <xdr:colOff>196850</xdr:colOff>
      <xdr:row>157</xdr:row>
      <xdr:rowOff>498475</xdr:rowOff>
    </xdr:to>
    <xdr:pic>
      <xdr:nvPicPr>
        <xdr:cNvPr id="155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185322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157</xdr:row>
      <xdr:rowOff>279400</xdr:rowOff>
    </xdr:from>
    <xdr:to>
      <xdr:col>10</xdr:col>
      <xdr:colOff>196850</xdr:colOff>
      <xdr:row>157</xdr:row>
      <xdr:rowOff>498475</xdr:rowOff>
    </xdr:to>
    <xdr:pic>
      <xdr:nvPicPr>
        <xdr:cNvPr id="155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185322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157</xdr:row>
      <xdr:rowOff>279400</xdr:rowOff>
    </xdr:from>
    <xdr:to>
      <xdr:col>3</xdr:col>
      <xdr:colOff>196850</xdr:colOff>
      <xdr:row>157</xdr:row>
      <xdr:rowOff>498475</xdr:rowOff>
    </xdr:to>
    <xdr:pic>
      <xdr:nvPicPr>
        <xdr:cNvPr id="155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185322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157</xdr:row>
      <xdr:rowOff>279400</xdr:rowOff>
    </xdr:from>
    <xdr:to>
      <xdr:col>3</xdr:col>
      <xdr:colOff>196850</xdr:colOff>
      <xdr:row>157</xdr:row>
      <xdr:rowOff>498475</xdr:rowOff>
    </xdr:to>
    <xdr:pic>
      <xdr:nvPicPr>
        <xdr:cNvPr id="155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185322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157</xdr:row>
      <xdr:rowOff>279400</xdr:rowOff>
    </xdr:from>
    <xdr:to>
      <xdr:col>10</xdr:col>
      <xdr:colOff>196850</xdr:colOff>
      <xdr:row>157</xdr:row>
      <xdr:rowOff>498475</xdr:rowOff>
    </xdr:to>
    <xdr:pic>
      <xdr:nvPicPr>
        <xdr:cNvPr id="155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185322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157</xdr:row>
      <xdr:rowOff>279400</xdr:rowOff>
    </xdr:from>
    <xdr:to>
      <xdr:col>3</xdr:col>
      <xdr:colOff>196850</xdr:colOff>
      <xdr:row>157</xdr:row>
      <xdr:rowOff>498475</xdr:rowOff>
    </xdr:to>
    <xdr:pic>
      <xdr:nvPicPr>
        <xdr:cNvPr id="155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185322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157</xdr:row>
      <xdr:rowOff>279400</xdr:rowOff>
    </xdr:from>
    <xdr:to>
      <xdr:col>3</xdr:col>
      <xdr:colOff>196850</xdr:colOff>
      <xdr:row>157</xdr:row>
      <xdr:rowOff>498475</xdr:rowOff>
    </xdr:to>
    <xdr:pic>
      <xdr:nvPicPr>
        <xdr:cNvPr id="156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185322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157</xdr:row>
      <xdr:rowOff>279400</xdr:rowOff>
    </xdr:from>
    <xdr:to>
      <xdr:col>10</xdr:col>
      <xdr:colOff>196850</xdr:colOff>
      <xdr:row>157</xdr:row>
      <xdr:rowOff>498475</xdr:rowOff>
    </xdr:to>
    <xdr:pic>
      <xdr:nvPicPr>
        <xdr:cNvPr id="156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185322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157</xdr:row>
      <xdr:rowOff>279400</xdr:rowOff>
    </xdr:from>
    <xdr:to>
      <xdr:col>3</xdr:col>
      <xdr:colOff>196850</xdr:colOff>
      <xdr:row>157</xdr:row>
      <xdr:rowOff>498475</xdr:rowOff>
    </xdr:to>
    <xdr:pic>
      <xdr:nvPicPr>
        <xdr:cNvPr id="156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185322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157</xdr:row>
      <xdr:rowOff>279400</xdr:rowOff>
    </xdr:from>
    <xdr:to>
      <xdr:col>3</xdr:col>
      <xdr:colOff>196850</xdr:colOff>
      <xdr:row>157</xdr:row>
      <xdr:rowOff>498475</xdr:rowOff>
    </xdr:to>
    <xdr:pic>
      <xdr:nvPicPr>
        <xdr:cNvPr id="156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185322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157</xdr:row>
      <xdr:rowOff>279400</xdr:rowOff>
    </xdr:from>
    <xdr:to>
      <xdr:col>10</xdr:col>
      <xdr:colOff>196850</xdr:colOff>
      <xdr:row>157</xdr:row>
      <xdr:rowOff>498475</xdr:rowOff>
    </xdr:to>
    <xdr:pic>
      <xdr:nvPicPr>
        <xdr:cNvPr id="156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185322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157</xdr:row>
      <xdr:rowOff>279400</xdr:rowOff>
    </xdr:from>
    <xdr:to>
      <xdr:col>3</xdr:col>
      <xdr:colOff>196850</xdr:colOff>
      <xdr:row>157</xdr:row>
      <xdr:rowOff>498475</xdr:rowOff>
    </xdr:to>
    <xdr:pic>
      <xdr:nvPicPr>
        <xdr:cNvPr id="156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185322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157</xdr:row>
      <xdr:rowOff>279400</xdr:rowOff>
    </xdr:from>
    <xdr:to>
      <xdr:col>3</xdr:col>
      <xdr:colOff>196850</xdr:colOff>
      <xdr:row>157</xdr:row>
      <xdr:rowOff>498475</xdr:rowOff>
    </xdr:to>
    <xdr:pic>
      <xdr:nvPicPr>
        <xdr:cNvPr id="156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185322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157</xdr:row>
      <xdr:rowOff>257175</xdr:rowOff>
    </xdr:from>
    <xdr:to>
      <xdr:col>3</xdr:col>
      <xdr:colOff>514350</xdr:colOff>
      <xdr:row>157</xdr:row>
      <xdr:rowOff>476250</xdr:rowOff>
    </xdr:to>
    <xdr:pic>
      <xdr:nvPicPr>
        <xdr:cNvPr id="156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185100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157</xdr:row>
      <xdr:rowOff>279400</xdr:rowOff>
    </xdr:from>
    <xdr:to>
      <xdr:col>10</xdr:col>
      <xdr:colOff>196850</xdr:colOff>
      <xdr:row>157</xdr:row>
      <xdr:rowOff>498475</xdr:rowOff>
    </xdr:to>
    <xdr:pic>
      <xdr:nvPicPr>
        <xdr:cNvPr id="156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185322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157</xdr:row>
      <xdr:rowOff>257175</xdr:rowOff>
    </xdr:from>
    <xdr:to>
      <xdr:col>10</xdr:col>
      <xdr:colOff>514350</xdr:colOff>
      <xdr:row>157</xdr:row>
      <xdr:rowOff>476250</xdr:rowOff>
    </xdr:to>
    <xdr:pic>
      <xdr:nvPicPr>
        <xdr:cNvPr id="156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185100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157</xdr:row>
      <xdr:rowOff>279400</xdr:rowOff>
    </xdr:from>
    <xdr:to>
      <xdr:col>3</xdr:col>
      <xdr:colOff>196850</xdr:colOff>
      <xdr:row>157</xdr:row>
      <xdr:rowOff>498475</xdr:rowOff>
    </xdr:to>
    <xdr:pic>
      <xdr:nvPicPr>
        <xdr:cNvPr id="157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185322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157</xdr:row>
      <xdr:rowOff>257175</xdr:rowOff>
    </xdr:from>
    <xdr:to>
      <xdr:col>3</xdr:col>
      <xdr:colOff>514350</xdr:colOff>
      <xdr:row>157</xdr:row>
      <xdr:rowOff>476250</xdr:rowOff>
    </xdr:to>
    <xdr:pic>
      <xdr:nvPicPr>
        <xdr:cNvPr id="157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185100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157</xdr:row>
      <xdr:rowOff>279400</xdr:rowOff>
    </xdr:from>
    <xdr:to>
      <xdr:col>3</xdr:col>
      <xdr:colOff>196850</xdr:colOff>
      <xdr:row>157</xdr:row>
      <xdr:rowOff>498475</xdr:rowOff>
    </xdr:to>
    <xdr:pic>
      <xdr:nvPicPr>
        <xdr:cNvPr id="157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185322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157</xdr:row>
      <xdr:rowOff>279400</xdr:rowOff>
    </xdr:from>
    <xdr:to>
      <xdr:col>10</xdr:col>
      <xdr:colOff>196850</xdr:colOff>
      <xdr:row>157</xdr:row>
      <xdr:rowOff>498475</xdr:rowOff>
    </xdr:to>
    <xdr:pic>
      <xdr:nvPicPr>
        <xdr:cNvPr id="157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185322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157</xdr:row>
      <xdr:rowOff>279400</xdr:rowOff>
    </xdr:from>
    <xdr:to>
      <xdr:col>3</xdr:col>
      <xdr:colOff>196850</xdr:colOff>
      <xdr:row>157</xdr:row>
      <xdr:rowOff>498475</xdr:rowOff>
    </xdr:to>
    <xdr:pic>
      <xdr:nvPicPr>
        <xdr:cNvPr id="157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185322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157</xdr:row>
      <xdr:rowOff>279400</xdr:rowOff>
    </xdr:from>
    <xdr:to>
      <xdr:col>3</xdr:col>
      <xdr:colOff>196850</xdr:colOff>
      <xdr:row>157</xdr:row>
      <xdr:rowOff>498475</xdr:rowOff>
    </xdr:to>
    <xdr:pic>
      <xdr:nvPicPr>
        <xdr:cNvPr id="157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185322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157</xdr:row>
      <xdr:rowOff>279400</xdr:rowOff>
    </xdr:from>
    <xdr:to>
      <xdr:col>10</xdr:col>
      <xdr:colOff>196850</xdr:colOff>
      <xdr:row>157</xdr:row>
      <xdr:rowOff>498475</xdr:rowOff>
    </xdr:to>
    <xdr:pic>
      <xdr:nvPicPr>
        <xdr:cNvPr id="157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185322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157</xdr:row>
      <xdr:rowOff>279400</xdr:rowOff>
    </xdr:from>
    <xdr:to>
      <xdr:col>3</xdr:col>
      <xdr:colOff>196850</xdr:colOff>
      <xdr:row>157</xdr:row>
      <xdr:rowOff>498475</xdr:rowOff>
    </xdr:to>
    <xdr:pic>
      <xdr:nvPicPr>
        <xdr:cNvPr id="157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185322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157</xdr:row>
      <xdr:rowOff>279400</xdr:rowOff>
    </xdr:from>
    <xdr:to>
      <xdr:col>3</xdr:col>
      <xdr:colOff>196850</xdr:colOff>
      <xdr:row>157</xdr:row>
      <xdr:rowOff>498475</xdr:rowOff>
    </xdr:to>
    <xdr:pic>
      <xdr:nvPicPr>
        <xdr:cNvPr id="157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185322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157</xdr:row>
      <xdr:rowOff>279400</xdr:rowOff>
    </xdr:from>
    <xdr:to>
      <xdr:col>10</xdr:col>
      <xdr:colOff>196850</xdr:colOff>
      <xdr:row>157</xdr:row>
      <xdr:rowOff>498475</xdr:rowOff>
    </xdr:to>
    <xdr:pic>
      <xdr:nvPicPr>
        <xdr:cNvPr id="157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185322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157</xdr:row>
      <xdr:rowOff>279400</xdr:rowOff>
    </xdr:from>
    <xdr:to>
      <xdr:col>3</xdr:col>
      <xdr:colOff>196850</xdr:colOff>
      <xdr:row>157</xdr:row>
      <xdr:rowOff>498475</xdr:rowOff>
    </xdr:to>
    <xdr:pic>
      <xdr:nvPicPr>
        <xdr:cNvPr id="158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185322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157</xdr:row>
      <xdr:rowOff>279400</xdr:rowOff>
    </xdr:from>
    <xdr:to>
      <xdr:col>3</xdr:col>
      <xdr:colOff>196850</xdr:colOff>
      <xdr:row>157</xdr:row>
      <xdr:rowOff>498475</xdr:rowOff>
    </xdr:to>
    <xdr:pic>
      <xdr:nvPicPr>
        <xdr:cNvPr id="158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185322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157</xdr:row>
      <xdr:rowOff>279400</xdr:rowOff>
    </xdr:from>
    <xdr:to>
      <xdr:col>10</xdr:col>
      <xdr:colOff>196850</xdr:colOff>
      <xdr:row>157</xdr:row>
      <xdr:rowOff>498475</xdr:rowOff>
    </xdr:to>
    <xdr:pic>
      <xdr:nvPicPr>
        <xdr:cNvPr id="158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185322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157</xdr:row>
      <xdr:rowOff>279400</xdr:rowOff>
    </xdr:from>
    <xdr:to>
      <xdr:col>3</xdr:col>
      <xdr:colOff>196850</xdr:colOff>
      <xdr:row>157</xdr:row>
      <xdr:rowOff>498475</xdr:rowOff>
    </xdr:to>
    <xdr:pic>
      <xdr:nvPicPr>
        <xdr:cNvPr id="158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185322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157</xdr:row>
      <xdr:rowOff>279400</xdr:rowOff>
    </xdr:from>
    <xdr:to>
      <xdr:col>3</xdr:col>
      <xdr:colOff>196850</xdr:colOff>
      <xdr:row>157</xdr:row>
      <xdr:rowOff>498475</xdr:rowOff>
    </xdr:to>
    <xdr:pic>
      <xdr:nvPicPr>
        <xdr:cNvPr id="158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185322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157</xdr:row>
      <xdr:rowOff>279400</xdr:rowOff>
    </xdr:from>
    <xdr:to>
      <xdr:col>10</xdr:col>
      <xdr:colOff>196850</xdr:colOff>
      <xdr:row>157</xdr:row>
      <xdr:rowOff>498475</xdr:rowOff>
    </xdr:to>
    <xdr:pic>
      <xdr:nvPicPr>
        <xdr:cNvPr id="158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185322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157</xdr:row>
      <xdr:rowOff>279400</xdr:rowOff>
    </xdr:from>
    <xdr:to>
      <xdr:col>3</xdr:col>
      <xdr:colOff>196850</xdr:colOff>
      <xdr:row>157</xdr:row>
      <xdr:rowOff>498475</xdr:rowOff>
    </xdr:to>
    <xdr:pic>
      <xdr:nvPicPr>
        <xdr:cNvPr id="158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185322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157</xdr:row>
      <xdr:rowOff>279400</xdr:rowOff>
    </xdr:from>
    <xdr:to>
      <xdr:col>3</xdr:col>
      <xdr:colOff>196850</xdr:colOff>
      <xdr:row>157</xdr:row>
      <xdr:rowOff>498475</xdr:rowOff>
    </xdr:to>
    <xdr:pic>
      <xdr:nvPicPr>
        <xdr:cNvPr id="158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185322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157</xdr:row>
      <xdr:rowOff>279400</xdr:rowOff>
    </xdr:from>
    <xdr:to>
      <xdr:col>10</xdr:col>
      <xdr:colOff>196850</xdr:colOff>
      <xdr:row>157</xdr:row>
      <xdr:rowOff>498475</xdr:rowOff>
    </xdr:to>
    <xdr:pic>
      <xdr:nvPicPr>
        <xdr:cNvPr id="158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185322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157</xdr:row>
      <xdr:rowOff>279400</xdr:rowOff>
    </xdr:from>
    <xdr:to>
      <xdr:col>3</xdr:col>
      <xdr:colOff>196850</xdr:colOff>
      <xdr:row>157</xdr:row>
      <xdr:rowOff>498475</xdr:rowOff>
    </xdr:to>
    <xdr:pic>
      <xdr:nvPicPr>
        <xdr:cNvPr id="158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185322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157</xdr:row>
      <xdr:rowOff>279400</xdr:rowOff>
    </xdr:from>
    <xdr:to>
      <xdr:col>3</xdr:col>
      <xdr:colOff>196850</xdr:colOff>
      <xdr:row>157</xdr:row>
      <xdr:rowOff>498475</xdr:rowOff>
    </xdr:to>
    <xdr:pic>
      <xdr:nvPicPr>
        <xdr:cNvPr id="159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185322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157</xdr:row>
      <xdr:rowOff>279400</xdr:rowOff>
    </xdr:from>
    <xdr:to>
      <xdr:col>10</xdr:col>
      <xdr:colOff>196850</xdr:colOff>
      <xdr:row>157</xdr:row>
      <xdr:rowOff>498475</xdr:rowOff>
    </xdr:to>
    <xdr:pic>
      <xdr:nvPicPr>
        <xdr:cNvPr id="159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185322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157</xdr:row>
      <xdr:rowOff>279400</xdr:rowOff>
    </xdr:from>
    <xdr:to>
      <xdr:col>3</xdr:col>
      <xdr:colOff>196850</xdr:colOff>
      <xdr:row>157</xdr:row>
      <xdr:rowOff>498475</xdr:rowOff>
    </xdr:to>
    <xdr:pic>
      <xdr:nvPicPr>
        <xdr:cNvPr id="159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185322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157</xdr:row>
      <xdr:rowOff>279400</xdr:rowOff>
    </xdr:from>
    <xdr:to>
      <xdr:col>3</xdr:col>
      <xdr:colOff>196850</xdr:colOff>
      <xdr:row>157</xdr:row>
      <xdr:rowOff>498475</xdr:rowOff>
    </xdr:to>
    <xdr:pic>
      <xdr:nvPicPr>
        <xdr:cNvPr id="159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185322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157</xdr:row>
      <xdr:rowOff>257175</xdr:rowOff>
    </xdr:from>
    <xdr:to>
      <xdr:col>3</xdr:col>
      <xdr:colOff>514350</xdr:colOff>
      <xdr:row>157</xdr:row>
      <xdr:rowOff>476250</xdr:rowOff>
    </xdr:to>
    <xdr:pic>
      <xdr:nvPicPr>
        <xdr:cNvPr id="159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185100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157</xdr:row>
      <xdr:rowOff>279400</xdr:rowOff>
    </xdr:from>
    <xdr:to>
      <xdr:col>10</xdr:col>
      <xdr:colOff>196850</xdr:colOff>
      <xdr:row>157</xdr:row>
      <xdr:rowOff>498475</xdr:rowOff>
    </xdr:to>
    <xdr:pic>
      <xdr:nvPicPr>
        <xdr:cNvPr id="159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185322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157</xdr:row>
      <xdr:rowOff>257175</xdr:rowOff>
    </xdr:from>
    <xdr:to>
      <xdr:col>10</xdr:col>
      <xdr:colOff>514350</xdr:colOff>
      <xdr:row>157</xdr:row>
      <xdr:rowOff>476250</xdr:rowOff>
    </xdr:to>
    <xdr:pic>
      <xdr:nvPicPr>
        <xdr:cNvPr id="159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185100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157</xdr:row>
      <xdr:rowOff>279400</xdr:rowOff>
    </xdr:from>
    <xdr:to>
      <xdr:col>3</xdr:col>
      <xdr:colOff>196850</xdr:colOff>
      <xdr:row>157</xdr:row>
      <xdr:rowOff>498475</xdr:rowOff>
    </xdr:to>
    <xdr:pic>
      <xdr:nvPicPr>
        <xdr:cNvPr id="159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185322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157</xdr:row>
      <xdr:rowOff>257175</xdr:rowOff>
    </xdr:from>
    <xdr:to>
      <xdr:col>3</xdr:col>
      <xdr:colOff>514350</xdr:colOff>
      <xdr:row>157</xdr:row>
      <xdr:rowOff>476250</xdr:rowOff>
    </xdr:to>
    <xdr:pic>
      <xdr:nvPicPr>
        <xdr:cNvPr id="159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185100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157</xdr:row>
      <xdr:rowOff>279400</xdr:rowOff>
    </xdr:from>
    <xdr:to>
      <xdr:col>3</xdr:col>
      <xdr:colOff>196850</xdr:colOff>
      <xdr:row>157</xdr:row>
      <xdr:rowOff>498475</xdr:rowOff>
    </xdr:to>
    <xdr:pic>
      <xdr:nvPicPr>
        <xdr:cNvPr id="159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185322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157</xdr:row>
      <xdr:rowOff>279400</xdr:rowOff>
    </xdr:from>
    <xdr:to>
      <xdr:col>10</xdr:col>
      <xdr:colOff>196850</xdr:colOff>
      <xdr:row>157</xdr:row>
      <xdr:rowOff>498475</xdr:rowOff>
    </xdr:to>
    <xdr:pic>
      <xdr:nvPicPr>
        <xdr:cNvPr id="160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185322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157</xdr:row>
      <xdr:rowOff>279400</xdr:rowOff>
    </xdr:from>
    <xdr:to>
      <xdr:col>3</xdr:col>
      <xdr:colOff>196850</xdr:colOff>
      <xdr:row>157</xdr:row>
      <xdr:rowOff>498475</xdr:rowOff>
    </xdr:to>
    <xdr:pic>
      <xdr:nvPicPr>
        <xdr:cNvPr id="160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185322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157</xdr:row>
      <xdr:rowOff>279400</xdr:rowOff>
    </xdr:from>
    <xdr:to>
      <xdr:col>3</xdr:col>
      <xdr:colOff>196850</xdr:colOff>
      <xdr:row>157</xdr:row>
      <xdr:rowOff>498475</xdr:rowOff>
    </xdr:to>
    <xdr:pic>
      <xdr:nvPicPr>
        <xdr:cNvPr id="160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185322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157</xdr:row>
      <xdr:rowOff>279400</xdr:rowOff>
    </xdr:from>
    <xdr:to>
      <xdr:col>10</xdr:col>
      <xdr:colOff>196850</xdr:colOff>
      <xdr:row>157</xdr:row>
      <xdr:rowOff>498475</xdr:rowOff>
    </xdr:to>
    <xdr:pic>
      <xdr:nvPicPr>
        <xdr:cNvPr id="160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185322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157</xdr:row>
      <xdr:rowOff>279400</xdr:rowOff>
    </xdr:from>
    <xdr:to>
      <xdr:col>3</xdr:col>
      <xdr:colOff>196850</xdr:colOff>
      <xdr:row>157</xdr:row>
      <xdr:rowOff>498475</xdr:rowOff>
    </xdr:to>
    <xdr:pic>
      <xdr:nvPicPr>
        <xdr:cNvPr id="160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185322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157</xdr:row>
      <xdr:rowOff>279400</xdr:rowOff>
    </xdr:from>
    <xdr:to>
      <xdr:col>3</xdr:col>
      <xdr:colOff>196850</xdr:colOff>
      <xdr:row>157</xdr:row>
      <xdr:rowOff>498475</xdr:rowOff>
    </xdr:to>
    <xdr:pic>
      <xdr:nvPicPr>
        <xdr:cNvPr id="160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185322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157</xdr:row>
      <xdr:rowOff>279400</xdr:rowOff>
    </xdr:from>
    <xdr:to>
      <xdr:col>10</xdr:col>
      <xdr:colOff>196850</xdr:colOff>
      <xdr:row>157</xdr:row>
      <xdr:rowOff>498475</xdr:rowOff>
    </xdr:to>
    <xdr:pic>
      <xdr:nvPicPr>
        <xdr:cNvPr id="160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185322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157</xdr:row>
      <xdr:rowOff>279400</xdr:rowOff>
    </xdr:from>
    <xdr:to>
      <xdr:col>3</xdr:col>
      <xdr:colOff>196850</xdr:colOff>
      <xdr:row>157</xdr:row>
      <xdr:rowOff>498475</xdr:rowOff>
    </xdr:to>
    <xdr:pic>
      <xdr:nvPicPr>
        <xdr:cNvPr id="160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185322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157</xdr:row>
      <xdr:rowOff>279400</xdr:rowOff>
    </xdr:from>
    <xdr:to>
      <xdr:col>3</xdr:col>
      <xdr:colOff>196850</xdr:colOff>
      <xdr:row>157</xdr:row>
      <xdr:rowOff>498475</xdr:rowOff>
    </xdr:to>
    <xdr:pic>
      <xdr:nvPicPr>
        <xdr:cNvPr id="160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185322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157</xdr:row>
      <xdr:rowOff>279400</xdr:rowOff>
    </xdr:from>
    <xdr:to>
      <xdr:col>10</xdr:col>
      <xdr:colOff>196850</xdr:colOff>
      <xdr:row>157</xdr:row>
      <xdr:rowOff>498475</xdr:rowOff>
    </xdr:to>
    <xdr:pic>
      <xdr:nvPicPr>
        <xdr:cNvPr id="160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185322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157</xdr:row>
      <xdr:rowOff>279400</xdr:rowOff>
    </xdr:from>
    <xdr:to>
      <xdr:col>3</xdr:col>
      <xdr:colOff>196850</xdr:colOff>
      <xdr:row>157</xdr:row>
      <xdr:rowOff>498475</xdr:rowOff>
    </xdr:to>
    <xdr:pic>
      <xdr:nvPicPr>
        <xdr:cNvPr id="161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185322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157</xdr:row>
      <xdr:rowOff>279400</xdr:rowOff>
    </xdr:from>
    <xdr:to>
      <xdr:col>3</xdr:col>
      <xdr:colOff>196850</xdr:colOff>
      <xdr:row>157</xdr:row>
      <xdr:rowOff>498475</xdr:rowOff>
    </xdr:to>
    <xdr:pic>
      <xdr:nvPicPr>
        <xdr:cNvPr id="16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185322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157</xdr:row>
      <xdr:rowOff>279400</xdr:rowOff>
    </xdr:from>
    <xdr:to>
      <xdr:col>10</xdr:col>
      <xdr:colOff>196850</xdr:colOff>
      <xdr:row>157</xdr:row>
      <xdr:rowOff>498475</xdr:rowOff>
    </xdr:to>
    <xdr:pic>
      <xdr:nvPicPr>
        <xdr:cNvPr id="161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185322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157</xdr:row>
      <xdr:rowOff>279400</xdr:rowOff>
    </xdr:from>
    <xdr:to>
      <xdr:col>3</xdr:col>
      <xdr:colOff>196850</xdr:colOff>
      <xdr:row>157</xdr:row>
      <xdr:rowOff>498475</xdr:rowOff>
    </xdr:to>
    <xdr:pic>
      <xdr:nvPicPr>
        <xdr:cNvPr id="161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185322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157</xdr:row>
      <xdr:rowOff>279400</xdr:rowOff>
    </xdr:from>
    <xdr:to>
      <xdr:col>3</xdr:col>
      <xdr:colOff>196850</xdr:colOff>
      <xdr:row>157</xdr:row>
      <xdr:rowOff>498475</xdr:rowOff>
    </xdr:to>
    <xdr:pic>
      <xdr:nvPicPr>
        <xdr:cNvPr id="161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185322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157</xdr:row>
      <xdr:rowOff>257175</xdr:rowOff>
    </xdr:from>
    <xdr:to>
      <xdr:col>3</xdr:col>
      <xdr:colOff>514350</xdr:colOff>
      <xdr:row>157</xdr:row>
      <xdr:rowOff>476250</xdr:rowOff>
    </xdr:to>
    <xdr:pic>
      <xdr:nvPicPr>
        <xdr:cNvPr id="161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185100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157</xdr:row>
      <xdr:rowOff>279400</xdr:rowOff>
    </xdr:from>
    <xdr:to>
      <xdr:col>10</xdr:col>
      <xdr:colOff>196850</xdr:colOff>
      <xdr:row>157</xdr:row>
      <xdr:rowOff>498475</xdr:rowOff>
    </xdr:to>
    <xdr:pic>
      <xdr:nvPicPr>
        <xdr:cNvPr id="161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185322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157</xdr:row>
      <xdr:rowOff>257175</xdr:rowOff>
    </xdr:from>
    <xdr:to>
      <xdr:col>10</xdr:col>
      <xdr:colOff>514350</xdr:colOff>
      <xdr:row>157</xdr:row>
      <xdr:rowOff>476250</xdr:rowOff>
    </xdr:to>
    <xdr:pic>
      <xdr:nvPicPr>
        <xdr:cNvPr id="161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185100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157</xdr:row>
      <xdr:rowOff>279400</xdr:rowOff>
    </xdr:from>
    <xdr:to>
      <xdr:col>3</xdr:col>
      <xdr:colOff>196850</xdr:colOff>
      <xdr:row>157</xdr:row>
      <xdr:rowOff>498475</xdr:rowOff>
    </xdr:to>
    <xdr:pic>
      <xdr:nvPicPr>
        <xdr:cNvPr id="161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185322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157</xdr:row>
      <xdr:rowOff>257175</xdr:rowOff>
    </xdr:from>
    <xdr:to>
      <xdr:col>3</xdr:col>
      <xdr:colOff>514350</xdr:colOff>
      <xdr:row>157</xdr:row>
      <xdr:rowOff>476250</xdr:rowOff>
    </xdr:to>
    <xdr:pic>
      <xdr:nvPicPr>
        <xdr:cNvPr id="161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185100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157</xdr:row>
      <xdr:rowOff>279400</xdr:rowOff>
    </xdr:from>
    <xdr:to>
      <xdr:col>3</xdr:col>
      <xdr:colOff>196850</xdr:colOff>
      <xdr:row>157</xdr:row>
      <xdr:rowOff>498475</xdr:rowOff>
    </xdr:to>
    <xdr:pic>
      <xdr:nvPicPr>
        <xdr:cNvPr id="162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185322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157</xdr:row>
      <xdr:rowOff>279400</xdr:rowOff>
    </xdr:from>
    <xdr:to>
      <xdr:col>10</xdr:col>
      <xdr:colOff>196850</xdr:colOff>
      <xdr:row>157</xdr:row>
      <xdr:rowOff>498475</xdr:rowOff>
    </xdr:to>
    <xdr:pic>
      <xdr:nvPicPr>
        <xdr:cNvPr id="162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185322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157</xdr:row>
      <xdr:rowOff>279400</xdr:rowOff>
    </xdr:from>
    <xdr:to>
      <xdr:col>3</xdr:col>
      <xdr:colOff>196850</xdr:colOff>
      <xdr:row>157</xdr:row>
      <xdr:rowOff>498475</xdr:rowOff>
    </xdr:to>
    <xdr:pic>
      <xdr:nvPicPr>
        <xdr:cNvPr id="162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185322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157</xdr:row>
      <xdr:rowOff>279400</xdr:rowOff>
    </xdr:from>
    <xdr:to>
      <xdr:col>3</xdr:col>
      <xdr:colOff>196850</xdr:colOff>
      <xdr:row>157</xdr:row>
      <xdr:rowOff>498475</xdr:rowOff>
    </xdr:to>
    <xdr:pic>
      <xdr:nvPicPr>
        <xdr:cNvPr id="162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185322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157</xdr:row>
      <xdr:rowOff>279400</xdr:rowOff>
    </xdr:from>
    <xdr:to>
      <xdr:col>10</xdr:col>
      <xdr:colOff>196850</xdr:colOff>
      <xdr:row>157</xdr:row>
      <xdr:rowOff>498475</xdr:rowOff>
    </xdr:to>
    <xdr:pic>
      <xdr:nvPicPr>
        <xdr:cNvPr id="162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185322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157</xdr:row>
      <xdr:rowOff>279400</xdr:rowOff>
    </xdr:from>
    <xdr:to>
      <xdr:col>3</xdr:col>
      <xdr:colOff>196850</xdr:colOff>
      <xdr:row>157</xdr:row>
      <xdr:rowOff>498475</xdr:rowOff>
    </xdr:to>
    <xdr:pic>
      <xdr:nvPicPr>
        <xdr:cNvPr id="162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185322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157</xdr:row>
      <xdr:rowOff>279400</xdr:rowOff>
    </xdr:from>
    <xdr:to>
      <xdr:col>3</xdr:col>
      <xdr:colOff>196850</xdr:colOff>
      <xdr:row>157</xdr:row>
      <xdr:rowOff>498475</xdr:rowOff>
    </xdr:to>
    <xdr:pic>
      <xdr:nvPicPr>
        <xdr:cNvPr id="162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185322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157</xdr:row>
      <xdr:rowOff>279400</xdr:rowOff>
    </xdr:from>
    <xdr:to>
      <xdr:col>10</xdr:col>
      <xdr:colOff>196850</xdr:colOff>
      <xdr:row>157</xdr:row>
      <xdr:rowOff>498475</xdr:rowOff>
    </xdr:to>
    <xdr:pic>
      <xdr:nvPicPr>
        <xdr:cNvPr id="162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185322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157</xdr:row>
      <xdr:rowOff>279400</xdr:rowOff>
    </xdr:from>
    <xdr:to>
      <xdr:col>3</xdr:col>
      <xdr:colOff>196850</xdr:colOff>
      <xdr:row>157</xdr:row>
      <xdr:rowOff>498475</xdr:rowOff>
    </xdr:to>
    <xdr:pic>
      <xdr:nvPicPr>
        <xdr:cNvPr id="162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185322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157</xdr:row>
      <xdr:rowOff>279400</xdr:rowOff>
    </xdr:from>
    <xdr:to>
      <xdr:col>3</xdr:col>
      <xdr:colOff>196850</xdr:colOff>
      <xdr:row>157</xdr:row>
      <xdr:rowOff>498475</xdr:rowOff>
    </xdr:to>
    <xdr:pic>
      <xdr:nvPicPr>
        <xdr:cNvPr id="162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185322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157</xdr:row>
      <xdr:rowOff>257175</xdr:rowOff>
    </xdr:from>
    <xdr:to>
      <xdr:col>3</xdr:col>
      <xdr:colOff>514350</xdr:colOff>
      <xdr:row>157</xdr:row>
      <xdr:rowOff>476250</xdr:rowOff>
    </xdr:to>
    <xdr:pic>
      <xdr:nvPicPr>
        <xdr:cNvPr id="163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185100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157</xdr:row>
      <xdr:rowOff>279400</xdr:rowOff>
    </xdr:from>
    <xdr:to>
      <xdr:col>10</xdr:col>
      <xdr:colOff>196850</xdr:colOff>
      <xdr:row>157</xdr:row>
      <xdr:rowOff>498475</xdr:rowOff>
    </xdr:to>
    <xdr:pic>
      <xdr:nvPicPr>
        <xdr:cNvPr id="163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185322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157</xdr:row>
      <xdr:rowOff>257175</xdr:rowOff>
    </xdr:from>
    <xdr:to>
      <xdr:col>10</xdr:col>
      <xdr:colOff>514350</xdr:colOff>
      <xdr:row>157</xdr:row>
      <xdr:rowOff>476250</xdr:rowOff>
    </xdr:to>
    <xdr:pic>
      <xdr:nvPicPr>
        <xdr:cNvPr id="163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185100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157</xdr:row>
      <xdr:rowOff>279400</xdr:rowOff>
    </xdr:from>
    <xdr:to>
      <xdr:col>3</xdr:col>
      <xdr:colOff>196850</xdr:colOff>
      <xdr:row>157</xdr:row>
      <xdr:rowOff>498475</xdr:rowOff>
    </xdr:to>
    <xdr:pic>
      <xdr:nvPicPr>
        <xdr:cNvPr id="163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185322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157</xdr:row>
      <xdr:rowOff>257175</xdr:rowOff>
    </xdr:from>
    <xdr:to>
      <xdr:col>3</xdr:col>
      <xdr:colOff>514350</xdr:colOff>
      <xdr:row>157</xdr:row>
      <xdr:rowOff>476250</xdr:rowOff>
    </xdr:to>
    <xdr:pic>
      <xdr:nvPicPr>
        <xdr:cNvPr id="163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185100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157</xdr:row>
      <xdr:rowOff>279400</xdr:rowOff>
    </xdr:from>
    <xdr:to>
      <xdr:col>3</xdr:col>
      <xdr:colOff>196850</xdr:colOff>
      <xdr:row>157</xdr:row>
      <xdr:rowOff>498475</xdr:rowOff>
    </xdr:to>
    <xdr:pic>
      <xdr:nvPicPr>
        <xdr:cNvPr id="163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185322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157</xdr:row>
      <xdr:rowOff>279400</xdr:rowOff>
    </xdr:from>
    <xdr:to>
      <xdr:col>10</xdr:col>
      <xdr:colOff>196850</xdr:colOff>
      <xdr:row>157</xdr:row>
      <xdr:rowOff>498475</xdr:rowOff>
    </xdr:to>
    <xdr:pic>
      <xdr:nvPicPr>
        <xdr:cNvPr id="163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185322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157</xdr:row>
      <xdr:rowOff>279400</xdr:rowOff>
    </xdr:from>
    <xdr:to>
      <xdr:col>3</xdr:col>
      <xdr:colOff>196850</xdr:colOff>
      <xdr:row>157</xdr:row>
      <xdr:rowOff>498475</xdr:rowOff>
    </xdr:to>
    <xdr:pic>
      <xdr:nvPicPr>
        <xdr:cNvPr id="163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185322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157</xdr:row>
      <xdr:rowOff>279400</xdr:rowOff>
    </xdr:from>
    <xdr:to>
      <xdr:col>3</xdr:col>
      <xdr:colOff>196850</xdr:colOff>
      <xdr:row>157</xdr:row>
      <xdr:rowOff>498475</xdr:rowOff>
    </xdr:to>
    <xdr:pic>
      <xdr:nvPicPr>
        <xdr:cNvPr id="163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185322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157</xdr:row>
      <xdr:rowOff>279400</xdr:rowOff>
    </xdr:from>
    <xdr:to>
      <xdr:col>10</xdr:col>
      <xdr:colOff>196850</xdr:colOff>
      <xdr:row>157</xdr:row>
      <xdr:rowOff>498475</xdr:rowOff>
    </xdr:to>
    <xdr:pic>
      <xdr:nvPicPr>
        <xdr:cNvPr id="163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185322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157</xdr:row>
      <xdr:rowOff>279400</xdr:rowOff>
    </xdr:from>
    <xdr:to>
      <xdr:col>3</xdr:col>
      <xdr:colOff>196850</xdr:colOff>
      <xdr:row>157</xdr:row>
      <xdr:rowOff>498475</xdr:rowOff>
    </xdr:to>
    <xdr:pic>
      <xdr:nvPicPr>
        <xdr:cNvPr id="164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185322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157</xdr:row>
      <xdr:rowOff>279400</xdr:rowOff>
    </xdr:from>
    <xdr:to>
      <xdr:col>3</xdr:col>
      <xdr:colOff>196850</xdr:colOff>
      <xdr:row>157</xdr:row>
      <xdr:rowOff>498475</xdr:rowOff>
    </xdr:to>
    <xdr:pic>
      <xdr:nvPicPr>
        <xdr:cNvPr id="164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185322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157</xdr:row>
      <xdr:rowOff>279400</xdr:rowOff>
    </xdr:from>
    <xdr:to>
      <xdr:col>10</xdr:col>
      <xdr:colOff>196850</xdr:colOff>
      <xdr:row>157</xdr:row>
      <xdr:rowOff>498475</xdr:rowOff>
    </xdr:to>
    <xdr:pic>
      <xdr:nvPicPr>
        <xdr:cNvPr id="164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185322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157</xdr:row>
      <xdr:rowOff>279400</xdr:rowOff>
    </xdr:from>
    <xdr:to>
      <xdr:col>3</xdr:col>
      <xdr:colOff>196850</xdr:colOff>
      <xdr:row>157</xdr:row>
      <xdr:rowOff>498475</xdr:rowOff>
    </xdr:to>
    <xdr:pic>
      <xdr:nvPicPr>
        <xdr:cNvPr id="164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185322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157</xdr:row>
      <xdr:rowOff>279400</xdr:rowOff>
    </xdr:from>
    <xdr:to>
      <xdr:col>3</xdr:col>
      <xdr:colOff>196850</xdr:colOff>
      <xdr:row>157</xdr:row>
      <xdr:rowOff>498475</xdr:rowOff>
    </xdr:to>
    <xdr:pic>
      <xdr:nvPicPr>
        <xdr:cNvPr id="164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185322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157</xdr:row>
      <xdr:rowOff>279400</xdr:rowOff>
    </xdr:from>
    <xdr:to>
      <xdr:col>10</xdr:col>
      <xdr:colOff>196850</xdr:colOff>
      <xdr:row>157</xdr:row>
      <xdr:rowOff>498475</xdr:rowOff>
    </xdr:to>
    <xdr:pic>
      <xdr:nvPicPr>
        <xdr:cNvPr id="164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185322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157</xdr:row>
      <xdr:rowOff>279400</xdr:rowOff>
    </xdr:from>
    <xdr:to>
      <xdr:col>3</xdr:col>
      <xdr:colOff>196850</xdr:colOff>
      <xdr:row>157</xdr:row>
      <xdr:rowOff>498475</xdr:rowOff>
    </xdr:to>
    <xdr:pic>
      <xdr:nvPicPr>
        <xdr:cNvPr id="164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185322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157</xdr:row>
      <xdr:rowOff>279400</xdr:rowOff>
    </xdr:from>
    <xdr:to>
      <xdr:col>3</xdr:col>
      <xdr:colOff>196850</xdr:colOff>
      <xdr:row>157</xdr:row>
      <xdr:rowOff>498475</xdr:rowOff>
    </xdr:to>
    <xdr:pic>
      <xdr:nvPicPr>
        <xdr:cNvPr id="164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185322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157</xdr:row>
      <xdr:rowOff>279400</xdr:rowOff>
    </xdr:from>
    <xdr:to>
      <xdr:col>10</xdr:col>
      <xdr:colOff>196850</xdr:colOff>
      <xdr:row>157</xdr:row>
      <xdr:rowOff>498475</xdr:rowOff>
    </xdr:to>
    <xdr:pic>
      <xdr:nvPicPr>
        <xdr:cNvPr id="164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185322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157</xdr:row>
      <xdr:rowOff>279400</xdr:rowOff>
    </xdr:from>
    <xdr:to>
      <xdr:col>3</xdr:col>
      <xdr:colOff>196850</xdr:colOff>
      <xdr:row>157</xdr:row>
      <xdr:rowOff>498475</xdr:rowOff>
    </xdr:to>
    <xdr:pic>
      <xdr:nvPicPr>
        <xdr:cNvPr id="164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185322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157</xdr:row>
      <xdr:rowOff>279400</xdr:rowOff>
    </xdr:from>
    <xdr:to>
      <xdr:col>3</xdr:col>
      <xdr:colOff>196850</xdr:colOff>
      <xdr:row>157</xdr:row>
      <xdr:rowOff>498475</xdr:rowOff>
    </xdr:to>
    <xdr:pic>
      <xdr:nvPicPr>
        <xdr:cNvPr id="165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185322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157</xdr:row>
      <xdr:rowOff>257175</xdr:rowOff>
    </xdr:from>
    <xdr:to>
      <xdr:col>3</xdr:col>
      <xdr:colOff>514350</xdr:colOff>
      <xdr:row>157</xdr:row>
      <xdr:rowOff>476250</xdr:rowOff>
    </xdr:to>
    <xdr:pic>
      <xdr:nvPicPr>
        <xdr:cNvPr id="165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185100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157</xdr:row>
      <xdr:rowOff>279400</xdr:rowOff>
    </xdr:from>
    <xdr:to>
      <xdr:col>10</xdr:col>
      <xdr:colOff>196850</xdr:colOff>
      <xdr:row>157</xdr:row>
      <xdr:rowOff>498475</xdr:rowOff>
    </xdr:to>
    <xdr:pic>
      <xdr:nvPicPr>
        <xdr:cNvPr id="165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185322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157</xdr:row>
      <xdr:rowOff>257175</xdr:rowOff>
    </xdr:from>
    <xdr:to>
      <xdr:col>10</xdr:col>
      <xdr:colOff>514350</xdr:colOff>
      <xdr:row>157</xdr:row>
      <xdr:rowOff>476250</xdr:rowOff>
    </xdr:to>
    <xdr:pic>
      <xdr:nvPicPr>
        <xdr:cNvPr id="165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185100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157</xdr:row>
      <xdr:rowOff>279400</xdr:rowOff>
    </xdr:from>
    <xdr:to>
      <xdr:col>3</xdr:col>
      <xdr:colOff>196850</xdr:colOff>
      <xdr:row>157</xdr:row>
      <xdr:rowOff>498475</xdr:rowOff>
    </xdr:to>
    <xdr:pic>
      <xdr:nvPicPr>
        <xdr:cNvPr id="165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185322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157</xdr:row>
      <xdr:rowOff>257175</xdr:rowOff>
    </xdr:from>
    <xdr:to>
      <xdr:col>3</xdr:col>
      <xdr:colOff>514350</xdr:colOff>
      <xdr:row>157</xdr:row>
      <xdr:rowOff>476250</xdr:rowOff>
    </xdr:to>
    <xdr:pic>
      <xdr:nvPicPr>
        <xdr:cNvPr id="165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185100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157</xdr:row>
      <xdr:rowOff>279400</xdr:rowOff>
    </xdr:from>
    <xdr:to>
      <xdr:col>3</xdr:col>
      <xdr:colOff>196850</xdr:colOff>
      <xdr:row>157</xdr:row>
      <xdr:rowOff>498475</xdr:rowOff>
    </xdr:to>
    <xdr:pic>
      <xdr:nvPicPr>
        <xdr:cNvPr id="165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185322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157</xdr:row>
      <xdr:rowOff>279400</xdr:rowOff>
    </xdr:from>
    <xdr:to>
      <xdr:col>10</xdr:col>
      <xdr:colOff>196850</xdr:colOff>
      <xdr:row>157</xdr:row>
      <xdr:rowOff>498475</xdr:rowOff>
    </xdr:to>
    <xdr:pic>
      <xdr:nvPicPr>
        <xdr:cNvPr id="165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185322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157</xdr:row>
      <xdr:rowOff>279400</xdr:rowOff>
    </xdr:from>
    <xdr:to>
      <xdr:col>3</xdr:col>
      <xdr:colOff>196850</xdr:colOff>
      <xdr:row>157</xdr:row>
      <xdr:rowOff>498475</xdr:rowOff>
    </xdr:to>
    <xdr:pic>
      <xdr:nvPicPr>
        <xdr:cNvPr id="165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185322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157</xdr:row>
      <xdr:rowOff>279400</xdr:rowOff>
    </xdr:from>
    <xdr:to>
      <xdr:col>3</xdr:col>
      <xdr:colOff>196850</xdr:colOff>
      <xdr:row>157</xdr:row>
      <xdr:rowOff>498475</xdr:rowOff>
    </xdr:to>
    <xdr:pic>
      <xdr:nvPicPr>
        <xdr:cNvPr id="165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185322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157</xdr:row>
      <xdr:rowOff>279400</xdr:rowOff>
    </xdr:from>
    <xdr:to>
      <xdr:col>10</xdr:col>
      <xdr:colOff>196850</xdr:colOff>
      <xdr:row>157</xdr:row>
      <xdr:rowOff>498475</xdr:rowOff>
    </xdr:to>
    <xdr:pic>
      <xdr:nvPicPr>
        <xdr:cNvPr id="166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185322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157</xdr:row>
      <xdr:rowOff>279400</xdr:rowOff>
    </xdr:from>
    <xdr:to>
      <xdr:col>3</xdr:col>
      <xdr:colOff>196850</xdr:colOff>
      <xdr:row>157</xdr:row>
      <xdr:rowOff>498475</xdr:rowOff>
    </xdr:to>
    <xdr:pic>
      <xdr:nvPicPr>
        <xdr:cNvPr id="166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185322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157</xdr:row>
      <xdr:rowOff>228600</xdr:rowOff>
    </xdr:from>
    <xdr:to>
      <xdr:col>3</xdr:col>
      <xdr:colOff>260350</xdr:colOff>
      <xdr:row>157</xdr:row>
      <xdr:rowOff>447675</xdr:rowOff>
    </xdr:to>
    <xdr:pic>
      <xdr:nvPicPr>
        <xdr:cNvPr id="166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1184814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157</xdr:row>
      <xdr:rowOff>231775</xdr:rowOff>
    </xdr:from>
    <xdr:to>
      <xdr:col>3</xdr:col>
      <xdr:colOff>539750</xdr:colOff>
      <xdr:row>157</xdr:row>
      <xdr:rowOff>450850</xdr:rowOff>
    </xdr:to>
    <xdr:pic>
      <xdr:nvPicPr>
        <xdr:cNvPr id="166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1184846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157</xdr:row>
      <xdr:rowOff>228600</xdr:rowOff>
    </xdr:from>
    <xdr:to>
      <xdr:col>10</xdr:col>
      <xdr:colOff>260350</xdr:colOff>
      <xdr:row>157</xdr:row>
      <xdr:rowOff>447675</xdr:rowOff>
    </xdr:to>
    <xdr:pic>
      <xdr:nvPicPr>
        <xdr:cNvPr id="166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1184814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157</xdr:row>
      <xdr:rowOff>231775</xdr:rowOff>
    </xdr:from>
    <xdr:to>
      <xdr:col>10</xdr:col>
      <xdr:colOff>539750</xdr:colOff>
      <xdr:row>157</xdr:row>
      <xdr:rowOff>450850</xdr:rowOff>
    </xdr:to>
    <xdr:pic>
      <xdr:nvPicPr>
        <xdr:cNvPr id="166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1184846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157</xdr:row>
      <xdr:rowOff>228600</xdr:rowOff>
    </xdr:from>
    <xdr:to>
      <xdr:col>3</xdr:col>
      <xdr:colOff>260350</xdr:colOff>
      <xdr:row>157</xdr:row>
      <xdr:rowOff>447675</xdr:rowOff>
    </xdr:to>
    <xdr:pic>
      <xdr:nvPicPr>
        <xdr:cNvPr id="166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1184814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157</xdr:row>
      <xdr:rowOff>231775</xdr:rowOff>
    </xdr:from>
    <xdr:to>
      <xdr:col>3</xdr:col>
      <xdr:colOff>539750</xdr:colOff>
      <xdr:row>157</xdr:row>
      <xdr:rowOff>450850</xdr:rowOff>
    </xdr:to>
    <xdr:pic>
      <xdr:nvPicPr>
        <xdr:cNvPr id="166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1184846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157</xdr:row>
      <xdr:rowOff>228600</xdr:rowOff>
    </xdr:from>
    <xdr:to>
      <xdr:col>3</xdr:col>
      <xdr:colOff>260350</xdr:colOff>
      <xdr:row>157</xdr:row>
      <xdr:rowOff>447675</xdr:rowOff>
    </xdr:to>
    <xdr:pic>
      <xdr:nvPicPr>
        <xdr:cNvPr id="166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1184814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157</xdr:row>
      <xdr:rowOff>231775</xdr:rowOff>
    </xdr:from>
    <xdr:to>
      <xdr:col>3</xdr:col>
      <xdr:colOff>539750</xdr:colOff>
      <xdr:row>157</xdr:row>
      <xdr:rowOff>450850</xdr:rowOff>
    </xdr:to>
    <xdr:pic>
      <xdr:nvPicPr>
        <xdr:cNvPr id="166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1184846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157</xdr:row>
      <xdr:rowOff>228600</xdr:rowOff>
    </xdr:from>
    <xdr:to>
      <xdr:col>10</xdr:col>
      <xdr:colOff>260350</xdr:colOff>
      <xdr:row>157</xdr:row>
      <xdr:rowOff>447675</xdr:rowOff>
    </xdr:to>
    <xdr:pic>
      <xdr:nvPicPr>
        <xdr:cNvPr id="167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1184814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157</xdr:row>
      <xdr:rowOff>231775</xdr:rowOff>
    </xdr:from>
    <xdr:to>
      <xdr:col>10</xdr:col>
      <xdr:colOff>539750</xdr:colOff>
      <xdr:row>157</xdr:row>
      <xdr:rowOff>450850</xdr:rowOff>
    </xdr:to>
    <xdr:pic>
      <xdr:nvPicPr>
        <xdr:cNvPr id="167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1184846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157</xdr:row>
      <xdr:rowOff>228600</xdr:rowOff>
    </xdr:from>
    <xdr:to>
      <xdr:col>3</xdr:col>
      <xdr:colOff>260350</xdr:colOff>
      <xdr:row>157</xdr:row>
      <xdr:rowOff>447675</xdr:rowOff>
    </xdr:to>
    <xdr:pic>
      <xdr:nvPicPr>
        <xdr:cNvPr id="167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1184814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157</xdr:row>
      <xdr:rowOff>231775</xdr:rowOff>
    </xdr:from>
    <xdr:to>
      <xdr:col>3</xdr:col>
      <xdr:colOff>539750</xdr:colOff>
      <xdr:row>157</xdr:row>
      <xdr:rowOff>450850</xdr:rowOff>
    </xdr:to>
    <xdr:pic>
      <xdr:nvPicPr>
        <xdr:cNvPr id="167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1184846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157</xdr:row>
      <xdr:rowOff>228600</xdr:rowOff>
    </xdr:from>
    <xdr:to>
      <xdr:col>10</xdr:col>
      <xdr:colOff>260350</xdr:colOff>
      <xdr:row>157</xdr:row>
      <xdr:rowOff>447675</xdr:rowOff>
    </xdr:to>
    <xdr:pic>
      <xdr:nvPicPr>
        <xdr:cNvPr id="167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1184814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157</xdr:row>
      <xdr:rowOff>231775</xdr:rowOff>
    </xdr:from>
    <xdr:to>
      <xdr:col>10</xdr:col>
      <xdr:colOff>539750</xdr:colOff>
      <xdr:row>157</xdr:row>
      <xdr:rowOff>450850</xdr:rowOff>
    </xdr:to>
    <xdr:pic>
      <xdr:nvPicPr>
        <xdr:cNvPr id="167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1184846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163</xdr:row>
      <xdr:rowOff>279400</xdr:rowOff>
    </xdr:from>
    <xdr:to>
      <xdr:col>3</xdr:col>
      <xdr:colOff>196850</xdr:colOff>
      <xdr:row>163</xdr:row>
      <xdr:rowOff>498475</xdr:rowOff>
    </xdr:to>
    <xdr:pic>
      <xdr:nvPicPr>
        <xdr:cNvPr id="167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23532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163</xdr:row>
      <xdr:rowOff>257175</xdr:rowOff>
    </xdr:from>
    <xdr:to>
      <xdr:col>3</xdr:col>
      <xdr:colOff>514350</xdr:colOff>
      <xdr:row>163</xdr:row>
      <xdr:rowOff>476250</xdr:rowOff>
    </xdr:to>
    <xdr:pic>
      <xdr:nvPicPr>
        <xdr:cNvPr id="167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235106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163</xdr:row>
      <xdr:rowOff>279400</xdr:rowOff>
    </xdr:from>
    <xdr:to>
      <xdr:col>10</xdr:col>
      <xdr:colOff>196850</xdr:colOff>
      <xdr:row>163</xdr:row>
      <xdr:rowOff>498475</xdr:rowOff>
    </xdr:to>
    <xdr:pic>
      <xdr:nvPicPr>
        <xdr:cNvPr id="167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23532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163</xdr:row>
      <xdr:rowOff>257175</xdr:rowOff>
    </xdr:from>
    <xdr:to>
      <xdr:col>10</xdr:col>
      <xdr:colOff>514350</xdr:colOff>
      <xdr:row>163</xdr:row>
      <xdr:rowOff>476250</xdr:rowOff>
    </xdr:to>
    <xdr:pic>
      <xdr:nvPicPr>
        <xdr:cNvPr id="167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235106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163</xdr:row>
      <xdr:rowOff>279400</xdr:rowOff>
    </xdr:from>
    <xdr:to>
      <xdr:col>3</xdr:col>
      <xdr:colOff>196850</xdr:colOff>
      <xdr:row>163</xdr:row>
      <xdr:rowOff>498475</xdr:rowOff>
    </xdr:to>
    <xdr:pic>
      <xdr:nvPicPr>
        <xdr:cNvPr id="168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23532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163</xdr:row>
      <xdr:rowOff>257175</xdr:rowOff>
    </xdr:from>
    <xdr:to>
      <xdr:col>3</xdr:col>
      <xdr:colOff>514350</xdr:colOff>
      <xdr:row>163</xdr:row>
      <xdr:rowOff>476250</xdr:rowOff>
    </xdr:to>
    <xdr:pic>
      <xdr:nvPicPr>
        <xdr:cNvPr id="168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235106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163</xdr:row>
      <xdr:rowOff>279400</xdr:rowOff>
    </xdr:from>
    <xdr:to>
      <xdr:col>3</xdr:col>
      <xdr:colOff>196850</xdr:colOff>
      <xdr:row>163</xdr:row>
      <xdr:rowOff>498475</xdr:rowOff>
    </xdr:to>
    <xdr:pic>
      <xdr:nvPicPr>
        <xdr:cNvPr id="168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23532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163</xdr:row>
      <xdr:rowOff>279400</xdr:rowOff>
    </xdr:from>
    <xdr:to>
      <xdr:col>10</xdr:col>
      <xdr:colOff>196850</xdr:colOff>
      <xdr:row>163</xdr:row>
      <xdr:rowOff>498475</xdr:rowOff>
    </xdr:to>
    <xdr:pic>
      <xdr:nvPicPr>
        <xdr:cNvPr id="168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23532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163</xdr:row>
      <xdr:rowOff>279400</xdr:rowOff>
    </xdr:from>
    <xdr:to>
      <xdr:col>3</xdr:col>
      <xdr:colOff>196850</xdr:colOff>
      <xdr:row>163</xdr:row>
      <xdr:rowOff>498475</xdr:rowOff>
    </xdr:to>
    <xdr:pic>
      <xdr:nvPicPr>
        <xdr:cNvPr id="168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23532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163</xdr:row>
      <xdr:rowOff>279400</xdr:rowOff>
    </xdr:from>
    <xdr:to>
      <xdr:col>3</xdr:col>
      <xdr:colOff>196850</xdr:colOff>
      <xdr:row>163</xdr:row>
      <xdr:rowOff>498475</xdr:rowOff>
    </xdr:to>
    <xdr:pic>
      <xdr:nvPicPr>
        <xdr:cNvPr id="168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23532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163</xdr:row>
      <xdr:rowOff>279400</xdr:rowOff>
    </xdr:from>
    <xdr:to>
      <xdr:col>10</xdr:col>
      <xdr:colOff>196850</xdr:colOff>
      <xdr:row>163</xdr:row>
      <xdr:rowOff>498475</xdr:rowOff>
    </xdr:to>
    <xdr:pic>
      <xdr:nvPicPr>
        <xdr:cNvPr id="168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23532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163</xdr:row>
      <xdr:rowOff>279400</xdr:rowOff>
    </xdr:from>
    <xdr:to>
      <xdr:col>3</xdr:col>
      <xdr:colOff>196850</xdr:colOff>
      <xdr:row>163</xdr:row>
      <xdr:rowOff>498475</xdr:rowOff>
    </xdr:to>
    <xdr:pic>
      <xdr:nvPicPr>
        <xdr:cNvPr id="168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23532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163</xdr:row>
      <xdr:rowOff>279400</xdr:rowOff>
    </xdr:from>
    <xdr:to>
      <xdr:col>3</xdr:col>
      <xdr:colOff>196850</xdr:colOff>
      <xdr:row>163</xdr:row>
      <xdr:rowOff>498475</xdr:rowOff>
    </xdr:to>
    <xdr:pic>
      <xdr:nvPicPr>
        <xdr:cNvPr id="168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23532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163</xdr:row>
      <xdr:rowOff>279400</xdr:rowOff>
    </xdr:from>
    <xdr:to>
      <xdr:col>10</xdr:col>
      <xdr:colOff>196850</xdr:colOff>
      <xdr:row>163</xdr:row>
      <xdr:rowOff>498475</xdr:rowOff>
    </xdr:to>
    <xdr:pic>
      <xdr:nvPicPr>
        <xdr:cNvPr id="168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23532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163</xdr:row>
      <xdr:rowOff>279400</xdr:rowOff>
    </xdr:from>
    <xdr:to>
      <xdr:col>3</xdr:col>
      <xdr:colOff>196850</xdr:colOff>
      <xdr:row>163</xdr:row>
      <xdr:rowOff>498475</xdr:rowOff>
    </xdr:to>
    <xdr:pic>
      <xdr:nvPicPr>
        <xdr:cNvPr id="169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23532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163</xdr:row>
      <xdr:rowOff>279400</xdr:rowOff>
    </xdr:from>
    <xdr:to>
      <xdr:col>3</xdr:col>
      <xdr:colOff>196850</xdr:colOff>
      <xdr:row>163</xdr:row>
      <xdr:rowOff>498475</xdr:rowOff>
    </xdr:to>
    <xdr:pic>
      <xdr:nvPicPr>
        <xdr:cNvPr id="169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23532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163</xdr:row>
      <xdr:rowOff>279400</xdr:rowOff>
    </xdr:from>
    <xdr:to>
      <xdr:col>10</xdr:col>
      <xdr:colOff>196850</xdr:colOff>
      <xdr:row>163</xdr:row>
      <xdr:rowOff>498475</xdr:rowOff>
    </xdr:to>
    <xdr:pic>
      <xdr:nvPicPr>
        <xdr:cNvPr id="169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23532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163</xdr:row>
      <xdr:rowOff>279400</xdr:rowOff>
    </xdr:from>
    <xdr:to>
      <xdr:col>3</xdr:col>
      <xdr:colOff>196850</xdr:colOff>
      <xdr:row>163</xdr:row>
      <xdr:rowOff>498475</xdr:rowOff>
    </xdr:to>
    <xdr:pic>
      <xdr:nvPicPr>
        <xdr:cNvPr id="169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23532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163</xdr:row>
      <xdr:rowOff>279400</xdr:rowOff>
    </xdr:from>
    <xdr:to>
      <xdr:col>3</xdr:col>
      <xdr:colOff>196850</xdr:colOff>
      <xdr:row>163</xdr:row>
      <xdr:rowOff>498475</xdr:rowOff>
    </xdr:to>
    <xdr:pic>
      <xdr:nvPicPr>
        <xdr:cNvPr id="169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23532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163</xdr:row>
      <xdr:rowOff>279400</xdr:rowOff>
    </xdr:from>
    <xdr:to>
      <xdr:col>10</xdr:col>
      <xdr:colOff>196850</xdr:colOff>
      <xdr:row>163</xdr:row>
      <xdr:rowOff>498475</xdr:rowOff>
    </xdr:to>
    <xdr:pic>
      <xdr:nvPicPr>
        <xdr:cNvPr id="169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23532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163</xdr:row>
      <xdr:rowOff>279400</xdr:rowOff>
    </xdr:from>
    <xdr:to>
      <xdr:col>3</xdr:col>
      <xdr:colOff>196850</xdr:colOff>
      <xdr:row>163</xdr:row>
      <xdr:rowOff>498475</xdr:rowOff>
    </xdr:to>
    <xdr:pic>
      <xdr:nvPicPr>
        <xdr:cNvPr id="169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23532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163</xdr:row>
      <xdr:rowOff>279400</xdr:rowOff>
    </xdr:from>
    <xdr:to>
      <xdr:col>3</xdr:col>
      <xdr:colOff>196850</xdr:colOff>
      <xdr:row>163</xdr:row>
      <xdr:rowOff>498475</xdr:rowOff>
    </xdr:to>
    <xdr:pic>
      <xdr:nvPicPr>
        <xdr:cNvPr id="169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23532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163</xdr:row>
      <xdr:rowOff>257175</xdr:rowOff>
    </xdr:from>
    <xdr:to>
      <xdr:col>3</xdr:col>
      <xdr:colOff>514350</xdr:colOff>
      <xdr:row>163</xdr:row>
      <xdr:rowOff>476250</xdr:rowOff>
    </xdr:to>
    <xdr:pic>
      <xdr:nvPicPr>
        <xdr:cNvPr id="169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235106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163</xdr:row>
      <xdr:rowOff>279400</xdr:rowOff>
    </xdr:from>
    <xdr:to>
      <xdr:col>10</xdr:col>
      <xdr:colOff>196850</xdr:colOff>
      <xdr:row>163</xdr:row>
      <xdr:rowOff>498475</xdr:rowOff>
    </xdr:to>
    <xdr:pic>
      <xdr:nvPicPr>
        <xdr:cNvPr id="169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23532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163</xdr:row>
      <xdr:rowOff>257175</xdr:rowOff>
    </xdr:from>
    <xdr:to>
      <xdr:col>10</xdr:col>
      <xdr:colOff>514350</xdr:colOff>
      <xdr:row>163</xdr:row>
      <xdr:rowOff>476250</xdr:rowOff>
    </xdr:to>
    <xdr:pic>
      <xdr:nvPicPr>
        <xdr:cNvPr id="170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235106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163</xdr:row>
      <xdr:rowOff>279400</xdr:rowOff>
    </xdr:from>
    <xdr:to>
      <xdr:col>3</xdr:col>
      <xdr:colOff>196850</xdr:colOff>
      <xdr:row>163</xdr:row>
      <xdr:rowOff>498475</xdr:rowOff>
    </xdr:to>
    <xdr:pic>
      <xdr:nvPicPr>
        <xdr:cNvPr id="170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23532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163</xdr:row>
      <xdr:rowOff>257175</xdr:rowOff>
    </xdr:from>
    <xdr:to>
      <xdr:col>3</xdr:col>
      <xdr:colOff>514350</xdr:colOff>
      <xdr:row>163</xdr:row>
      <xdr:rowOff>476250</xdr:rowOff>
    </xdr:to>
    <xdr:pic>
      <xdr:nvPicPr>
        <xdr:cNvPr id="170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235106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163</xdr:row>
      <xdr:rowOff>279400</xdr:rowOff>
    </xdr:from>
    <xdr:to>
      <xdr:col>3</xdr:col>
      <xdr:colOff>196850</xdr:colOff>
      <xdr:row>163</xdr:row>
      <xdr:rowOff>498475</xdr:rowOff>
    </xdr:to>
    <xdr:pic>
      <xdr:nvPicPr>
        <xdr:cNvPr id="170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23532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163</xdr:row>
      <xdr:rowOff>279400</xdr:rowOff>
    </xdr:from>
    <xdr:to>
      <xdr:col>10</xdr:col>
      <xdr:colOff>196850</xdr:colOff>
      <xdr:row>163</xdr:row>
      <xdr:rowOff>498475</xdr:rowOff>
    </xdr:to>
    <xdr:pic>
      <xdr:nvPicPr>
        <xdr:cNvPr id="170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23532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163</xdr:row>
      <xdr:rowOff>279400</xdr:rowOff>
    </xdr:from>
    <xdr:to>
      <xdr:col>3</xdr:col>
      <xdr:colOff>196850</xdr:colOff>
      <xdr:row>163</xdr:row>
      <xdr:rowOff>498475</xdr:rowOff>
    </xdr:to>
    <xdr:pic>
      <xdr:nvPicPr>
        <xdr:cNvPr id="170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23532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163</xdr:row>
      <xdr:rowOff>279400</xdr:rowOff>
    </xdr:from>
    <xdr:to>
      <xdr:col>3</xdr:col>
      <xdr:colOff>196850</xdr:colOff>
      <xdr:row>163</xdr:row>
      <xdr:rowOff>498475</xdr:rowOff>
    </xdr:to>
    <xdr:pic>
      <xdr:nvPicPr>
        <xdr:cNvPr id="170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23532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163</xdr:row>
      <xdr:rowOff>279400</xdr:rowOff>
    </xdr:from>
    <xdr:to>
      <xdr:col>10</xdr:col>
      <xdr:colOff>196850</xdr:colOff>
      <xdr:row>163</xdr:row>
      <xdr:rowOff>498475</xdr:rowOff>
    </xdr:to>
    <xdr:pic>
      <xdr:nvPicPr>
        <xdr:cNvPr id="170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23532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163</xdr:row>
      <xdr:rowOff>279400</xdr:rowOff>
    </xdr:from>
    <xdr:to>
      <xdr:col>3</xdr:col>
      <xdr:colOff>196850</xdr:colOff>
      <xdr:row>163</xdr:row>
      <xdr:rowOff>498475</xdr:rowOff>
    </xdr:to>
    <xdr:pic>
      <xdr:nvPicPr>
        <xdr:cNvPr id="170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23532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163</xdr:row>
      <xdr:rowOff>228600</xdr:rowOff>
    </xdr:from>
    <xdr:to>
      <xdr:col>3</xdr:col>
      <xdr:colOff>260350</xdr:colOff>
      <xdr:row>163</xdr:row>
      <xdr:rowOff>447675</xdr:rowOff>
    </xdr:to>
    <xdr:pic>
      <xdr:nvPicPr>
        <xdr:cNvPr id="170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1234821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163</xdr:row>
      <xdr:rowOff>231775</xdr:rowOff>
    </xdr:from>
    <xdr:to>
      <xdr:col>3</xdr:col>
      <xdr:colOff>539750</xdr:colOff>
      <xdr:row>163</xdr:row>
      <xdr:rowOff>450850</xdr:rowOff>
    </xdr:to>
    <xdr:pic>
      <xdr:nvPicPr>
        <xdr:cNvPr id="171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1234852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163</xdr:row>
      <xdr:rowOff>228600</xdr:rowOff>
    </xdr:from>
    <xdr:to>
      <xdr:col>10</xdr:col>
      <xdr:colOff>260350</xdr:colOff>
      <xdr:row>163</xdr:row>
      <xdr:rowOff>447675</xdr:rowOff>
    </xdr:to>
    <xdr:pic>
      <xdr:nvPicPr>
        <xdr:cNvPr id="17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1234821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163</xdr:row>
      <xdr:rowOff>231775</xdr:rowOff>
    </xdr:from>
    <xdr:to>
      <xdr:col>10</xdr:col>
      <xdr:colOff>539750</xdr:colOff>
      <xdr:row>163</xdr:row>
      <xdr:rowOff>450850</xdr:rowOff>
    </xdr:to>
    <xdr:pic>
      <xdr:nvPicPr>
        <xdr:cNvPr id="171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1234852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163</xdr:row>
      <xdr:rowOff>228600</xdr:rowOff>
    </xdr:from>
    <xdr:to>
      <xdr:col>3</xdr:col>
      <xdr:colOff>260350</xdr:colOff>
      <xdr:row>163</xdr:row>
      <xdr:rowOff>447675</xdr:rowOff>
    </xdr:to>
    <xdr:pic>
      <xdr:nvPicPr>
        <xdr:cNvPr id="171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1234821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163</xdr:row>
      <xdr:rowOff>231775</xdr:rowOff>
    </xdr:from>
    <xdr:to>
      <xdr:col>3</xdr:col>
      <xdr:colOff>539750</xdr:colOff>
      <xdr:row>163</xdr:row>
      <xdr:rowOff>450850</xdr:rowOff>
    </xdr:to>
    <xdr:pic>
      <xdr:nvPicPr>
        <xdr:cNvPr id="171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1234852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163</xdr:row>
      <xdr:rowOff>228600</xdr:rowOff>
    </xdr:from>
    <xdr:to>
      <xdr:col>3</xdr:col>
      <xdr:colOff>260350</xdr:colOff>
      <xdr:row>163</xdr:row>
      <xdr:rowOff>447675</xdr:rowOff>
    </xdr:to>
    <xdr:pic>
      <xdr:nvPicPr>
        <xdr:cNvPr id="171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1234821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163</xdr:row>
      <xdr:rowOff>231775</xdr:rowOff>
    </xdr:from>
    <xdr:to>
      <xdr:col>3</xdr:col>
      <xdr:colOff>539750</xdr:colOff>
      <xdr:row>163</xdr:row>
      <xdr:rowOff>450850</xdr:rowOff>
    </xdr:to>
    <xdr:pic>
      <xdr:nvPicPr>
        <xdr:cNvPr id="171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1234852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163</xdr:row>
      <xdr:rowOff>228600</xdr:rowOff>
    </xdr:from>
    <xdr:to>
      <xdr:col>10</xdr:col>
      <xdr:colOff>260350</xdr:colOff>
      <xdr:row>163</xdr:row>
      <xdr:rowOff>447675</xdr:rowOff>
    </xdr:to>
    <xdr:pic>
      <xdr:nvPicPr>
        <xdr:cNvPr id="171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1234821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163</xdr:row>
      <xdr:rowOff>231775</xdr:rowOff>
    </xdr:from>
    <xdr:to>
      <xdr:col>10</xdr:col>
      <xdr:colOff>539750</xdr:colOff>
      <xdr:row>163</xdr:row>
      <xdr:rowOff>450850</xdr:rowOff>
    </xdr:to>
    <xdr:pic>
      <xdr:nvPicPr>
        <xdr:cNvPr id="171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1234852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163</xdr:row>
      <xdr:rowOff>228600</xdr:rowOff>
    </xdr:from>
    <xdr:to>
      <xdr:col>3</xdr:col>
      <xdr:colOff>260350</xdr:colOff>
      <xdr:row>163</xdr:row>
      <xdr:rowOff>447675</xdr:rowOff>
    </xdr:to>
    <xdr:pic>
      <xdr:nvPicPr>
        <xdr:cNvPr id="171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1234821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163</xdr:row>
      <xdr:rowOff>231775</xdr:rowOff>
    </xdr:from>
    <xdr:to>
      <xdr:col>3</xdr:col>
      <xdr:colOff>539750</xdr:colOff>
      <xdr:row>163</xdr:row>
      <xdr:rowOff>450850</xdr:rowOff>
    </xdr:to>
    <xdr:pic>
      <xdr:nvPicPr>
        <xdr:cNvPr id="172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1234852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163</xdr:row>
      <xdr:rowOff>228600</xdr:rowOff>
    </xdr:from>
    <xdr:to>
      <xdr:col>10</xdr:col>
      <xdr:colOff>260350</xdr:colOff>
      <xdr:row>163</xdr:row>
      <xdr:rowOff>447675</xdr:rowOff>
    </xdr:to>
    <xdr:pic>
      <xdr:nvPicPr>
        <xdr:cNvPr id="172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1234821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163</xdr:row>
      <xdr:rowOff>231775</xdr:rowOff>
    </xdr:from>
    <xdr:to>
      <xdr:col>10</xdr:col>
      <xdr:colOff>539750</xdr:colOff>
      <xdr:row>163</xdr:row>
      <xdr:rowOff>450850</xdr:rowOff>
    </xdr:to>
    <xdr:pic>
      <xdr:nvPicPr>
        <xdr:cNvPr id="172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1234852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167</xdr:row>
      <xdr:rowOff>279400</xdr:rowOff>
    </xdr:from>
    <xdr:to>
      <xdr:col>10</xdr:col>
      <xdr:colOff>196850</xdr:colOff>
      <xdr:row>167</xdr:row>
      <xdr:rowOff>498475</xdr:rowOff>
    </xdr:to>
    <xdr:pic>
      <xdr:nvPicPr>
        <xdr:cNvPr id="172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26399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167</xdr:row>
      <xdr:rowOff>257175</xdr:rowOff>
    </xdr:from>
    <xdr:to>
      <xdr:col>10</xdr:col>
      <xdr:colOff>514350</xdr:colOff>
      <xdr:row>167</xdr:row>
      <xdr:rowOff>476250</xdr:rowOff>
    </xdr:to>
    <xdr:pic>
      <xdr:nvPicPr>
        <xdr:cNvPr id="172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263777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167</xdr:row>
      <xdr:rowOff>279400</xdr:rowOff>
    </xdr:from>
    <xdr:to>
      <xdr:col>3</xdr:col>
      <xdr:colOff>196850</xdr:colOff>
      <xdr:row>167</xdr:row>
      <xdr:rowOff>498475</xdr:rowOff>
    </xdr:to>
    <xdr:pic>
      <xdr:nvPicPr>
        <xdr:cNvPr id="172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26399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167</xdr:row>
      <xdr:rowOff>257175</xdr:rowOff>
    </xdr:from>
    <xdr:to>
      <xdr:col>3</xdr:col>
      <xdr:colOff>514350</xdr:colOff>
      <xdr:row>167</xdr:row>
      <xdr:rowOff>476250</xdr:rowOff>
    </xdr:to>
    <xdr:pic>
      <xdr:nvPicPr>
        <xdr:cNvPr id="172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263777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167</xdr:row>
      <xdr:rowOff>279400</xdr:rowOff>
    </xdr:from>
    <xdr:to>
      <xdr:col>3</xdr:col>
      <xdr:colOff>196850</xdr:colOff>
      <xdr:row>167</xdr:row>
      <xdr:rowOff>498475</xdr:rowOff>
    </xdr:to>
    <xdr:pic>
      <xdr:nvPicPr>
        <xdr:cNvPr id="172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26399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167</xdr:row>
      <xdr:rowOff>257175</xdr:rowOff>
    </xdr:from>
    <xdr:to>
      <xdr:col>3</xdr:col>
      <xdr:colOff>514350</xdr:colOff>
      <xdr:row>167</xdr:row>
      <xdr:rowOff>476250</xdr:rowOff>
    </xdr:to>
    <xdr:pic>
      <xdr:nvPicPr>
        <xdr:cNvPr id="172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263777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167</xdr:row>
      <xdr:rowOff>279400</xdr:rowOff>
    </xdr:from>
    <xdr:to>
      <xdr:col>3</xdr:col>
      <xdr:colOff>196850</xdr:colOff>
      <xdr:row>167</xdr:row>
      <xdr:rowOff>498475</xdr:rowOff>
    </xdr:to>
    <xdr:pic>
      <xdr:nvPicPr>
        <xdr:cNvPr id="172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26399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167</xdr:row>
      <xdr:rowOff>279400</xdr:rowOff>
    </xdr:from>
    <xdr:to>
      <xdr:col>10</xdr:col>
      <xdr:colOff>196850</xdr:colOff>
      <xdr:row>167</xdr:row>
      <xdr:rowOff>498475</xdr:rowOff>
    </xdr:to>
    <xdr:pic>
      <xdr:nvPicPr>
        <xdr:cNvPr id="173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26399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167</xdr:row>
      <xdr:rowOff>279400</xdr:rowOff>
    </xdr:from>
    <xdr:to>
      <xdr:col>3</xdr:col>
      <xdr:colOff>196850</xdr:colOff>
      <xdr:row>167</xdr:row>
      <xdr:rowOff>498475</xdr:rowOff>
    </xdr:to>
    <xdr:pic>
      <xdr:nvPicPr>
        <xdr:cNvPr id="173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26399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167</xdr:row>
      <xdr:rowOff>279400</xdr:rowOff>
    </xdr:from>
    <xdr:to>
      <xdr:col>3</xdr:col>
      <xdr:colOff>196850</xdr:colOff>
      <xdr:row>167</xdr:row>
      <xdr:rowOff>498475</xdr:rowOff>
    </xdr:to>
    <xdr:pic>
      <xdr:nvPicPr>
        <xdr:cNvPr id="173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26399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167</xdr:row>
      <xdr:rowOff>279400</xdr:rowOff>
    </xdr:from>
    <xdr:to>
      <xdr:col>10</xdr:col>
      <xdr:colOff>196850</xdr:colOff>
      <xdr:row>167</xdr:row>
      <xdr:rowOff>498475</xdr:rowOff>
    </xdr:to>
    <xdr:pic>
      <xdr:nvPicPr>
        <xdr:cNvPr id="173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26399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167</xdr:row>
      <xdr:rowOff>279400</xdr:rowOff>
    </xdr:from>
    <xdr:to>
      <xdr:col>3</xdr:col>
      <xdr:colOff>196850</xdr:colOff>
      <xdr:row>167</xdr:row>
      <xdr:rowOff>498475</xdr:rowOff>
    </xdr:to>
    <xdr:pic>
      <xdr:nvPicPr>
        <xdr:cNvPr id="17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26399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167</xdr:row>
      <xdr:rowOff>279400</xdr:rowOff>
    </xdr:from>
    <xdr:to>
      <xdr:col>3</xdr:col>
      <xdr:colOff>196850</xdr:colOff>
      <xdr:row>167</xdr:row>
      <xdr:rowOff>498475</xdr:rowOff>
    </xdr:to>
    <xdr:pic>
      <xdr:nvPicPr>
        <xdr:cNvPr id="173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26399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167</xdr:row>
      <xdr:rowOff>279400</xdr:rowOff>
    </xdr:from>
    <xdr:to>
      <xdr:col>10</xdr:col>
      <xdr:colOff>196850</xdr:colOff>
      <xdr:row>167</xdr:row>
      <xdr:rowOff>498475</xdr:rowOff>
    </xdr:to>
    <xdr:pic>
      <xdr:nvPicPr>
        <xdr:cNvPr id="173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26399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167</xdr:row>
      <xdr:rowOff>279400</xdr:rowOff>
    </xdr:from>
    <xdr:to>
      <xdr:col>3</xdr:col>
      <xdr:colOff>196850</xdr:colOff>
      <xdr:row>167</xdr:row>
      <xdr:rowOff>498475</xdr:rowOff>
    </xdr:to>
    <xdr:pic>
      <xdr:nvPicPr>
        <xdr:cNvPr id="173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26399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167</xdr:row>
      <xdr:rowOff>279400</xdr:rowOff>
    </xdr:from>
    <xdr:to>
      <xdr:col>3</xdr:col>
      <xdr:colOff>196850</xdr:colOff>
      <xdr:row>167</xdr:row>
      <xdr:rowOff>498475</xdr:rowOff>
    </xdr:to>
    <xdr:pic>
      <xdr:nvPicPr>
        <xdr:cNvPr id="173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26399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167</xdr:row>
      <xdr:rowOff>279400</xdr:rowOff>
    </xdr:from>
    <xdr:to>
      <xdr:col>10</xdr:col>
      <xdr:colOff>196850</xdr:colOff>
      <xdr:row>167</xdr:row>
      <xdr:rowOff>498475</xdr:rowOff>
    </xdr:to>
    <xdr:pic>
      <xdr:nvPicPr>
        <xdr:cNvPr id="173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26399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167</xdr:row>
      <xdr:rowOff>279400</xdr:rowOff>
    </xdr:from>
    <xdr:to>
      <xdr:col>3</xdr:col>
      <xdr:colOff>196850</xdr:colOff>
      <xdr:row>167</xdr:row>
      <xdr:rowOff>498475</xdr:rowOff>
    </xdr:to>
    <xdr:pic>
      <xdr:nvPicPr>
        <xdr:cNvPr id="174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26399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167</xdr:row>
      <xdr:rowOff>279400</xdr:rowOff>
    </xdr:from>
    <xdr:to>
      <xdr:col>3</xdr:col>
      <xdr:colOff>196850</xdr:colOff>
      <xdr:row>167</xdr:row>
      <xdr:rowOff>498475</xdr:rowOff>
    </xdr:to>
    <xdr:pic>
      <xdr:nvPicPr>
        <xdr:cNvPr id="174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26399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167</xdr:row>
      <xdr:rowOff>257175</xdr:rowOff>
    </xdr:from>
    <xdr:to>
      <xdr:col>3</xdr:col>
      <xdr:colOff>514350</xdr:colOff>
      <xdr:row>167</xdr:row>
      <xdr:rowOff>476250</xdr:rowOff>
    </xdr:to>
    <xdr:pic>
      <xdr:nvPicPr>
        <xdr:cNvPr id="174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263777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167</xdr:row>
      <xdr:rowOff>279400</xdr:rowOff>
    </xdr:from>
    <xdr:to>
      <xdr:col>10</xdr:col>
      <xdr:colOff>196850</xdr:colOff>
      <xdr:row>167</xdr:row>
      <xdr:rowOff>498475</xdr:rowOff>
    </xdr:to>
    <xdr:pic>
      <xdr:nvPicPr>
        <xdr:cNvPr id="174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26399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167</xdr:row>
      <xdr:rowOff>257175</xdr:rowOff>
    </xdr:from>
    <xdr:to>
      <xdr:col>10</xdr:col>
      <xdr:colOff>514350</xdr:colOff>
      <xdr:row>167</xdr:row>
      <xdr:rowOff>476250</xdr:rowOff>
    </xdr:to>
    <xdr:pic>
      <xdr:nvPicPr>
        <xdr:cNvPr id="174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263777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167</xdr:row>
      <xdr:rowOff>279400</xdr:rowOff>
    </xdr:from>
    <xdr:to>
      <xdr:col>3</xdr:col>
      <xdr:colOff>196850</xdr:colOff>
      <xdr:row>167</xdr:row>
      <xdr:rowOff>498475</xdr:rowOff>
    </xdr:to>
    <xdr:pic>
      <xdr:nvPicPr>
        <xdr:cNvPr id="174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26399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167</xdr:row>
      <xdr:rowOff>257175</xdr:rowOff>
    </xdr:from>
    <xdr:to>
      <xdr:col>3</xdr:col>
      <xdr:colOff>514350</xdr:colOff>
      <xdr:row>167</xdr:row>
      <xdr:rowOff>476250</xdr:rowOff>
    </xdr:to>
    <xdr:pic>
      <xdr:nvPicPr>
        <xdr:cNvPr id="174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263777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167</xdr:row>
      <xdr:rowOff>279400</xdr:rowOff>
    </xdr:from>
    <xdr:to>
      <xdr:col>3</xdr:col>
      <xdr:colOff>196850</xdr:colOff>
      <xdr:row>167</xdr:row>
      <xdr:rowOff>498475</xdr:rowOff>
    </xdr:to>
    <xdr:pic>
      <xdr:nvPicPr>
        <xdr:cNvPr id="174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26399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167</xdr:row>
      <xdr:rowOff>279400</xdr:rowOff>
    </xdr:from>
    <xdr:to>
      <xdr:col>10</xdr:col>
      <xdr:colOff>196850</xdr:colOff>
      <xdr:row>167</xdr:row>
      <xdr:rowOff>498475</xdr:rowOff>
    </xdr:to>
    <xdr:pic>
      <xdr:nvPicPr>
        <xdr:cNvPr id="174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26399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167</xdr:row>
      <xdr:rowOff>279400</xdr:rowOff>
    </xdr:from>
    <xdr:to>
      <xdr:col>3</xdr:col>
      <xdr:colOff>196850</xdr:colOff>
      <xdr:row>167</xdr:row>
      <xdr:rowOff>498475</xdr:rowOff>
    </xdr:to>
    <xdr:pic>
      <xdr:nvPicPr>
        <xdr:cNvPr id="174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26399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167</xdr:row>
      <xdr:rowOff>279400</xdr:rowOff>
    </xdr:from>
    <xdr:to>
      <xdr:col>3</xdr:col>
      <xdr:colOff>196850</xdr:colOff>
      <xdr:row>167</xdr:row>
      <xdr:rowOff>498475</xdr:rowOff>
    </xdr:to>
    <xdr:pic>
      <xdr:nvPicPr>
        <xdr:cNvPr id="175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26399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167</xdr:row>
      <xdr:rowOff>279400</xdr:rowOff>
    </xdr:from>
    <xdr:to>
      <xdr:col>10</xdr:col>
      <xdr:colOff>196850</xdr:colOff>
      <xdr:row>167</xdr:row>
      <xdr:rowOff>498475</xdr:rowOff>
    </xdr:to>
    <xdr:pic>
      <xdr:nvPicPr>
        <xdr:cNvPr id="175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26399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167</xdr:row>
      <xdr:rowOff>279400</xdr:rowOff>
    </xdr:from>
    <xdr:to>
      <xdr:col>3</xdr:col>
      <xdr:colOff>196850</xdr:colOff>
      <xdr:row>167</xdr:row>
      <xdr:rowOff>498475</xdr:rowOff>
    </xdr:to>
    <xdr:pic>
      <xdr:nvPicPr>
        <xdr:cNvPr id="175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26399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167</xdr:row>
      <xdr:rowOff>279400</xdr:rowOff>
    </xdr:from>
    <xdr:to>
      <xdr:col>3</xdr:col>
      <xdr:colOff>196850</xdr:colOff>
      <xdr:row>167</xdr:row>
      <xdr:rowOff>498475</xdr:rowOff>
    </xdr:to>
    <xdr:pic>
      <xdr:nvPicPr>
        <xdr:cNvPr id="175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26399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167</xdr:row>
      <xdr:rowOff>279400</xdr:rowOff>
    </xdr:from>
    <xdr:to>
      <xdr:col>10</xdr:col>
      <xdr:colOff>196850</xdr:colOff>
      <xdr:row>167</xdr:row>
      <xdr:rowOff>498475</xdr:rowOff>
    </xdr:to>
    <xdr:pic>
      <xdr:nvPicPr>
        <xdr:cNvPr id="175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26399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167</xdr:row>
      <xdr:rowOff>279400</xdr:rowOff>
    </xdr:from>
    <xdr:to>
      <xdr:col>3</xdr:col>
      <xdr:colOff>196850</xdr:colOff>
      <xdr:row>167</xdr:row>
      <xdr:rowOff>498475</xdr:rowOff>
    </xdr:to>
    <xdr:pic>
      <xdr:nvPicPr>
        <xdr:cNvPr id="175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26399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167</xdr:row>
      <xdr:rowOff>279400</xdr:rowOff>
    </xdr:from>
    <xdr:to>
      <xdr:col>3</xdr:col>
      <xdr:colOff>196850</xdr:colOff>
      <xdr:row>167</xdr:row>
      <xdr:rowOff>498475</xdr:rowOff>
    </xdr:to>
    <xdr:pic>
      <xdr:nvPicPr>
        <xdr:cNvPr id="175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26399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167</xdr:row>
      <xdr:rowOff>279400</xdr:rowOff>
    </xdr:from>
    <xdr:to>
      <xdr:col>10</xdr:col>
      <xdr:colOff>196850</xdr:colOff>
      <xdr:row>167</xdr:row>
      <xdr:rowOff>498475</xdr:rowOff>
    </xdr:to>
    <xdr:pic>
      <xdr:nvPicPr>
        <xdr:cNvPr id="175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26399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167</xdr:row>
      <xdr:rowOff>279400</xdr:rowOff>
    </xdr:from>
    <xdr:to>
      <xdr:col>3</xdr:col>
      <xdr:colOff>196850</xdr:colOff>
      <xdr:row>167</xdr:row>
      <xdr:rowOff>498475</xdr:rowOff>
    </xdr:to>
    <xdr:pic>
      <xdr:nvPicPr>
        <xdr:cNvPr id="175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26399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167</xdr:row>
      <xdr:rowOff>279400</xdr:rowOff>
    </xdr:from>
    <xdr:to>
      <xdr:col>3</xdr:col>
      <xdr:colOff>196850</xdr:colOff>
      <xdr:row>167</xdr:row>
      <xdr:rowOff>498475</xdr:rowOff>
    </xdr:to>
    <xdr:pic>
      <xdr:nvPicPr>
        <xdr:cNvPr id="175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26399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167</xdr:row>
      <xdr:rowOff>279400</xdr:rowOff>
    </xdr:from>
    <xdr:to>
      <xdr:col>10</xdr:col>
      <xdr:colOff>196850</xdr:colOff>
      <xdr:row>167</xdr:row>
      <xdr:rowOff>498475</xdr:rowOff>
    </xdr:to>
    <xdr:pic>
      <xdr:nvPicPr>
        <xdr:cNvPr id="176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26399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167</xdr:row>
      <xdr:rowOff>279400</xdr:rowOff>
    </xdr:from>
    <xdr:to>
      <xdr:col>3</xdr:col>
      <xdr:colOff>196850</xdr:colOff>
      <xdr:row>167</xdr:row>
      <xdr:rowOff>498475</xdr:rowOff>
    </xdr:to>
    <xdr:pic>
      <xdr:nvPicPr>
        <xdr:cNvPr id="176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26399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167</xdr:row>
      <xdr:rowOff>279400</xdr:rowOff>
    </xdr:from>
    <xdr:to>
      <xdr:col>3</xdr:col>
      <xdr:colOff>196850</xdr:colOff>
      <xdr:row>167</xdr:row>
      <xdr:rowOff>498475</xdr:rowOff>
    </xdr:to>
    <xdr:pic>
      <xdr:nvPicPr>
        <xdr:cNvPr id="176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26399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167</xdr:row>
      <xdr:rowOff>279400</xdr:rowOff>
    </xdr:from>
    <xdr:to>
      <xdr:col>10</xdr:col>
      <xdr:colOff>196850</xdr:colOff>
      <xdr:row>167</xdr:row>
      <xdr:rowOff>498475</xdr:rowOff>
    </xdr:to>
    <xdr:pic>
      <xdr:nvPicPr>
        <xdr:cNvPr id="176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26399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167</xdr:row>
      <xdr:rowOff>279400</xdr:rowOff>
    </xdr:from>
    <xdr:to>
      <xdr:col>3</xdr:col>
      <xdr:colOff>196850</xdr:colOff>
      <xdr:row>167</xdr:row>
      <xdr:rowOff>498475</xdr:rowOff>
    </xdr:to>
    <xdr:pic>
      <xdr:nvPicPr>
        <xdr:cNvPr id="176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26399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167</xdr:row>
      <xdr:rowOff>279400</xdr:rowOff>
    </xdr:from>
    <xdr:to>
      <xdr:col>3</xdr:col>
      <xdr:colOff>196850</xdr:colOff>
      <xdr:row>167</xdr:row>
      <xdr:rowOff>498475</xdr:rowOff>
    </xdr:to>
    <xdr:pic>
      <xdr:nvPicPr>
        <xdr:cNvPr id="176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26399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167</xdr:row>
      <xdr:rowOff>279400</xdr:rowOff>
    </xdr:from>
    <xdr:to>
      <xdr:col>10</xdr:col>
      <xdr:colOff>196850</xdr:colOff>
      <xdr:row>167</xdr:row>
      <xdr:rowOff>498475</xdr:rowOff>
    </xdr:to>
    <xdr:pic>
      <xdr:nvPicPr>
        <xdr:cNvPr id="176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26399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167</xdr:row>
      <xdr:rowOff>279400</xdr:rowOff>
    </xdr:from>
    <xdr:to>
      <xdr:col>3</xdr:col>
      <xdr:colOff>196850</xdr:colOff>
      <xdr:row>167</xdr:row>
      <xdr:rowOff>498475</xdr:rowOff>
    </xdr:to>
    <xdr:pic>
      <xdr:nvPicPr>
        <xdr:cNvPr id="176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26399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167</xdr:row>
      <xdr:rowOff>279400</xdr:rowOff>
    </xdr:from>
    <xdr:to>
      <xdr:col>3</xdr:col>
      <xdr:colOff>196850</xdr:colOff>
      <xdr:row>167</xdr:row>
      <xdr:rowOff>498475</xdr:rowOff>
    </xdr:to>
    <xdr:pic>
      <xdr:nvPicPr>
        <xdr:cNvPr id="176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26399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167</xdr:row>
      <xdr:rowOff>279400</xdr:rowOff>
    </xdr:from>
    <xdr:to>
      <xdr:col>10</xdr:col>
      <xdr:colOff>196850</xdr:colOff>
      <xdr:row>167</xdr:row>
      <xdr:rowOff>498475</xdr:rowOff>
    </xdr:to>
    <xdr:pic>
      <xdr:nvPicPr>
        <xdr:cNvPr id="176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26399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167</xdr:row>
      <xdr:rowOff>279400</xdr:rowOff>
    </xdr:from>
    <xdr:to>
      <xdr:col>3</xdr:col>
      <xdr:colOff>196850</xdr:colOff>
      <xdr:row>167</xdr:row>
      <xdr:rowOff>498475</xdr:rowOff>
    </xdr:to>
    <xdr:pic>
      <xdr:nvPicPr>
        <xdr:cNvPr id="177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26399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167</xdr:row>
      <xdr:rowOff>279400</xdr:rowOff>
    </xdr:from>
    <xdr:to>
      <xdr:col>3</xdr:col>
      <xdr:colOff>196850</xdr:colOff>
      <xdr:row>167</xdr:row>
      <xdr:rowOff>498475</xdr:rowOff>
    </xdr:to>
    <xdr:pic>
      <xdr:nvPicPr>
        <xdr:cNvPr id="177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26399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167</xdr:row>
      <xdr:rowOff>257175</xdr:rowOff>
    </xdr:from>
    <xdr:to>
      <xdr:col>3</xdr:col>
      <xdr:colOff>514350</xdr:colOff>
      <xdr:row>167</xdr:row>
      <xdr:rowOff>476250</xdr:rowOff>
    </xdr:to>
    <xdr:pic>
      <xdr:nvPicPr>
        <xdr:cNvPr id="177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263777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167</xdr:row>
      <xdr:rowOff>279400</xdr:rowOff>
    </xdr:from>
    <xdr:to>
      <xdr:col>10</xdr:col>
      <xdr:colOff>196850</xdr:colOff>
      <xdr:row>167</xdr:row>
      <xdr:rowOff>498475</xdr:rowOff>
    </xdr:to>
    <xdr:pic>
      <xdr:nvPicPr>
        <xdr:cNvPr id="177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26399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167</xdr:row>
      <xdr:rowOff>257175</xdr:rowOff>
    </xdr:from>
    <xdr:to>
      <xdr:col>10</xdr:col>
      <xdr:colOff>514350</xdr:colOff>
      <xdr:row>167</xdr:row>
      <xdr:rowOff>476250</xdr:rowOff>
    </xdr:to>
    <xdr:pic>
      <xdr:nvPicPr>
        <xdr:cNvPr id="177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263777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167</xdr:row>
      <xdr:rowOff>279400</xdr:rowOff>
    </xdr:from>
    <xdr:to>
      <xdr:col>3</xdr:col>
      <xdr:colOff>196850</xdr:colOff>
      <xdr:row>167</xdr:row>
      <xdr:rowOff>498475</xdr:rowOff>
    </xdr:to>
    <xdr:pic>
      <xdr:nvPicPr>
        <xdr:cNvPr id="177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26399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167</xdr:row>
      <xdr:rowOff>257175</xdr:rowOff>
    </xdr:from>
    <xdr:to>
      <xdr:col>3</xdr:col>
      <xdr:colOff>514350</xdr:colOff>
      <xdr:row>167</xdr:row>
      <xdr:rowOff>476250</xdr:rowOff>
    </xdr:to>
    <xdr:pic>
      <xdr:nvPicPr>
        <xdr:cNvPr id="177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263777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167</xdr:row>
      <xdr:rowOff>279400</xdr:rowOff>
    </xdr:from>
    <xdr:to>
      <xdr:col>3</xdr:col>
      <xdr:colOff>196850</xdr:colOff>
      <xdr:row>167</xdr:row>
      <xdr:rowOff>498475</xdr:rowOff>
    </xdr:to>
    <xdr:pic>
      <xdr:nvPicPr>
        <xdr:cNvPr id="177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26399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167</xdr:row>
      <xdr:rowOff>279400</xdr:rowOff>
    </xdr:from>
    <xdr:to>
      <xdr:col>10</xdr:col>
      <xdr:colOff>196850</xdr:colOff>
      <xdr:row>167</xdr:row>
      <xdr:rowOff>498475</xdr:rowOff>
    </xdr:to>
    <xdr:pic>
      <xdr:nvPicPr>
        <xdr:cNvPr id="177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26399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167</xdr:row>
      <xdr:rowOff>279400</xdr:rowOff>
    </xdr:from>
    <xdr:to>
      <xdr:col>3</xdr:col>
      <xdr:colOff>196850</xdr:colOff>
      <xdr:row>167</xdr:row>
      <xdr:rowOff>498475</xdr:rowOff>
    </xdr:to>
    <xdr:pic>
      <xdr:nvPicPr>
        <xdr:cNvPr id="177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26399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167</xdr:row>
      <xdr:rowOff>279400</xdr:rowOff>
    </xdr:from>
    <xdr:to>
      <xdr:col>3</xdr:col>
      <xdr:colOff>196850</xdr:colOff>
      <xdr:row>167</xdr:row>
      <xdr:rowOff>498475</xdr:rowOff>
    </xdr:to>
    <xdr:pic>
      <xdr:nvPicPr>
        <xdr:cNvPr id="178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26399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167</xdr:row>
      <xdr:rowOff>279400</xdr:rowOff>
    </xdr:from>
    <xdr:to>
      <xdr:col>10</xdr:col>
      <xdr:colOff>196850</xdr:colOff>
      <xdr:row>167</xdr:row>
      <xdr:rowOff>498475</xdr:rowOff>
    </xdr:to>
    <xdr:pic>
      <xdr:nvPicPr>
        <xdr:cNvPr id="178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26399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167</xdr:row>
      <xdr:rowOff>279400</xdr:rowOff>
    </xdr:from>
    <xdr:to>
      <xdr:col>3</xdr:col>
      <xdr:colOff>196850</xdr:colOff>
      <xdr:row>167</xdr:row>
      <xdr:rowOff>498475</xdr:rowOff>
    </xdr:to>
    <xdr:pic>
      <xdr:nvPicPr>
        <xdr:cNvPr id="178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26399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167</xdr:row>
      <xdr:rowOff>279400</xdr:rowOff>
    </xdr:from>
    <xdr:to>
      <xdr:col>3</xdr:col>
      <xdr:colOff>196850</xdr:colOff>
      <xdr:row>167</xdr:row>
      <xdr:rowOff>498475</xdr:rowOff>
    </xdr:to>
    <xdr:pic>
      <xdr:nvPicPr>
        <xdr:cNvPr id="178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26399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167</xdr:row>
      <xdr:rowOff>279400</xdr:rowOff>
    </xdr:from>
    <xdr:to>
      <xdr:col>10</xdr:col>
      <xdr:colOff>196850</xdr:colOff>
      <xdr:row>167</xdr:row>
      <xdr:rowOff>498475</xdr:rowOff>
    </xdr:to>
    <xdr:pic>
      <xdr:nvPicPr>
        <xdr:cNvPr id="178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26399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167</xdr:row>
      <xdr:rowOff>279400</xdr:rowOff>
    </xdr:from>
    <xdr:to>
      <xdr:col>3</xdr:col>
      <xdr:colOff>196850</xdr:colOff>
      <xdr:row>167</xdr:row>
      <xdr:rowOff>498475</xdr:rowOff>
    </xdr:to>
    <xdr:pic>
      <xdr:nvPicPr>
        <xdr:cNvPr id="178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26399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167</xdr:row>
      <xdr:rowOff>279400</xdr:rowOff>
    </xdr:from>
    <xdr:to>
      <xdr:col>3</xdr:col>
      <xdr:colOff>196850</xdr:colOff>
      <xdr:row>167</xdr:row>
      <xdr:rowOff>498475</xdr:rowOff>
    </xdr:to>
    <xdr:pic>
      <xdr:nvPicPr>
        <xdr:cNvPr id="178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26399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167</xdr:row>
      <xdr:rowOff>279400</xdr:rowOff>
    </xdr:from>
    <xdr:to>
      <xdr:col>10</xdr:col>
      <xdr:colOff>196850</xdr:colOff>
      <xdr:row>167</xdr:row>
      <xdr:rowOff>498475</xdr:rowOff>
    </xdr:to>
    <xdr:pic>
      <xdr:nvPicPr>
        <xdr:cNvPr id="178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26399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167</xdr:row>
      <xdr:rowOff>279400</xdr:rowOff>
    </xdr:from>
    <xdr:to>
      <xdr:col>3</xdr:col>
      <xdr:colOff>196850</xdr:colOff>
      <xdr:row>167</xdr:row>
      <xdr:rowOff>498475</xdr:rowOff>
    </xdr:to>
    <xdr:pic>
      <xdr:nvPicPr>
        <xdr:cNvPr id="178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26399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167</xdr:row>
      <xdr:rowOff>279400</xdr:rowOff>
    </xdr:from>
    <xdr:to>
      <xdr:col>3</xdr:col>
      <xdr:colOff>196850</xdr:colOff>
      <xdr:row>167</xdr:row>
      <xdr:rowOff>498475</xdr:rowOff>
    </xdr:to>
    <xdr:pic>
      <xdr:nvPicPr>
        <xdr:cNvPr id="178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26399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167</xdr:row>
      <xdr:rowOff>279400</xdr:rowOff>
    </xdr:from>
    <xdr:to>
      <xdr:col>10</xdr:col>
      <xdr:colOff>196850</xdr:colOff>
      <xdr:row>167</xdr:row>
      <xdr:rowOff>498475</xdr:rowOff>
    </xdr:to>
    <xdr:pic>
      <xdr:nvPicPr>
        <xdr:cNvPr id="179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26399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167</xdr:row>
      <xdr:rowOff>279400</xdr:rowOff>
    </xdr:from>
    <xdr:to>
      <xdr:col>3</xdr:col>
      <xdr:colOff>196850</xdr:colOff>
      <xdr:row>167</xdr:row>
      <xdr:rowOff>498475</xdr:rowOff>
    </xdr:to>
    <xdr:pic>
      <xdr:nvPicPr>
        <xdr:cNvPr id="179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26399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167</xdr:row>
      <xdr:rowOff>279400</xdr:rowOff>
    </xdr:from>
    <xdr:to>
      <xdr:col>3</xdr:col>
      <xdr:colOff>196850</xdr:colOff>
      <xdr:row>167</xdr:row>
      <xdr:rowOff>498475</xdr:rowOff>
    </xdr:to>
    <xdr:pic>
      <xdr:nvPicPr>
        <xdr:cNvPr id="179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26399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167</xdr:row>
      <xdr:rowOff>279400</xdr:rowOff>
    </xdr:from>
    <xdr:to>
      <xdr:col>10</xdr:col>
      <xdr:colOff>196850</xdr:colOff>
      <xdr:row>167</xdr:row>
      <xdr:rowOff>498475</xdr:rowOff>
    </xdr:to>
    <xdr:pic>
      <xdr:nvPicPr>
        <xdr:cNvPr id="179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26399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167</xdr:row>
      <xdr:rowOff>279400</xdr:rowOff>
    </xdr:from>
    <xdr:to>
      <xdr:col>3</xdr:col>
      <xdr:colOff>196850</xdr:colOff>
      <xdr:row>167</xdr:row>
      <xdr:rowOff>498475</xdr:rowOff>
    </xdr:to>
    <xdr:pic>
      <xdr:nvPicPr>
        <xdr:cNvPr id="179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26399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167</xdr:row>
      <xdr:rowOff>279400</xdr:rowOff>
    </xdr:from>
    <xdr:to>
      <xdr:col>3</xdr:col>
      <xdr:colOff>196850</xdr:colOff>
      <xdr:row>167</xdr:row>
      <xdr:rowOff>498475</xdr:rowOff>
    </xdr:to>
    <xdr:pic>
      <xdr:nvPicPr>
        <xdr:cNvPr id="179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26399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167</xdr:row>
      <xdr:rowOff>279400</xdr:rowOff>
    </xdr:from>
    <xdr:to>
      <xdr:col>10</xdr:col>
      <xdr:colOff>196850</xdr:colOff>
      <xdr:row>167</xdr:row>
      <xdr:rowOff>498475</xdr:rowOff>
    </xdr:to>
    <xdr:pic>
      <xdr:nvPicPr>
        <xdr:cNvPr id="179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26399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167</xdr:row>
      <xdr:rowOff>279400</xdr:rowOff>
    </xdr:from>
    <xdr:to>
      <xdr:col>3</xdr:col>
      <xdr:colOff>196850</xdr:colOff>
      <xdr:row>167</xdr:row>
      <xdr:rowOff>498475</xdr:rowOff>
    </xdr:to>
    <xdr:pic>
      <xdr:nvPicPr>
        <xdr:cNvPr id="179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26399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167</xdr:row>
      <xdr:rowOff>279400</xdr:rowOff>
    </xdr:from>
    <xdr:to>
      <xdr:col>3</xdr:col>
      <xdr:colOff>196850</xdr:colOff>
      <xdr:row>167</xdr:row>
      <xdr:rowOff>498475</xdr:rowOff>
    </xdr:to>
    <xdr:pic>
      <xdr:nvPicPr>
        <xdr:cNvPr id="179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26399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167</xdr:row>
      <xdr:rowOff>257175</xdr:rowOff>
    </xdr:from>
    <xdr:to>
      <xdr:col>3</xdr:col>
      <xdr:colOff>514350</xdr:colOff>
      <xdr:row>167</xdr:row>
      <xdr:rowOff>476250</xdr:rowOff>
    </xdr:to>
    <xdr:pic>
      <xdr:nvPicPr>
        <xdr:cNvPr id="179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263777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167</xdr:row>
      <xdr:rowOff>279400</xdr:rowOff>
    </xdr:from>
    <xdr:to>
      <xdr:col>10</xdr:col>
      <xdr:colOff>196850</xdr:colOff>
      <xdr:row>167</xdr:row>
      <xdr:rowOff>498475</xdr:rowOff>
    </xdr:to>
    <xdr:pic>
      <xdr:nvPicPr>
        <xdr:cNvPr id="180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26399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167</xdr:row>
      <xdr:rowOff>257175</xdr:rowOff>
    </xdr:from>
    <xdr:to>
      <xdr:col>10</xdr:col>
      <xdr:colOff>514350</xdr:colOff>
      <xdr:row>167</xdr:row>
      <xdr:rowOff>476250</xdr:rowOff>
    </xdr:to>
    <xdr:pic>
      <xdr:nvPicPr>
        <xdr:cNvPr id="180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263777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167</xdr:row>
      <xdr:rowOff>279400</xdr:rowOff>
    </xdr:from>
    <xdr:to>
      <xdr:col>3</xdr:col>
      <xdr:colOff>196850</xdr:colOff>
      <xdr:row>167</xdr:row>
      <xdr:rowOff>498475</xdr:rowOff>
    </xdr:to>
    <xdr:pic>
      <xdr:nvPicPr>
        <xdr:cNvPr id="180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26399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167</xdr:row>
      <xdr:rowOff>257175</xdr:rowOff>
    </xdr:from>
    <xdr:to>
      <xdr:col>3</xdr:col>
      <xdr:colOff>514350</xdr:colOff>
      <xdr:row>167</xdr:row>
      <xdr:rowOff>476250</xdr:rowOff>
    </xdr:to>
    <xdr:pic>
      <xdr:nvPicPr>
        <xdr:cNvPr id="180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263777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167</xdr:row>
      <xdr:rowOff>279400</xdr:rowOff>
    </xdr:from>
    <xdr:to>
      <xdr:col>3</xdr:col>
      <xdr:colOff>196850</xdr:colOff>
      <xdr:row>167</xdr:row>
      <xdr:rowOff>498475</xdr:rowOff>
    </xdr:to>
    <xdr:pic>
      <xdr:nvPicPr>
        <xdr:cNvPr id="180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26399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167</xdr:row>
      <xdr:rowOff>279400</xdr:rowOff>
    </xdr:from>
    <xdr:to>
      <xdr:col>10</xdr:col>
      <xdr:colOff>196850</xdr:colOff>
      <xdr:row>167</xdr:row>
      <xdr:rowOff>498475</xdr:rowOff>
    </xdr:to>
    <xdr:pic>
      <xdr:nvPicPr>
        <xdr:cNvPr id="180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26399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167</xdr:row>
      <xdr:rowOff>279400</xdr:rowOff>
    </xdr:from>
    <xdr:to>
      <xdr:col>3</xdr:col>
      <xdr:colOff>196850</xdr:colOff>
      <xdr:row>167</xdr:row>
      <xdr:rowOff>498475</xdr:rowOff>
    </xdr:to>
    <xdr:pic>
      <xdr:nvPicPr>
        <xdr:cNvPr id="180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26399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167</xdr:row>
      <xdr:rowOff>279400</xdr:rowOff>
    </xdr:from>
    <xdr:to>
      <xdr:col>3</xdr:col>
      <xdr:colOff>196850</xdr:colOff>
      <xdr:row>167</xdr:row>
      <xdr:rowOff>498475</xdr:rowOff>
    </xdr:to>
    <xdr:pic>
      <xdr:nvPicPr>
        <xdr:cNvPr id="180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26399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167</xdr:row>
      <xdr:rowOff>279400</xdr:rowOff>
    </xdr:from>
    <xdr:to>
      <xdr:col>10</xdr:col>
      <xdr:colOff>196850</xdr:colOff>
      <xdr:row>167</xdr:row>
      <xdr:rowOff>498475</xdr:rowOff>
    </xdr:to>
    <xdr:pic>
      <xdr:nvPicPr>
        <xdr:cNvPr id="180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26399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167</xdr:row>
      <xdr:rowOff>279400</xdr:rowOff>
    </xdr:from>
    <xdr:to>
      <xdr:col>3</xdr:col>
      <xdr:colOff>196850</xdr:colOff>
      <xdr:row>167</xdr:row>
      <xdr:rowOff>498475</xdr:rowOff>
    </xdr:to>
    <xdr:pic>
      <xdr:nvPicPr>
        <xdr:cNvPr id="180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26399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167</xdr:row>
      <xdr:rowOff>279400</xdr:rowOff>
    </xdr:from>
    <xdr:to>
      <xdr:col>3</xdr:col>
      <xdr:colOff>196850</xdr:colOff>
      <xdr:row>167</xdr:row>
      <xdr:rowOff>498475</xdr:rowOff>
    </xdr:to>
    <xdr:pic>
      <xdr:nvPicPr>
        <xdr:cNvPr id="181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26399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167</xdr:row>
      <xdr:rowOff>279400</xdr:rowOff>
    </xdr:from>
    <xdr:to>
      <xdr:col>10</xdr:col>
      <xdr:colOff>196850</xdr:colOff>
      <xdr:row>167</xdr:row>
      <xdr:rowOff>498475</xdr:rowOff>
    </xdr:to>
    <xdr:pic>
      <xdr:nvPicPr>
        <xdr:cNvPr id="18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26399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167</xdr:row>
      <xdr:rowOff>279400</xdr:rowOff>
    </xdr:from>
    <xdr:to>
      <xdr:col>3</xdr:col>
      <xdr:colOff>196850</xdr:colOff>
      <xdr:row>167</xdr:row>
      <xdr:rowOff>498475</xdr:rowOff>
    </xdr:to>
    <xdr:pic>
      <xdr:nvPicPr>
        <xdr:cNvPr id="181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26399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167</xdr:row>
      <xdr:rowOff>279400</xdr:rowOff>
    </xdr:from>
    <xdr:to>
      <xdr:col>3</xdr:col>
      <xdr:colOff>196850</xdr:colOff>
      <xdr:row>167</xdr:row>
      <xdr:rowOff>498475</xdr:rowOff>
    </xdr:to>
    <xdr:pic>
      <xdr:nvPicPr>
        <xdr:cNvPr id="181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26399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167</xdr:row>
      <xdr:rowOff>279400</xdr:rowOff>
    </xdr:from>
    <xdr:to>
      <xdr:col>10</xdr:col>
      <xdr:colOff>196850</xdr:colOff>
      <xdr:row>167</xdr:row>
      <xdr:rowOff>498475</xdr:rowOff>
    </xdr:to>
    <xdr:pic>
      <xdr:nvPicPr>
        <xdr:cNvPr id="181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26399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167</xdr:row>
      <xdr:rowOff>279400</xdr:rowOff>
    </xdr:from>
    <xdr:to>
      <xdr:col>3</xdr:col>
      <xdr:colOff>196850</xdr:colOff>
      <xdr:row>167</xdr:row>
      <xdr:rowOff>498475</xdr:rowOff>
    </xdr:to>
    <xdr:pic>
      <xdr:nvPicPr>
        <xdr:cNvPr id="181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26399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167</xdr:row>
      <xdr:rowOff>279400</xdr:rowOff>
    </xdr:from>
    <xdr:to>
      <xdr:col>3</xdr:col>
      <xdr:colOff>196850</xdr:colOff>
      <xdr:row>167</xdr:row>
      <xdr:rowOff>498475</xdr:rowOff>
    </xdr:to>
    <xdr:pic>
      <xdr:nvPicPr>
        <xdr:cNvPr id="181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26399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167</xdr:row>
      <xdr:rowOff>279400</xdr:rowOff>
    </xdr:from>
    <xdr:to>
      <xdr:col>10</xdr:col>
      <xdr:colOff>196850</xdr:colOff>
      <xdr:row>167</xdr:row>
      <xdr:rowOff>498475</xdr:rowOff>
    </xdr:to>
    <xdr:pic>
      <xdr:nvPicPr>
        <xdr:cNvPr id="181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26399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167</xdr:row>
      <xdr:rowOff>279400</xdr:rowOff>
    </xdr:from>
    <xdr:to>
      <xdr:col>3</xdr:col>
      <xdr:colOff>196850</xdr:colOff>
      <xdr:row>167</xdr:row>
      <xdr:rowOff>498475</xdr:rowOff>
    </xdr:to>
    <xdr:pic>
      <xdr:nvPicPr>
        <xdr:cNvPr id="181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26399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167</xdr:row>
      <xdr:rowOff>279400</xdr:rowOff>
    </xdr:from>
    <xdr:to>
      <xdr:col>3</xdr:col>
      <xdr:colOff>196850</xdr:colOff>
      <xdr:row>167</xdr:row>
      <xdr:rowOff>498475</xdr:rowOff>
    </xdr:to>
    <xdr:pic>
      <xdr:nvPicPr>
        <xdr:cNvPr id="181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26399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167</xdr:row>
      <xdr:rowOff>257175</xdr:rowOff>
    </xdr:from>
    <xdr:to>
      <xdr:col>3</xdr:col>
      <xdr:colOff>514350</xdr:colOff>
      <xdr:row>167</xdr:row>
      <xdr:rowOff>476250</xdr:rowOff>
    </xdr:to>
    <xdr:pic>
      <xdr:nvPicPr>
        <xdr:cNvPr id="182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263777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167</xdr:row>
      <xdr:rowOff>279400</xdr:rowOff>
    </xdr:from>
    <xdr:to>
      <xdr:col>10</xdr:col>
      <xdr:colOff>196850</xdr:colOff>
      <xdr:row>167</xdr:row>
      <xdr:rowOff>498475</xdr:rowOff>
    </xdr:to>
    <xdr:pic>
      <xdr:nvPicPr>
        <xdr:cNvPr id="182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26399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167</xdr:row>
      <xdr:rowOff>257175</xdr:rowOff>
    </xdr:from>
    <xdr:to>
      <xdr:col>10</xdr:col>
      <xdr:colOff>514350</xdr:colOff>
      <xdr:row>167</xdr:row>
      <xdr:rowOff>476250</xdr:rowOff>
    </xdr:to>
    <xdr:pic>
      <xdr:nvPicPr>
        <xdr:cNvPr id="182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263777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167</xdr:row>
      <xdr:rowOff>279400</xdr:rowOff>
    </xdr:from>
    <xdr:to>
      <xdr:col>3</xdr:col>
      <xdr:colOff>196850</xdr:colOff>
      <xdr:row>167</xdr:row>
      <xdr:rowOff>498475</xdr:rowOff>
    </xdr:to>
    <xdr:pic>
      <xdr:nvPicPr>
        <xdr:cNvPr id="182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26399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167</xdr:row>
      <xdr:rowOff>257175</xdr:rowOff>
    </xdr:from>
    <xdr:to>
      <xdr:col>3</xdr:col>
      <xdr:colOff>514350</xdr:colOff>
      <xdr:row>167</xdr:row>
      <xdr:rowOff>476250</xdr:rowOff>
    </xdr:to>
    <xdr:pic>
      <xdr:nvPicPr>
        <xdr:cNvPr id="182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263777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167</xdr:row>
      <xdr:rowOff>279400</xdr:rowOff>
    </xdr:from>
    <xdr:to>
      <xdr:col>3</xdr:col>
      <xdr:colOff>196850</xdr:colOff>
      <xdr:row>167</xdr:row>
      <xdr:rowOff>498475</xdr:rowOff>
    </xdr:to>
    <xdr:pic>
      <xdr:nvPicPr>
        <xdr:cNvPr id="182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26399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167</xdr:row>
      <xdr:rowOff>279400</xdr:rowOff>
    </xdr:from>
    <xdr:to>
      <xdr:col>10</xdr:col>
      <xdr:colOff>196850</xdr:colOff>
      <xdr:row>167</xdr:row>
      <xdr:rowOff>498475</xdr:rowOff>
    </xdr:to>
    <xdr:pic>
      <xdr:nvPicPr>
        <xdr:cNvPr id="182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26399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167</xdr:row>
      <xdr:rowOff>279400</xdr:rowOff>
    </xdr:from>
    <xdr:to>
      <xdr:col>3</xdr:col>
      <xdr:colOff>196850</xdr:colOff>
      <xdr:row>167</xdr:row>
      <xdr:rowOff>498475</xdr:rowOff>
    </xdr:to>
    <xdr:pic>
      <xdr:nvPicPr>
        <xdr:cNvPr id="182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26399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167</xdr:row>
      <xdr:rowOff>279400</xdr:rowOff>
    </xdr:from>
    <xdr:to>
      <xdr:col>3</xdr:col>
      <xdr:colOff>196850</xdr:colOff>
      <xdr:row>167</xdr:row>
      <xdr:rowOff>498475</xdr:rowOff>
    </xdr:to>
    <xdr:pic>
      <xdr:nvPicPr>
        <xdr:cNvPr id="182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26399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167</xdr:row>
      <xdr:rowOff>279400</xdr:rowOff>
    </xdr:from>
    <xdr:to>
      <xdr:col>10</xdr:col>
      <xdr:colOff>196850</xdr:colOff>
      <xdr:row>167</xdr:row>
      <xdr:rowOff>498475</xdr:rowOff>
    </xdr:to>
    <xdr:pic>
      <xdr:nvPicPr>
        <xdr:cNvPr id="182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26399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167</xdr:row>
      <xdr:rowOff>279400</xdr:rowOff>
    </xdr:from>
    <xdr:to>
      <xdr:col>3</xdr:col>
      <xdr:colOff>196850</xdr:colOff>
      <xdr:row>167</xdr:row>
      <xdr:rowOff>498475</xdr:rowOff>
    </xdr:to>
    <xdr:pic>
      <xdr:nvPicPr>
        <xdr:cNvPr id="183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26399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167</xdr:row>
      <xdr:rowOff>279400</xdr:rowOff>
    </xdr:from>
    <xdr:to>
      <xdr:col>3</xdr:col>
      <xdr:colOff>196850</xdr:colOff>
      <xdr:row>167</xdr:row>
      <xdr:rowOff>498475</xdr:rowOff>
    </xdr:to>
    <xdr:pic>
      <xdr:nvPicPr>
        <xdr:cNvPr id="183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26399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167</xdr:row>
      <xdr:rowOff>279400</xdr:rowOff>
    </xdr:from>
    <xdr:to>
      <xdr:col>10</xdr:col>
      <xdr:colOff>196850</xdr:colOff>
      <xdr:row>167</xdr:row>
      <xdr:rowOff>498475</xdr:rowOff>
    </xdr:to>
    <xdr:pic>
      <xdr:nvPicPr>
        <xdr:cNvPr id="183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26399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167</xdr:row>
      <xdr:rowOff>279400</xdr:rowOff>
    </xdr:from>
    <xdr:to>
      <xdr:col>3</xdr:col>
      <xdr:colOff>196850</xdr:colOff>
      <xdr:row>167</xdr:row>
      <xdr:rowOff>498475</xdr:rowOff>
    </xdr:to>
    <xdr:pic>
      <xdr:nvPicPr>
        <xdr:cNvPr id="183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26399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167</xdr:row>
      <xdr:rowOff>279400</xdr:rowOff>
    </xdr:from>
    <xdr:to>
      <xdr:col>3</xdr:col>
      <xdr:colOff>196850</xdr:colOff>
      <xdr:row>167</xdr:row>
      <xdr:rowOff>498475</xdr:rowOff>
    </xdr:to>
    <xdr:pic>
      <xdr:nvPicPr>
        <xdr:cNvPr id="18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26399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167</xdr:row>
      <xdr:rowOff>257175</xdr:rowOff>
    </xdr:from>
    <xdr:to>
      <xdr:col>3</xdr:col>
      <xdr:colOff>514350</xdr:colOff>
      <xdr:row>167</xdr:row>
      <xdr:rowOff>476250</xdr:rowOff>
    </xdr:to>
    <xdr:pic>
      <xdr:nvPicPr>
        <xdr:cNvPr id="183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263777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167</xdr:row>
      <xdr:rowOff>279400</xdr:rowOff>
    </xdr:from>
    <xdr:to>
      <xdr:col>10</xdr:col>
      <xdr:colOff>196850</xdr:colOff>
      <xdr:row>167</xdr:row>
      <xdr:rowOff>498475</xdr:rowOff>
    </xdr:to>
    <xdr:pic>
      <xdr:nvPicPr>
        <xdr:cNvPr id="183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26399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167</xdr:row>
      <xdr:rowOff>257175</xdr:rowOff>
    </xdr:from>
    <xdr:to>
      <xdr:col>10</xdr:col>
      <xdr:colOff>514350</xdr:colOff>
      <xdr:row>167</xdr:row>
      <xdr:rowOff>476250</xdr:rowOff>
    </xdr:to>
    <xdr:pic>
      <xdr:nvPicPr>
        <xdr:cNvPr id="183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263777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167</xdr:row>
      <xdr:rowOff>279400</xdr:rowOff>
    </xdr:from>
    <xdr:to>
      <xdr:col>3</xdr:col>
      <xdr:colOff>196850</xdr:colOff>
      <xdr:row>167</xdr:row>
      <xdr:rowOff>498475</xdr:rowOff>
    </xdr:to>
    <xdr:pic>
      <xdr:nvPicPr>
        <xdr:cNvPr id="183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26399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167</xdr:row>
      <xdr:rowOff>257175</xdr:rowOff>
    </xdr:from>
    <xdr:to>
      <xdr:col>3</xdr:col>
      <xdr:colOff>514350</xdr:colOff>
      <xdr:row>167</xdr:row>
      <xdr:rowOff>476250</xdr:rowOff>
    </xdr:to>
    <xdr:pic>
      <xdr:nvPicPr>
        <xdr:cNvPr id="183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263777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167</xdr:row>
      <xdr:rowOff>279400</xdr:rowOff>
    </xdr:from>
    <xdr:to>
      <xdr:col>3</xdr:col>
      <xdr:colOff>196850</xdr:colOff>
      <xdr:row>167</xdr:row>
      <xdr:rowOff>498475</xdr:rowOff>
    </xdr:to>
    <xdr:pic>
      <xdr:nvPicPr>
        <xdr:cNvPr id="184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26399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167</xdr:row>
      <xdr:rowOff>279400</xdr:rowOff>
    </xdr:from>
    <xdr:to>
      <xdr:col>10</xdr:col>
      <xdr:colOff>196850</xdr:colOff>
      <xdr:row>167</xdr:row>
      <xdr:rowOff>498475</xdr:rowOff>
    </xdr:to>
    <xdr:pic>
      <xdr:nvPicPr>
        <xdr:cNvPr id="184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26399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167</xdr:row>
      <xdr:rowOff>279400</xdr:rowOff>
    </xdr:from>
    <xdr:to>
      <xdr:col>3</xdr:col>
      <xdr:colOff>196850</xdr:colOff>
      <xdr:row>167</xdr:row>
      <xdr:rowOff>498475</xdr:rowOff>
    </xdr:to>
    <xdr:pic>
      <xdr:nvPicPr>
        <xdr:cNvPr id="184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26399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167</xdr:row>
      <xdr:rowOff>279400</xdr:rowOff>
    </xdr:from>
    <xdr:to>
      <xdr:col>3</xdr:col>
      <xdr:colOff>196850</xdr:colOff>
      <xdr:row>167</xdr:row>
      <xdr:rowOff>498475</xdr:rowOff>
    </xdr:to>
    <xdr:pic>
      <xdr:nvPicPr>
        <xdr:cNvPr id="184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26399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167</xdr:row>
      <xdr:rowOff>279400</xdr:rowOff>
    </xdr:from>
    <xdr:to>
      <xdr:col>10</xdr:col>
      <xdr:colOff>196850</xdr:colOff>
      <xdr:row>167</xdr:row>
      <xdr:rowOff>498475</xdr:rowOff>
    </xdr:to>
    <xdr:pic>
      <xdr:nvPicPr>
        <xdr:cNvPr id="184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26399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167</xdr:row>
      <xdr:rowOff>279400</xdr:rowOff>
    </xdr:from>
    <xdr:to>
      <xdr:col>3</xdr:col>
      <xdr:colOff>196850</xdr:colOff>
      <xdr:row>167</xdr:row>
      <xdr:rowOff>498475</xdr:rowOff>
    </xdr:to>
    <xdr:pic>
      <xdr:nvPicPr>
        <xdr:cNvPr id="184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26399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167</xdr:row>
      <xdr:rowOff>279400</xdr:rowOff>
    </xdr:from>
    <xdr:to>
      <xdr:col>3</xdr:col>
      <xdr:colOff>196850</xdr:colOff>
      <xdr:row>167</xdr:row>
      <xdr:rowOff>498475</xdr:rowOff>
    </xdr:to>
    <xdr:pic>
      <xdr:nvPicPr>
        <xdr:cNvPr id="184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26399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167</xdr:row>
      <xdr:rowOff>279400</xdr:rowOff>
    </xdr:from>
    <xdr:to>
      <xdr:col>10</xdr:col>
      <xdr:colOff>196850</xdr:colOff>
      <xdr:row>167</xdr:row>
      <xdr:rowOff>498475</xdr:rowOff>
    </xdr:to>
    <xdr:pic>
      <xdr:nvPicPr>
        <xdr:cNvPr id="184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26399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167</xdr:row>
      <xdr:rowOff>279400</xdr:rowOff>
    </xdr:from>
    <xdr:to>
      <xdr:col>3</xdr:col>
      <xdr:colOff>196850</xdr:colOff>
      <xdr:row>167</xdr:row>
      <xdr:rowOff>498475</xdr:rowOff>
    </xdr:to>
    <xdr:pic>
      <xdr:nvPicPr>
        <xdr:cNvPr id="184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26399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167</xdr:row>
      <xdr:rowOff>279400</xdr:rowOff>
    </xdr:from>
    <xdr:to>
      <xdr:col>3</xdr:col>
      <xdr:colOff>196850</xdr:colOff>
      <xdr:row>167</xdr:row>
      <xdr:rowOff>498475</xdr:rowOff>
    </xdr:to>
    <xdr:pic>
      <xdr:nvPicPr>
        <xdr:cNvPr id="184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26399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167</xdr:row>
      <xdr:rowOff>279400</xdr:rowOff>
    </xdr:from>
    <xdr:to>
      <xdr:col>10</xdr:col>
      <xdr:colOff>196850</xdr:colOff>
      <xdr:row>167</xdr:row>
      <xdr:rowOff>498475</xdr:rowOff>
    </xdr:to>
    <xdr:pic>
      <xdr:nvPicPr>
        <xdr:cNvPr id="185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26399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167</xdr:row>
      <xdr:rowOff>279400</xdr:rowOff>
    </xdr:from>
    <xdr:to>
      <xdr:col>3</xdr:col>
      <xdr:colOff>196850</xdr:colOff>
      <xdr:row>167</xdr:row>
      <xdr:rowOff>498475</xdr:rowOff>
    </xdr:to>
    <xdr:pic>
      <xdr:nvPicPr>
        <xdr:cNvPr id="185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26399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167</xdr:row>
      <xdr:rowOff>279400</xdr:rowOff>
    </xdr:from>
    <xdr:to>
      <xdr:col>3</xdr:col>
      <xdr:colOff>196850</xdr:colOff>
      <xdr:row>167</xdr:row>
      <xdr:rowOff>498475</xdr:rowOff>
    </xdr:to>
    <xdr:pic>
      <xdr:nvPicPr>
        <xdr:cNvPr id="185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26399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167</xdr:row>
      <xdr:rowOff>279400</xdr:rowOff>
    </xdr:from>
    <xdr:to>
      <xdr:col>10</xdr:col>
      <xdr:colOff>196850</xdr:colOff>
      <xdr:row>167</xdr:row>
      <xdr:rowOff>498475</xdr:rowOff>
    </xdr:to>
    <xdr:pic>
      <xdr:nvPicPr>
        <xdr:cNvPr id="185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26399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167</xdr:row>
      <xdr:rowOff>279400</xdr:rowOff>
    </xdr:from>
    <xdr:to>
      <xdr:col>3</xdr:col>
      <xdr:colOff>196850</xdr:colOff>
      <xdr:row>167</xdr:row>
      <xdr:rowOff>498475</xdr:rowOff>
    </xdr:to>
    <xdr:pic>
      <xdr:nvPicPr>
        <xdr:cNvPr id="185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26399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167</xdr:row>
      <xdr:rowOff>279400</xdr:rowOff>
    </xdr:from>
    <xdr:to>
      <xdr:col>3</xdr:col>
      <xdr:colOff>196850</xdr:colOff>
      <xdr:row>167</xdr:row>
      <xdr:rowOff>498475</xdr:rowOff>
    </xdr:to>
    <xdr:pic>
      <xdr:nvPicPr>
        <xdr:cNvPr id="185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26399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167</xdr:row>
      <xdr:rowOff>257175</xdr:rowOff>
    </xdr:from>
    <xdr:to>
      <xdr:col>3</xdr:col>
      <xdr:colOff>514350</xdr:colOff>
      <xdr:row>167</xdr:row>
      <xdr:rowOff>476250</xdr:rowOff>
    </xdr:to>
    <xdr:pic>
      <xdr:nvPicPr>
        <xdr:cNvPr id="185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263777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167</xdr:row>
      <xdr:rowOff>279400</xdr:rowOff>
    </xdr:from>
    <xdr:to>
      <xdr:col>10</xdr:col>
      <xdr:colOff>196850</xdr:colOff>
      <xdr:row>167</xdr:row>
      <xdr:rowOff>498475</xdr:rowOff>
    </xdr:to>
    <xdr:pic>
      <xdr:nvPicPr>
        <xdr:cNvPr id="185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26399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167</xdr:row>
      <xdr:rowOff>257175</xdr:rowOff>
    </xdr:from>
    <xdr:to>
      <xdr:col>10</xdr:col>
      <xdr:colOff>514350</xdr:colOff>
      <xdr:row>167</xdr:row>
      <xdr:rowOff>476250</xdr:rowOff>
    </xdr:to>
    <xdr:pic>
      <xdr:nvPicPr>
        <xdr:cNvPr id="185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263777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167</xdr:row>
      <xdr:rowOff>279400</xdr:rowOff>
    </xdr:from>
    <xdr:to>
      <xdr:col>3</xdr:col>
      <xdr:colOff>196850</xdr:colOff>
      <xdr:row>167</xdr:row>
      <xdr:rowOff>498475</xdr:rowOff>
    </xdr:to>
    <xdr:pic>
      <xdr:nvPicPr>
        <xdr:cNvPr id="185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26399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167</xdr:row>
      <xdr:rowOff>257175</xdr:rowOff>
    </xdr:from>
    <xdr:to>
      <xdr:col>3</xdr:col>
      <xdr:colOff>514350</xdr:colOff>
      <xdr:row>167</xdr:row>
      <xdr:rowOff>476250</xdr:rowOff>
    </xdr:to>
    <xdr:pic>
      <xdr:nvPicPr>
        <xdr:cNvPr id="186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263777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167</xdr:row>
      <xdr:rowOff>279400</xdr:rowOff>
    </xdr:from>
    <xdr:to>
      <xdr:col>3</xdr:col>
      <xdr:colOff>196850</xdr:colOff>
      <xdr:row>167</xdr:row>
      <xdr:rowOff>498475</xdr:rowOff>
    </xdr:to>
    <xdr:pic>
      <xdr:nvPicPr>
        <xdr:cNvPr id="186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26399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167</xdr:row>
      <xdr:rowOff>279400</xdr:rowOff>
    </xdr:from>
    <xdr:to>
      <xdr:col>10</xdr:col>
      <xdr:colOff>196850</xdr:colOff>
      <xdr:row>167</xdr:row>
      <xdr:rowOff>498475</xdr:rowOff>
    </xdr:to>
    <xdr:pic>
      <xdr:nvPicPr>
        <xdr:cNvPr id="186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26399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167</xdr:row>
      <xdr:rowOff>279400</xdr:rowOff>
    </xdr:from>
    <xdr:to>
      <xdr:col>3</xdr:col>
      <xdr:colOff>196850</xdr:colOff>
      <xdr:row>167</xdr:row>
      <xdr:rowOff>498475</xdr:rowOff>
    </xdr:to>
    <xdr:pic>
      <xdr:nvPicPr>
        <xdr:cNvPr id="186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26399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167</xdr:row>
      <xdr:rowOff>279400</xdr:rowOff>
    </xdr:from>
    <xdr:to>
      <xdr:col>3</xdr:col>
      <xdr:colOff>196850</xdr:colOff>
      <xdr:row>167</xdr:row>
      <xdr:rowOff>498475</xdr:rowOff>
    </xdr:to>
    <xdr:pic>
      <xdr:nvPicPr>
        <xdr:cNvPr id="186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26399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167</xdr:row>
      <xdr:rowOff>279400</xdr:rowOff>
    </xdr:from>
    <xdr:to>
      <xdr:col>10</xdr:col>
      <xdr:colOff>196850</xdr:colOff>
      <xdr:row>167</xdr:row>
      <xdr:rowOff>498475</xdr:rowOff>
    </xdr:to>
    <xdr:pic>
      <xdr:nvPicPr>
        <xdr:cNvPr id="186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26399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167</xdr:row>
      <xdr:rowOff>279400</xdr:rowOff>
    </xdr:from>
    <xdr:to>
      <xdr:col>3</xdr:col>
      <xdr:colOff>196850</xdr:colOff>
      <xdr:row>167</xdr:row>
      <xdr:rowOff>498475</xdr:rowOff>
    </xdr:to>
    <xdr:pic>
      <xdr:nvPicPr>
        <xdr:cNvPr id="186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26399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167</xdr:row>
      <xdr:rowOff>228600</xdr:rowOff>
    </xdr:from>
    <xdr:to>
      <xdr:col>3</xdr:col>
      <xdr:colOff>260350</xdr:colOff>
      <xdr:row>167</xdr:row>
      <xdr:rowOff>447675</xdr:rowOff>
    </xdr:to>
    <xdr:pic>
      <xdr:nvPicPr>
        <xdr:cNvPr id="186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126349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167</xdr:row>
      <xdr:rowOff>231775</xdr:rowOff>
    </xdr:from>
    <xdr:to>
      <xdr:col>3</xdr:col>
      <xdr:colOff>539750</xdr:colOff>
      <xdr:row>167</xdr:row>
      <xdr:rowOff>450850</xdr:rowOff>
    </xdr:to>
    <xdr:pic>
      <xdr:nvPicPr>
        <xdr:cNvPr id="186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1263523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167</xdr:row>
      <xdr:rowOff>228600</xdr:rowOff>
    </xdr:from>
    <xdr:to>
      <xdr:col>10</xdr:col>
      <xdr:colOff>260350</xdr:colOff>
      <xdr:row>167</xdr:row>
      <xdr:rowOff>447675</xdr:rowOff>
    </xdr:to>
    <xdr:pic>
      <xdr:nvPicPr>
        <xdr:cNvPr id="186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126349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167</xdr:row>
      <xdr:rowOff>231775</xdr:rowOff>
    </xdr:from>
    <xdr:to>
      <xdr:col>10</xdr:col>
      <xdr:colOff>539750</xdr:colOff>
      <xdr:row>167</xdr:row>
      <xdr:rowOff>450850</xdr:rowOff>
    </xdr:to>
    <xdr:pic>
      <xdr:nvPicPr>
        <xdr:cNvPr id="187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1263523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167</xdr:row>
      <xdr:rowOff>228600</xdr:rowOff>
    </xdr:from>
    <xdr:to>
      <xdr:col>3</xdr:col>
      <xdr:colOff>260350</xdr:colOff>
      <xdr:row>167</xdr:row>
      <xdr:rowOff>447675</xdr:rowOff>
    </xdr:to>
    <xdr:pic>
      <xdr:nvPicPr>
        <xdr:cNvPr id="187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126349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167</xdr:row>
      <xdr:rowOff>231775</xdr:rowOff>
    </xdr:from>
    <xdr:to>
      <xdr:col>3</xdr:col>
      <xdr:colOff>539750</xdr:colOff>
      <xdr:row>167</xdr:row>
      <xdr:rowOff>450850</xdr:rowOff>
    </xdr:to>
    <xdr:pic>
      <xdr:nvPicPr>
        <xdr:cNvPr id="187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1263523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167</xdr:row>
      <xdr:rowOff>228600</xdr:rowOff>
    </xdr:from>
    <xdr:to>
      <xdr:col>3</xdr:col>
      <xdr:colOff>260350</xdr:colOff>
      <xdr:row>167</xdr:row>
      <xdr:rowOff>447675</xdr:rowOff>
    </xdr:to>
    <xdr:pic>
      <xdr:nvPicPr>
        <xdr:cNvPr id="187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126349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167</xdr:row>
      <xdr:rowOff>231775</xdr:rowOff>
    </xdr:from>
    <xdr:to>
      <xdr:col>3</xdr:col>
      <xdr:colOff>539750</xdr:colOff>
      <xdr:row>167</xdr:row>
      <xdr:rowOff>450850</xdr:rowOff>
    </xdr:to>
    <xdr:pic>
      <xdr:nvPicPr>
        <xdr:cNvPr id="187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1263523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167</xdr:row>
      <xdr:rowOff>228600</xdr:rowOff>
    </xdr:from>
    <xdr:to>
      <xdr:col>10</xdr:col>
      <xdr:colOff>260350</xdr:colOff>
      <xdr:row>167</xdr:row>
      <xdr:rowOff>447675</xdr:rowOff>
    </xdr:to>
    <xdr:pic>
      <xdr:nvPicPr>
        <xdr:cNvPr id="187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126349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167</xdr:row>
      <xdr:rowOff>231775</xdr:rowOff>
    </xdr:from>
    <xdr:to>
      <xdr:col>10</xdr:col>
      <xdr:colOff>539750</xdr:colOff>
      <xdr:row>167</xdr:row>
      <xdr:rowOff>450850</xdr:rowOff>
    </xdr:to>
    <xdr:pic>
      <xdr:nvPicPr>
        <xdr:cNvPr id="187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1263523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167</xdr:row>
      <xdr:rowOff>228600</xdr:rowOff>
    </xdr:from>
    <xdr:to>
      <xdr:col>3</xdr:col>
      <xdr:colOff>260350</xdr:colOff>
      <xdr:row>167</xdr:row>
      <xdr:rowOff>447675</xdr:rowOff>
    </xdr:to>
    <xdr:pic>
      <xdr:nvPicPr>
        <xdr:cNvPr id="187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126349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167</xdr:row>
      <xdr:rowOff>231775</xdr:rowOff>
    </xdr:from>
    <xdr:to>
      <xdr:col>3</xdr:col>
      <xdr:colOff>539750</xdr:colOff>
      <xdr:row>167</xdr:row>
      <xdr:rowOff>450850</xdr:rowOff>
    </xdr:to>
    <xdr:pic>
      <xdr:nvPicPr>
        <xdr:cNvPr id="187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1263523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167</xdr:row>
      <xdr:rowOff>228600</xdr:rowOff>
    </xdr:from>
    <xdr:to>
      <xdr:col>10</xdr:col>
      <xdr:colOff>260350</xdr:colOff>
      <xdr:row>167</xdr:row>
      <xdr:rowOff>447675</xdr:rowOff>
    </xdr:to>
    <xdr:pic>
      <xdr:nvPicPr>
        <xdr:cNvPr id="187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126349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167</xdr:row>
      <xdr:rowOff>231775</xdr:rowOff>
    </xdr:from>
    <xdr:to>
      <xdr:col>10</xdr:col>
      <xdr:colOff>539750</xdr:colOff>
      <xdr:row>167</xdr:row>
      <xdr:rowOff>450850</xdr:rowOff>
    </xdr:to>
    <xdr:pic>
      <xdr:nvPicPr>
        <xdr:cNvPr id="188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1263523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175</xdr:row>
      <xdr:rowOff>279400</xdr:rowOff>
    </xdr:from>
    <xdr:to>
      <xdr:col>3</xdr:col>
      <xdr:colOff>196850</xdr:colOff>
      <xdr:row>175</xdr:row>
      <xdr:rowOff>498475</xdr:rowOff>
    </xdr:to>
    <xdr:pic>
      <xdr:nvPicPr>
        <xdr:cNvPr id="188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33115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175</xdr:row>
      <xdr:rowOff>257175</xdr:rowOff>
    </xdr:from>
    <xdr:to>
      <xdr:col>3</xdr:col>
      <xdr:colOff>514350</xdr:colOff>
      <xdr:row>175</xdr:row>
      <xdr:rowOff>476250</xdr:rowOff>
    </xdr:to>
    <xdr:pic>
      <xdr:nvPicPr>
        <xdr:cNvPr id="188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330928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175</xdr:row>
      <xdr:rowOff>279400</xdr:rowOff>
    </xdr:from>
    <xdr:to>
      <xdr:col>10</xdr:col>
      <xdr:colOff>196850</xdr:colOff>
      <xdr:row>175</xdr:row>
      <xdr:rowOff>498475</xdr:rowOff>
    </xdr:to>
    <xdr:pic>
      <xdr:nvPicPr>
        <xdr:cNvPr id="188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33115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175</xdr:row>
      <xdr:rowOff>257175</xdr:rowOff>
    </xdr:from>
    <xdr:to>
      <xdr:col>10</xdr:col>
      <xdr:colOff>514350</xdr:colOff>
      <xdr:row>175</xdr:row>
      <xdr:rowOff>476250</xdr:rowOff>
    </xdr:to>
    <xdr:pic>
      <xdr:nvPicPr>
        <xdr:cNvPr id="188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330928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175</xdr:row>
      <xdr:rowOff>279400</xdr:rowOff>
    </xdr:from>
    <xdr:to>
      <xdr:col>3</xdr:col>
      <xdr:colOff>196850</xdr:colOff>
      <xdr:row>175</xdr:row>
      <xdr:rowOff>498475</xdr:rowOff>
    </xdr:to>
    <xdr:pic>
      <xdr:nvPicPr>
        <xdr:cNvPr id="188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33115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175</xdr:row>
      <xdr:rowOff>257175</xdr:rowOff>
    </xdr:from>
    <xdr:to>
      <xdr:col>3</xdr:col>
      <xdr:colOff>514350</xdr:colOff>
      <xdr:row>175</xdr:row>
      <xdr:rowOff>476250</xdr:rowOff>
    </xdr:to>
    <xdr:pic>
      <xdr:nvPicPr>
        <xdr:cNvPr id="188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330928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175</xdr:row>
      <xdr:rowOff>279400</xdr:rowOff>
    </xdr:from>
    <xdr:to>
      <xdr:col>3</xdr:col>
      <xdr:colOff>196850</xdr:colOff>
      <xdr:row>175</xdr:row>
      <xdr:rowOff>498475</xdr:rowOff>
    </xdr:to>
    <xdr:pic>
      <xdr:nvPicPr>
        <xdr:cNvPr id="188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33115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175</xdr:row>
      <xdr:rowOff>279400</xdr:rowOff>
    </xdr:from>
    <xdr:to>
      <xdr:col>10</xdr:col>
      <xdr:colOff>196850</xdr:colOff>
      <xdr:row>175</xdr:row>
      <xdr:rowOff>498475</xdr:rowOff>
    </xdr:to>
    <xdr:pic>
      <xdr:nvPicPr>
        <xdr:cNvPr id="188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33115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175</xdr:row>
      <xdr:rowOff>279400</xdr:rowOff>
    </xdr:from>
    <xdr:to>
      <xdr:col>3</xdr:col>
      <xdr:colOff>196850</xdr:colOff>
      <xdr:row>175</xdr:row>
      <xdr:rowOff>498475</xdr:rowOff>
    </xdr:to>
    <xdr:pic>
      <xdr:nvPicPr>
        <xdr:cNvPr id="188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33115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175</xdr:row>
      <xdr:rowOff>279400</xdr:rowOff>
    </xdr:from>
    <xdr:to>
      <xdr:col>3</xdr:col>
      <xdr:colOff>196850</xdr:colOff>
      <xdr:row>175</xdr:row>
      <xdr:rowOff>498475</xdr:rowOff>
    </xdr:to>
    <xdr:pic>
      <xdr:nvPicPr>
        <xdr:cNvPr id="189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33115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175</xdr:row>
      <xdr:rowOff>279400</xdr:rowOff>
    </xdr:from>
    <xdr:to>
      <xdr:col>10</xdr:col>
      <xdr:colOff>196850</xdr:colOff>
      <xdr:row>175</xdr:row>
      <xdr:rowOff>498475</xdr:rowOff>
    </xdr:to>
    <xdr:pic>
      <xdr:nvPicPr>
        <xdr:cNvPr id="189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33115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175</xdr:row>
      <xdr:rowOff>279400</xdr:rowOff>
    </xdr:from>
    <xdr:to>
      <xdr:col>3</xdr:col>
      <xdr:colOff>196850</xdr:colOff>
      <xdr:row>175</xdr:row>
      <xdr:rowOff>498475</xdr:rowOff>
    </xdr:to>
    <xdr:pic>
      <xdr:nvPicPr>
        <xdr:cNvPr id="189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33115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175</xdr:row>
      <xdr:rowOff>279400</xdr:rowOff>
    </xdr:from>
    <xdr:to>
      <xdr:col>3</xdr:col>
      <xdr:colOff>196850</xdr:colOff>
      <xdr:row>175</xdr:row>
      <xdr:rowOff>498475</xdr:rowOff>
    </xdr:to>
    <xdr:pic>
      <xdr:nvPicPr>
        <xdr:cNvPr id="189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33115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175</xdr:row>
      <xdr:rowOff>279400</xdr:rowOff>
    </xdr:from>
    <xdr:to>
      <xdr:col>10</xdr:col>
      <xdr:colOff>196850</xdr:colOff>
      <xdr:row>175</xdr:row>
      <xdr:rowOff>498475</xdr:rowOff>
    </xdr:to>
    <xdr:pic>
      <xdr:nvPicPr>
        <xdr:cNvPr id="189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33115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175</xdr:row>
      <xdr:rowOff>279400</xdr:rowOff>
    </xdr:from>
    <xdr:to>
      <xdr:col>3</xdr:col>
      <xdr:colOff>196850</xdr:colOff>
      <xdr:row>175</xdr:row>
      <xdr:rowOff>498475</xdr:rowOff>
    </xdr:to>
    <xdr:pic>
      <xdr:nvPicPr>
        <xdr:cNvPr id="189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33115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175</xdr:row>
      <xdr:rowOff>279400</xdr:rowOff>
    </xdr:from>
    <xdr:to>
      <xdr:col>3</xdr:col>
      <xdr:colOff>196850</xdr:colOff>
      <xdr:row>175</xdr:row>
      <xdr:rowOff>498475</xdr:rowOff>
    </xdr:to>
    <xdr:pic>
      <xdr:nvPicPr>
        <xdr:cNvPr id="189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33115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175</xdr:row>
      <xdr:rowOff>279400</xdr:rowOff>
    </xdr:from>
    <xdr:to>
      <xdr:col>10</xdr:col>
      <xdr:colOff>196850</xdr:colOff>
      <xdr:row>175</xdr:row>
      <xdr:rowOff>498475</xdr:rowOff>
    </xdr:to>
    <xdr:pic>
      <xdr:nvPicPr>
        <xdr:cNvPr id="189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33115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175</xdr:row>
      <xdr:rowOff>279400</xdr:rowOff>
    </xdr:from>
    <xdr:to>
      <xdr:col>3</xdr:col>
      <xdr:colOff>196850</xdr:colOff>
      <xdr:row>175</xdr:row>
      <xdr:rowOff>498475</xdr:rowOff>
    </xdr:to>
    <xdr:pic>
      <xdr:nvPicPr>
        <xdr:cNvPr id="189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33115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175</xdr:row>
      <xdr:rowOff>279400</xdr:rowOff>
    </xdr:from>
    <xdr:to>
      <xdr:col>3</xdr:col>
      <xdr:colOff>196850</xdr:colOff>
      <xdr:row>175</xdr:row>
      <xdr:rowOff>498475</xdr:rowOff>
    </xdr:to>
    <xdr:pic>
      <xdr:nvPicPr>
        <xdr:cNvPr id="189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33115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175</xdr:row>
      <xdr:rowOff>279400</xdr:rowOff>
    </xdr:from>
    <xdr:to>
      <xdr:col>10</xdr:col>
      <xdr:colOff>196850</xdr:colOff>
      <xdr:row>175</xdr:row>
      <xdr:rowOff>498475</xdr:rowOff>
    </xdr:to>
    <xdr:pic>
      <xdr:nvPicPr>
        <xdr:cNvPr id="190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33115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175</xdr:row>
      <xdr:rowOff>279400</xdr:rowOff>
    </xdr:from>
    <xdr:to>
      <xdr:col>3</xdr:col>
      <xdr:colOff>196850</xdr:colOff>
      <xdr:row>175</xdr:row>
      <xdr:rowOff>498475</xdr:rowOff>
    </xdr:to>
    <xdr:pic>
      <xdr:nvPicPr>
        <xdr:cNvPr id="190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33115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175</xdr:row>
      <xdr:rowOff>279400</xdr:rowOff>
    </xdr:from>
    <xdr:to>
      <xdr:col>3</xdr:col>
      <xdr:colOff>196850</xdr:colOff>
      <xdr:row>175</xdr:row>
      <xdr:rowOff>498475</xdr:rowOff>
    </xdr:to>
    <xdr:pic>
      <xdr:nvPicPr>
        <xdr:cNvPr id="190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33115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175</xdr:row>
      <xdr:rowOff>257175</xdr:rowOff>
    </xdr:from>
    <xdr:to>
      <xdr:col>3</xdr:col>
      <xdr:colOff>514350</xdr:colOff>
      <xdr:row>175</xdr:row>
      <xdr:rowOff>476250</xdr:rowOff>
    </xdr:to>
    <xdr:pic>
      <xdr:nvPicPr>
        <xdr:cNvPr id="190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330928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175</xdr:row>
      <xdr:rowOff>279400</xdr:rowOff>
    </xdr:from>
    <xdr:to>
      <xdr:col>10</xdr:col>
      <xdr:colOff>196850</xdr:colOff>
      <xdr:row>175</xdr:row>
      <xdr:rowOff>498475</xdr:rowOff>
    </xdr:to>
    <xdr:pic>
      <xdr:nvPicPr>
        <xdr:cNvPr id="190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33115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175</xdr:row>
      <xdr:rowOff>257175</xdr:rowOff>
    </xdr:from>
    <xdr:to>
      <xdr:col>10</xdr:col>
      <xdr:colOff>514350</xdr:colOff>
      <xdr:row>175</xdr:row>
      <xdr:rowOff>476250</xdr:rowOff>
    </xdr:to>
    <xdr:pic>
      <xdr:nvPicPr>
        <xdr:cNvPr id="190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330928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175</xdr:row>
      <xdr:rowOff>279400</xdr:rowOff>
    </xdr:from>
    <xdr:to>
      <xdr:col>3</xdr:col>
      <xdr:colOff>196850</xdr:colOff>
      <xdr:row>175</xdr:row>
      <xdr:rowOff>498475</xdr:rowOff>
    </xdr:to>
    <xdr:pic>
      <xdr:nvPicPr>
        <xdr:cNvPr id="190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33115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175</xdr:row>
      <xdr:rowOff>257175</xdr:rowOff>
    </xdr:from>
    <xdr:to>
      <xdr:col>3</xdr:col>
      <xdr:colOff>514350</xdr:colOff>
      <xdr:row>175</xdr:row>
      <xdr:rowOff>476250</xdr:rowOff>
    </xdr:to>
    <xdr:pic>
      <xdr:nvPicPr>
        <xdr:cNvPr id="190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330928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175</xdr:row>
      <xdr:rowOff>279400</xdr:rowOff>
    </xdr:from>
    <xdr:to>
      <xdr:col>3</xdr:col>
      <xdr:colOff>196850</xdr:colOff>
      <xdr:row>175</xdr:row>
      <xdr:rowOff>498475</xdr:rowOff>
    </xdr:to>
    <xdr:pic>
      <xdr:nvPicPr>
        <xdr:cNvPr id="190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33115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175</xdr:row>
      <xdr:rowOff>279400</xdr:rowOff>
    </xdr:from>
    <xdr:to>
      <xdr:col>10</xdr:col>
      <xdr:colOff>196850</xdr:colOff>
      <xdr:row>175</xdr:row>
      <xdr:rowOff>498475</xdr:rowOff>
    </xdr:to>
    <xdr:pic>
      <xdr:nvPicPr>
        <xdr:cNvPr id="190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33115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175</xdr:row>
      <xdr:rowOff>279400</xdr:rowOff>
    </xdr:from>
    <xdr:to>
      <xdr:col>3</xdr:col>
      <xdr:colOff>196850</xdr:colOff>
      <xdr:row>175</xdr:row>
      <xdr:rowOff>498475</xdr:rowOff>
    </xdr:to>
    <xdr:pic>
      <xdr:nvPicPr>
        <xdr:cNvPr id="191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33115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175</xdr:row>
      <xdr:rowOff>279400</xdr:rowOff>
    </xdr:from>
    <xdr:to>
      <xdr:col>3</xdr:col>
      <xdr:colOff>196850</xdr:colOff>
      <xdr:row>175</xdr:row>
      <xdr:rowOff>498475</xdr:rowOff>
    </xdr:to>
    <xdr:pic>
      <xdr:nvPicPr>
        <xdr:cNvPr id="19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33115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175</xdr:row>
      <xdr:rowOff>279400</xdr:rowOff>
    </xdr:from>
    <xdr:to>
      <xdr:col>10</xdr:col>
      <xdr:colOff>196850</xdr:colOff>
      <xdr:row>175</xdr:row>
      <xdr:rowOff>498475</xdr:rowOff>
    </xdr:to>
    <xdr:pic>
      <xdr:nvPicPr>
        <xdr:cNvPr id="191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33115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175</xdr:row>
      <xdr:rowOff>279400</xdr:rowOff>
    </xdr:from>
    <xdr:to>
      <xdr:col>3</xdr:col>
      <xdr:colOff>196850</xdr:colOff>
      <xdr:row>175</xdr:row>
      <xdr:rowOff>498475</xdr:rowOff>
    </xdr:to>
    <xdr:pic>
      <xdr:nvPicPr>
        <xdr:cNvPr id="191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33115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175</xdr:row>
      <xdr:rowOff>228600</xdr:rowOff>
    </xdr:from>
    <xdr:to>
      <xdr:col>3</xdr:col>
      <xdr:colOff>260350</xdr:colOff>
      <xdr:row>175</xdr:row>
      <xdr:rowOff>447675</xdr:rowOff>
    </xdr:to>
    <xdr:pic>
      <xdr:nvPicPr>
        <xdr:cNvPr id="191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1330642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175</xdr:row>
      <xdr:rowOff>231775</xdr:rowOff>
    </xdr:from>
    <xdr:to>
      <xdr:col>3</xdr:col>
      <xdr:colOff>539750</xdr:colOff>
      <xdr:row>175</xdr:row>
      <xdr:rowOff>450850</xdr:rowOff>
    </xdr:to>
    <xdr:pic>
      <xdr:nvPicPr>
        <xdr:cNvPr id="191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1330674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175</xdr:row>
      <xdr:rowOff>228600</xdr:rowOff>
    </xdr:from>
    <xdr:to>
      <xdr:col>10</xdr:col>
      <xdr:colOff>260350</xdr:colOff>
      <xdr:row>175</xdr:row>
      <xdr:rowOff>447675</xdr:rowOff>
    </xdr:to>
    <xdr:pic>
      <xdr:nvPicPr>
        <xdr:cNvPr id="191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1330642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175</xdr:row>
      <xdr:rowOff>231775</xdr:rowOff>
    </xdr:from>
    <xdr:to>
      <xdr:col>10</xdr:col>
      <xdr:colOff>539750</xdr:colOff>
      <xdr:row>175</xdr:row>
      <xdr:rowOff>450850</xdr:rowOff>
    </xdr:to>
    <xdr:pic>
      <xdr:nvPicPr>
        <xdr:cNvPr id="191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1330674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175</xdr:row>
      <xdr:rowOff>228600</xdr:rowOff>
    </xdr:from>
    <xdr:to>
      <xdr:col>3</xdr:col>
      <xdr:colOff>260350</xdr:colOff>
      <xdr:row>175</xdr:row>
      <xdr:rowOff>447675</xdr:rowOff>
    </xdr:to>
    <xdr:pic>
      <xdr:nvPicPr>
        <xdr:cNvPr id="191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1330642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175</xdr:row>
      <xdr:rowOff>231775</xdr:rowOff>
    </xdr:from>
    <xdr:to>
      <xdr:col>3</xdr:col>
      <xdr:colOff>539750</xdr:colOff>
      <xdr:row>175</xdr:row>
      <xdr:rowOff>450850</xdr:rowOff>
    </xdr:to>
    <xdr:pic>
      <xdr:nvPicPr>
        <xdr:cNvPr id="191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1330674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175</xdr:row>
      <xdr:rowOff>228600</xdr:rowOff>
    </xdr:from>
    <xdr:to>
      <xdr:col>3</xdr:col>
      <xdr:colOff>260350</xdr:colOff>
      <xdr:row>175</xdr:row>
      <xdr:rowOff>447675</xdr:rowOff>
    </xdr:to>
    <xdr:pic>
      <xdr:nvPicPr>
        <xdr:cNvPr id="192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1330642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175</xdr:row>
      <xdr:rowOff>231775</xdr:rowOff>
    </xdr:from>
    <xdr:to>
      <xdr:col>3</xdr:col>
      <xdr:colOff>539750</xdr:colOff>
      <xdr:row>175</xdr:row>
      <xdr:rowOff>450850</xdr:rowOff>
    </xdr:to>
    <xdr:pic>
      <xdr:nvPicPr>
        <xdr:cNvPr id="192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1330674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175</xdr:row>
      <xdr:rowOff>228600</xdr:rowOff>
    </xdr:from>
    <xdr:to>
      <xdr:col>10</xdr:col>
      <xdr:colOff>260350</xdr:colOff>
      <xdr:row>175</xdr:row>
      <xdr:rowOff>447675</xdr:rowOff>
    </xdr:to>
    <xdr:pic>
      <xdr:nvPicPr>
        <xdr:cNvPr id="192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1330642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175</xdr:row>
      <xdr:rowOff>231775</xdr:rowOff>
    </xdr:from>
    <xdr:to>
      <xdr:col>10</xdr:col>
      <xdr:colOff>539750</xdr:colOff>
      <xdr:row>175</xdr:row>
      <xdr:rowOff>450850</xdr:rowOff>
    </xdr:to>
    <xdr:pic>
      <xdr:nvPicPr>
        <xdr:cNvPr id="192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1330674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175</xdr:row>
      <xdr:rowOff>228600</xdr:rowOff>
    </xdr:from>
    <xdr:to>
      <xdr:col>3</xdr:col>
      <xdr:colOff>260350</xdr:colOff>
      <xdr:row>175</xdr:row>
      <xdr:rowOff>447675</xdr:rowOff>
    </xdr:to>
    <xdr:pic>
      <xdr:nvPicPr>
        <xdr:cNvPr id="192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1330642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175</xdr:row>
      <xdr:rowOff>231775</xdr:rowOff>
    </xdr:from>
    <xdr:to>
      <xdr:col>3</xdr:col>
      <xdr:colOff>539750</xdr:colOff>
      <xdr:row>175</xdr:row>
      <xdr:rowOff>450850</xdr:rowOff>
    </xdr:to>
    <xdr:pic>
      <xdr:nvPicPr>
        <xdr:cNvPr id="192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1330674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175</xdr:row>
      <xdr:rowOff>228600</xdr:rowOff>
    </xdr:from>
    <xdr:to>
      <xdr:col>10</xdr:col>
      <xdr:colOff>260350</xdr:colOff>
      <xdr:row>175</xdr:row>
      <xdr:rowOff>447675</xdr:rowOff>
    </xdr:to>
    <xdr:pic>
      <xdr:nvPicPr>
        <xdr:cNvPr id="192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1330642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175</xdr:row>
      <xdr:rowOff>231775</xdr:rowOff>
    </xdr:from>
    <xdr:to>
      <xdr:col>10</xdr:col>
      <xdr:colOff>539750</xdr:colOff>
      <xdr:row>175</xdr:row>
      <xdr:rowOff>450850</xdr:rowOff>
    </xdr:to>
    <xdr:pic>
      <xdr:nvPicPr>
        <xdr:cNvPr id="192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1330674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179</xdr:row>
      <xdr:rowOff>279400</xdr:rowOff>
    </xdr:from>
    <xdr:to>
      <xdr:col>10</xdr:col>
      <xdr:colOff>196850</xdr:colOff>
      <xdr:row>179</xdr:row>
      <xdr:rowOff>498475</xdr:rowOff>
    </xdr:to>
    <xdr:pic>
      <xdr:nvPicPr>
        <xdr:cNvPr id="192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358582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179</xdr:row>
      <xdr:rowOff>257175</xdr:rowOff>
    </xdr:from>
    <xdr:to>
      <xdr:col>10</xdr:col>
      <xdr:colOff>514350</xdr:colOff>
      <xdr:row>179</xdr:row>
      <xdr:rowOff>476250</xdr:rowOff>
    </xdr:to>
    <xdr:pic>
      <xdr:nvPicPr>
        <xdr:cNvPr id="192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358360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179</xdr:row>
      <xdr:rowOff>279400</xdr:rowOff>
    </xdr:from>
    <xdr:to>
      <xdr:col>3</xdr:col>
      <xdr:colOff>196850</xdr:colOff>
      <xdr:row>179</xdr:row>
      <xdr:rowOff>498475</xdr:rowOff>
    </xdr:to>
    <xdr:pic>
      <xdr:nvPicPr>
        <xdr:cNvPr id="193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358582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179</xdr:row>
      <xdr:rowOff>257175</xdr:rowOff>
    </xdr:from>
    <xdr:to>
      <xdr:col>3</xdr:col>
      <xdr:colOff>514350</xdr:colOff>
      <xdr:row>179</xdr:row>
      <xdr:rowOff>476250</xdr:rowOff>
    </xdr:to>
    <xdr:pic>
      <xdr:nvPicPr>
        <xdr:cNvPr id="193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358360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179</xdr:row>
      <xdr:rowOff>279400</xdr:rowOff>
    </xdr:from>
    <xdr:to>
      <xdr:col>3</xdr:col>
      <xdr:colOff>196850</xdr:colOff>
      <xdr:row>179</xdr:row>
      <xdr:rowOff>498475</xdr:rowOff>
    </xdr:to>
    <xdr:pic>
      <xdr:nvPicPr>
        <xdr:cNvPr id="193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358582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179</xdr:row>
      <xdr:rowOff>257175</xdr:rowOff>
    </xdr:from>
    <xdr:to>
      <xdr:col>3</xdr:col>
      <xdr:colOff>514350</xdr:colOff>
      <xdr:row>179</xdr:row>
      <xdr:rowOff>476250</xdr:rowOff>
    </xdr:to>
    <xdr:pic>
      <xdr:nvPicPr>
        <xdr:cNvPr id="193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358360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179</xdr:row>
      <xdr:rowOff>279400</xdr:rowOff>
    </xdr:from>
    <xdr:to>
      <xdr:col>3</xdr:col>
      <xdr:colOff>196850</xdr:colOff>
      <xdr:row>179</xdr:row>
      <xdr:rowOff>498475</xdr:rowOff>
    </xdr:to>
    <xdr:pic>
      <xdr:nvPicPr>
        <xdr:cNvPr id="19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358582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179</xdr:row>
      <xdr:rowOff>279400</xdr:rowOff>
    </xdr:from>
    <xdr:to>
      <xdr:col>10</xdr:col>
      <xdr:colOff>196850</xdr:colOff>
      <xdr:row>179</xdr:row>
      <xdr:rowOff>498475</xdr:rowOff>
    </xdr:to>
    <xdr:pic>
      <xdr:nvPicPr>
        <xdr:cNvPr id="193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358582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179</xdr:row>
      <xdr:rowOff>279400</xdr:rowOff>
    </xdr:from>
    <xdr:to>
      <xdr:col>3</xdr:col>
      <xdr:colOff>196850</xdr:colOff>
      <xdr:row>179</xdr:row>
      <xdr:rowOff>498475</xdr:rowOff>
    </xdr:to>
    <xdr:pic>
      <xdr:nvPicPr>
        <xdr:cNvPr id="193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358582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179</xdr:row>
      <xdr:rowOff>279400</xdr:rowOff>
    </xdr:from>
    <xdr:to>
      <xdr:col>3</xdr:col>
      <xdr:colOff>196850</xdr:colOff>
      <xdr:row>179</xdr:row>
      <xdr:rowOff>498475</xdr:rowOff>
    </xdr:to>
    <xdr:pic>
      <xdr:nvPicPr>
        <xdr:cNvPr id="193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358582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179</xdr:row>
      <xdr:rowOff>279400</xdr:rowOff>
    </xdr:from>
    <xdr:to>
      <xdr:col>10</xdr:col>
      <xdr:colOff>196850</xdr:colOff>
      <xdr:row>179</xdr:row>
      <xdr:rowOff>498475</xdr:rowOff>
    </xdr:to>
    <xdr:pic>
      <xdr:nvPicPr>
        <xdr:cNvPr id="193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358582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179</xdr:row>
      <xdr:rowOff>279400</xdr:rowOff>
    </xdr:from>
    <xdr:to>
      <xdr:col>3</xdr:col>
      <xdr:colOff>196850</xdr:colOff>
      <xdr:row>179</xdr:row>
      <xdr:rowOff>498475</xdr:rowOff>
    </xdr:to>
    <xdr:pic>
      <xdr:nvPicPr>
        <xdr:cNvPr id="193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358582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179</xdr:row>
      <xdr:rowOff>279400</xdr:rowOff>
    </xdr:from>
    <xdr:to>
      <xdr:col>3</xdr:col>
      <xdr:colOff>196850</xdr:colOff>
      <xdr:row>179</xdr:row>
      <xdr:rowOff>498475</xdr:rowOff>
    </xdr:to>
    <xdr:pic>
      <xdr:nvPicPr>
        <xdr:cNvPr id="194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358582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179</xdr:row>
      <xdr:rowOff>279400</xdr:rowOff>
    </xdr:from>
    <xdr:to>
      <xdr:col>10</xdr:col>
      <xdr:colOff>196850</xdr:colOff>
      <xdr:row>179</xdr:row>
      <xdr:rowOff>498475</xdr:rowOff>
    </xdr:to>
    <xdr:pic>
      <xdr:nvPicPr>
        <xdr:cNvPr id="194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358582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179</xdr:row>
      <xdr:rowOff>279400</xdr:rowOff>
    </xdr:from>
    <xdr:to>
      <xdr:col>3</xdr:col>
      <xdr:colOff>196850</xdr:colOff>
      <xdr:row>179</xdr:row>
      <xdr:rowOff>498475</xdr:rowOff>
    </xdr:to>
    <xdr:pic>
      <xdr:nvPicPr>
        <xdr:cNvPr id="194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358582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179</xdr:row>
      <xdr:rowOff>279400</xdr:rowOff>
    </xdr:from>
    <xdr:to>
      <xdr:col>3</xdr:col>
      <xdr:colOff>196850</xdr:colOff>
      <xdr:row>179</xdr:row>
      <xdr:rowOff>498475</xdr:rowOff>
    </xdr:to>
    <xdr:pic>
      <xdr:nvPicPr>
        <xdr:cNvPr id="194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358582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179</xdr:row>
      <xdr:rowOff>279400</xdr:rowOff>
    </xdr:from>
    <xdr:to>
      <xdr:col>10</xdr:col>
      <xdr:colOff>196850</xdr:colOff>
      <xdr:row>179</xdr:row>
      <xdr:rowOff>498475</xdr:rowOff>
    </xdr:to>
    <xdr:pic>
      <xdr:nvPicPr>
        <xdr:cNvPr id="194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358582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179</xdr:row>
      <xdr:rowOff>279400</xdr:rowOff>
    </xdr:from>
    <xdr:to>
      <xdr:col>3</xdr:col>
      <xdr:colOff>196850</xdr:colOff>
      <xdr:row>179</xdr:row>
      <xdr:rowOff>498475</xdr:rowOff>
    </xdr:to>
    <xdr:pic>
      <xdr:nvPicPr>
        <xdr:cNvPr id="194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358582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179</xdr:row>
      <xdr:rowOff>279400</xdr:rowOff>
    </xdr:from>
    <xdr:to>
      <xdr:col>3</xdr:col>
      <xdr:colOff>196850</xdr:colOff>
      <xdr:row>179</xdr:row>
      <xdr:rowOff>498475</xdr:rowOff>
    </xdr:to>
    <xdr:pic>
      <xdr:nvPicPr>
        <xdr:cNvPr id="194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358582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179</xdr:row>
      <xdr:rowOff>257175</xdr:rowOff>
    </xdr:from>
    <xdr:to>
      <xdr:col>3</xdr:col>
      <xdr:colOff>514350</xdr:colOff>
      <xdr:row>179</xdr:row>
      <xdr:rowOff>476250</xdr:rowOff>
    </xdr:to>
    <xdr:pic>
      <xdr:nvPicPr>
        <xdr:cNvPr id="194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358360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179</xdr:row>
      <xdr:rowOff>279400</xdr:rowOff>
    </xdr:from>
    <xdr:to>
      <xdr:col>10</xdr:col>
      <xdr:colOff>196850</xdr:colOff>
      <xdr:row>179</xdr:row>
      <xdr:rowOff>498475</xdr:rowOff>
    </xdr:to>
    <xdr:pic>
      <xdr:nvPicPr>
        <xdr:cNvPr id="194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358582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179</xdr:row>
      <xdr:rowOff>257175</xdr:rowOff>
    </xdr:from>
    <xdr:to>
      <xdr:col>10</xdr:col>
      <xdr:colOff>514350</xdr:colOff>
      <xdr:row>179</xdr:row>
      <xdr:rowOff>476250</xdr:rowOff>
    </xdr:to>
    <xdr:pic>
      <xdr:nvPicPr>
        <xdr:cNvPr id="194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358360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179</xdr:row>
      <xdr:rowOff>279400</xdr:rowOff>
    </xdr:from>
    <xdr:to>
      <xdr:col>3</xdr:col>
      <xdr:colOff>196850</xdr:colOff>
      <xdr:row>179</xdr:row>
      <xdr:rowOff>498475</xdr:rowOff>
    </xdr:to>
    <xdr:pic>
      <xdr:nvPicPr>
        <xdr:cNvPr id="195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358582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179</xdr:row>
      <xdr:rowOff>257175</xdr:rowOff>
    </xdr:from>
    <xdr:to>
      <xdr:col>3</xdr:col>
      <xdr:colOff>514350</xdr:colOff>
      <xdr:row>179</xdr:row>
      <xdr:rowOff>476250</xdr:rowOff>
    </xdr:to>
    <xdr:pic>
      <xdr:nvPicPr>
        <xdr:cNvPr id="195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358360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179</xdr:row>
      <xdr:rowOff>279400</xdr:rowOff>
    </xdr:from>
    <xdr:to>
      <xdr:col>3</xdr:col>
      <xdr:colOff>196850</xdr:colOff>
      <xdr:row>179</xdr:row>
      <xdr:rowOff>498475</xdr:rowOff>
    </xdr:to>
    <xdr:pic>
      <xdr:nvPicPr>
        <xdr:cNvPr id="195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358582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179</xdr:row>
      <xdr:rowOff>279400</xdr:rowOff>
    </xdr:from>
    <xdr:to>
      <xdr:col>10</xdr:col>
      <xdr:colOff>196850</xdr:colOff>
      <xdr:row>179</xdr:row>
      <xdr:rowOff>498475</xdr:rowOff>
    </xdr:to>
    <xdr:pic>
      <xdr:nvPicPr>
        <xdr:cNvPr id="195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358582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179</xdr:row>
      <xdr:rowOff>279400</xdr:rowOff>
    </xdr:from>
    <xdr:to>
      <xdr:col>3</xdr:col>
      <xdr:colOff>196850</xdr:colOff>
      <xdr:row>179</xdr:row>
      <xdr:rowOff>498475</xdr:rowOff>
    </xdr:to>
    <xdr:pic>
      <xdr:nvPicPr>
        <xdr:cNvPr id="195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358582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179</xdr:row>
      <xdr:rowOff>279400</xdr:rowOff>
    </xdr:from>
    <xdr:to>
      <xdr:col>3</xdr:col>
      <xdr:colOff>196850</xdr:colOff>
      <xdr:row>179</xdr:row>
      <xdr:rowOff>498475</xdr:rowOff>
    </xdr:to>
    <xdr:pic>
      <xdr:nvPicPr>
        <xdr:cNvPr id="195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358582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179</xdr:row>
      <xdr:rowOff>279400</xdr:rowOff>
    </xdr:from>
    <xdr:to>
      <xdr:col>10</xdr:col>
      <xdr:colOff>196850</xdr:colOff>
      <xdr:row>179</xdr:row>
      <xdr:rowOff>498475</xdr:rowOff>
    </xdr:to>
    <xdr:pic>
      <xdr:nvPicPr>
        <xdr:cNvPr id="195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358582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179</xdr:row>
      <xdr:rowOff>279400</xdr:rowOff>
    </xdr:from>
    <xdr:to>
      <xdr:col>3</xdr:col>
      <xdr:colOff>196850</xdr:colOff>
      <xdr:row>179</xdr:row>
      <xdr:rowOff>498475</xdr:rowOff>
    </xdr:to>
    <xdr:pic>
      <xdr:nvPicPr>
        <xdr:cNvPr id="195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358582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179</xdr:row>
      <xdr:rowOff>279400</xdr:rowOff>
    </xdr:from>
    <xdr:to>
      <xdr:col>3</xdr:col>
      <xdr:colOff>196850</xdr:colOff>
      <xdr:row>179</xdr:row>
      <xdr:rowOff>498475</xdr:rowOff>
    </xdr:to>
    <xdr:pic>
      <xdr:nvPicPr>
        <xdr:cNvPr id="195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358582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179</xdr:row>
      <xdr:rowOff>279400</xdr:rowOff>
    </xdr:from>
    <xdr:to>
      <xdr:col>10</xdr:col>
      <xdr:colOff>196850</xdr:colOff>
      <xdr:row>179</xdr:row>
      <xdr:rowOff>498475</xdr:rowOff>
    </xdr:to>
    <xdr:pic>
      <xdr:nvPicPr>
        <xdr:cNvPr id="195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358582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179</xdr:row>
      <xdr:rowOff>279400</xdr:rowOff>
    </xdr:from>
    <xdr:to>
      <xdr:col>3</xdr:col>
      <xdr:colOff>196850</xdr:colOff>
      <xdr:row>179</xdr:row>
      <xdr:rowOff>498475</xdr:rowOff>
    </xdr:to>
    <xdr:pic>
      <xdr:nvPicPr>
        <xdr:cNvPr id="196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358582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179</xdr:row>
      <xdr:rowOff>279400</xdr:rowOff>
    </xdr:from>
    <xdr:to>
      <xdr:col>3</xdr:col>
      <xdr:colOff>196850</xdr:colOff>
      <xdr:row>179</xdr:row>
      <xdr:rowOff>498475</xdr:rowOff>
    </xdr:to>
    <xdr:pic>
      <xdr:nvPicPr>
        <xdr:cNvPr id="196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358582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179</xdr:row>
      <xdr:rowOff>279400</xdr:rowOff>
    </xdr:from>
    <xdr:to>
      <xdr:col>10</xdr:col>
      <xdr:colOff>196850</xdr:colOff>
      <xdr:row>179</xdr:row>
      <xdr:rowOff>498475</xdr:rowOff>
    </xdr:to>
    <xdr:pic>
      <xdr:nvPicPr>
        <xdr:cNvPr id="196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358582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179</xdr:row>
      <xdr:rowOff>279400</xdr:rowOff>
    </xdr:from>
    <xdr:to>
      <xdr:col>3</xdr:col>
      <xdr:colOff>196850</xdr:colOff>
      <xdr:row>179</xdr:row>
      <xdr:rowOff>498475</xdr:rowOff>
    </xdr:to>
    <xdr:pic>
      <xdr:nvPicPr>
        <xdr:cNvPr id="196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358582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179</xdr:row>
      <xdr:rowOff>279400</xdr:rowOff>
    </xdr:from>
    <xdr:to>
      <xdr:col>3</xdr:col>
      <xdr:colOff>196850</xdr:colOff>
      <xdr:row>179</xdr:row>
      <xdr:rowOff>498475</xdr:rowOff>
    </xdr:to>
    <xdr:pic>
      <xdr:nvPicPr>
        <xdr:cNvPr id="196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358582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179</xdr:row>
      <xdr:rowOff>279400</xdr:rowOff>
    </xdr:from>
    <xdr:to>
      <xdr:col>10</xdr:col>
      <xdr:colOff>196850</xdr:colOff>
      <xdr:row>179</xdr:row>
      <xdr:rowOff>498475</xdr:rowOff>
    </xdr:to>
    <xdr:pic>
      <xdr:nvPicPr>
        <xdr:cNvPr id="196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358582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179</xdr:row>
      <xdr:rowOff>279400</xdr:rowOff>
    </xdr:from>
    <xdr:to>
      <xdr:col>3</xdr:col>
      <xdr:colOff>196850</xdr:colOff>
      <xdr:row>179</xdr:row>
      <xdr:rowOff>498475</xdr:rowOff>
    </xdr:to>
    <xdr:pic>
      <xdr:nvPicPr>
        <xdr:cNvPr id="196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358582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179</xdr:row>
      <xdr:rowOff>279400</xdr:rowOff>
    </xdr:from>
    <xdr:to>
      <xdr:col>3</xdr:col>
      <xdr:colOff>196850</xdr:colOff>
      <xdr:row>179</xdr:row>
      <xdr:rowOff>498475</xdr:rowOff>
    </xdr:to>
    <xdr:pic>
      <xdr:nvPicPr>
        <xdr:cNvPr id="196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358582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179</xdr:row>
      <xdr:rowOff>279400</xdr:rowOff>
    </xdr:from>
    <xdr:to>
      <xdr:col>10</xdr:col>
      <xdr:colOff>196850</xdr:colOff>
      <xdr:row>179</xdr:row>
      <xdr:rowOff>498475</xdr:rowOff>
    </xdr:to>
    <xdr:pic>
      <xdr:nvPicPr>
        <xdr:cNvPr id="196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358582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179</xdr:row>
      <xdr:rowOff>279400</xdr:rowOff>
    </xdr:from>
    <xdr:to>
      <xdr:col>3</xdr:col>
      <xdr:colOff>196850</xdr:colOff>
      <xdr:row>179</xdr:row>
      <xdr:rowOff>498475</xdr:rowOff>
    </xdr:to>
    <xdr:pic>
      <xdr:nvPicPr>
        <xdr:cNvPr id="196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358582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179</xdr:row>
      <xdr:rowOff>279400</xdr:rowOff>
    </xdr:from>
    <xdr:to>
      <xdr:col>3</xdr:col>
      <xdr:colOff>196850</xdr:colOff>
      <xdr:row>179</xdr:row>
      <xdr:rowOff>498475</xdr:rowOff>
    </xdr:to>
    <xdr:pic>
      <xdr:nvPicPr>
        <xdr:cNvPr id="197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358582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179</xdr:row>
      <xdr:rowOff>279400</xdr:rowOff>
    </xdr:from>
    <xdr:to>
      <xdr:col>10</xdr:col>
      <xdr:colOff>196850</xdr:colOff>
      <xdr:row>179</xdr:row>
      <xdr:rowOff>498475</xdr:rowOff>
    </xdr:to>
    <xdr:pic>
      <xdr:nvPicPr>
        <xdr:cNvPr id="197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358582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179</xdr:row>
      <xdr:rowOff>279400</xdr:rowOff>
    </xdr:from>
    <xdr:to>
      <xdr:col>3</xdr:col>
      <xdr:colOff>196850</xdr:colOff>
      <xdr:row>179</xdr:row>
      <xdr:rowOff>498475</xdr:rowOff>
    </xdr:to>
    <xdr:pic>
      <xdr:nvPicPr>
        <xdr:cNvPr id="197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358582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179</xdr:row>
      <xdr:rowOff>279400</xdr:rowOff>
    </xdr:from>
    <xdr:to>
      <xdr:col>3</xdr:col>
      <xdr:colOff>196850</xdr:colOff>
      <xdr:row>179</xdr:row>
      <xdr:rowOff>498475</xdr:rowOff>
    </xdr:to>
    <xdr:pic>
      <xdr:nvPicPr>
        <xdr:cNvPr id="197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358582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179</xdr:row>
      <xdr:rowOff>279400</xdr:rowOff>
    </xdr:from>
    <xdr:to>
      <xdr:col>10</xdr:col>
      <xdr:colOff>196850</xdr:colOff>
      <xdr:row>179</xdr:row>
      <xdr:rowOff>498475</xdr:rowOff>
    </xdr:to>
    <xdr:pic>
      <xdr:nvPicPr>
        <xdr:cNvPr id="197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358582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179</xdr:row>
      <xdr:rowOff>279400</xdr:rowOff>
    </xdr:from>
    <xdr:to>
      <xdr:col>3</xdr:col>
      <xdr:colOff>196850</xdr:colOff>
      <xdr:row>179</xdr:row>
      <xdr:rowOff>498475</xdr:rowOff>
    </xdr:to>
    <xdr:pic>
      <xdr:nvPicPr>
        <xdr:cNvPr id="197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358582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179</xdr:row>
      <xdr:rowOff>279400</xdr:rowOff>
    </xdr:from>
    <xdr:to>
      <xdr:col>3</xdr:col>
      <xdr:colOff>196850</xdr:colOff>
      <xdr:row>179</xdr:row>
      <xdr:rowOff>498475</xdr:rowOff>
    </xdr:to>
    <xdr:pic>
      <xdr:nvPicPr>
        <xdr:cNvPr id="197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358582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179</xdr:row>
      <xdr:rowOff>257175</xdr:rowOff>
    </xdr:from>
    <xdr:to>
      <xdr:col>3</xdr:col>
      <xdr:colOff>514350</xdr:colOff>
      <xdr:row>179</xdr:row>
      <xdr:rowOff>476250</xdr:rowOff>
    </xdr:to>
    <xdr:pic>
      <xdr:nvPicPr>
        <xdr:cNvPr id="197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358360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179</xdr:row>
      <xdr:rowOff>279400</xdr:rowOff>
    </xdr:from>
    <xdr:to>
      <xdr:col>10</xdr:col>
      <xdr:colOff>196850</xdr:colOff>
      <xdr:row>179</xdr:row>
      <xdr:rowOff>498475</xdr:rowOff>
    </xdr:to>
    <xdr:pic>
      <xdr:nvPicPr>
        <xdr:cNvPr id="197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358582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179</xdr:row>
      <xdr:rowOff>257175</xdr:rowOff>
    </xdr:from>
    <xdr:to>
      <xdr:col>10</xdr:col>
      <xdr:colOff>514350</xdr:colOff>
      <xdr:row>179</xdr:row>
      <xdr:rowOff>476250</xdr:rowOff>
    </xdr:to>
    <xdr:pic>
      <xdr:nvPicPr>
        <xdr:cNvPr id="197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358360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179</xdr:row>
      <xdr:rowOff>279400</xdr:rowOff>
    </xdr:from>
    <xdr:to>
      <xdr:col>3</xdr:col>
      <xdr:colOff>196850</xdr:colOff>
      <xdr:row>179</xdr:row>
      <xdr:rowOff>498475</xdr:rowOff>
    </xdr:to>
    <xdr:pic>
      <xdr:nvPicPr>
        <xdr:cNvPr id="198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358582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179</xdr:row>
      <xdr:rowOff>257175</xdr:rowOff>
    </xdr:from>
    <xdr:to>
      <xdr:col>3</xdr:col>
      <xdr:colOff>514350</xdr:colOff>
      <xdr:row>179</xdr:row>
      <xdr:rowOff>476250</xdr:rowOff>
    </xdr:to>
    <xdr:pic>
      <xdr:nvPicPr>
        <xdr:cNvPr id="198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358360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179</xdr:row>
      <xdr:rowOff>279400</xdr:rowOff>
    </xdr:from>
    <xdr:to>
      <xdr:col>3</xdr:col>
      <xdr:colOff>196850</xdr:colOff>
      <xdr:row>179</xdr:row>
      <xdr:rowOff>498475</xdr:rowOff>
    </xdr:to>
    <xdr:pic>
      <xdr:nvPicPr>
        <xdr:cNvPr id="198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358582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179</xdr:row>
      <xdr:rowOff>279400</xdr:rowOff>
    </xdr:from>
    <xdr:to>
      <xdr:col>10</xdr:col>
      <xdr:colOff>196850</xdr:colOff>
      <xdr:row>179</xdr:row>
      <xdr:rowOff>498475</xdr:rowOff>
    </xdr:to>
    <xdr:pic>
      <xdr:nvPicPr>
        <xdr:cNvPr id="198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358582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179</xdr:row>
      <xdr:rowOff>279400</xdr:rowOff>
    </xdr:from>
    <xdr:to>
      <xdr:col>3</xdr:col>
      <xdr:colOff>196850</xdr:colOff>
      <xdr:row>179</xdr:row>
      <xdr:rowOff>498475</xdr:rowOff>
    </xdr:to>
    <xdr:pic>
      <xdr:nvPicPr>
        <xdr:cNvPr id="198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358582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179</xdr:row>
      <xdr:rowOff>279400</xdr:rowOff>
    </xdr:from>
    <xdr:to>
      <xdr:col>3</xdr:col>
      <xdr:colOff>196850</xdr:colOff>
      <xdr:row>179</xdr:row>
      <xdr:rowOff>498475</xdr:rowOff>
    </xdr:to>
    <xdr:pic>
      <xdr:nvPicPr>
        <xdr:cNvPr id="198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358582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179</xdr:row>
      <xdr:rowOff>279400</xdr:rowOff>
    </xdr:from>
    <xdr:to>
      <xdr:col>10</xdr:col>
      <xdr:colOff>196850</xdr:colOff>
      <xdr:row>179</xdr:row>
      <xdr:rowOff>498475</xdr:rowOff>
    </xdr:to>
    <xdr:pic>
      <xdr:nvPicPr>
        <xdr:cNvPr id="198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358582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179</xdr:row>
      <xdr:rowOff>279400</xdr:rowOff>
    </xdr:from>
    <xdr:to>
      <xdr:col>3</xdr:col>
      <xdr:colOff>196850</xdr:colOff>
      <xdr:row>179</xdr:row>
      <xdr:rowOff>498475</xdr:rowOff>
    </xdr:to>
    <xdr:pic>
      <xdr:nvPicPr>
        <xdr:cNvPr id="198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358582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179</xdr:row>
      <xdr:rowOff>279400</xdr:rowOff>
    </xdr:from>
    <xdr:to>
      <xdr:col>3</xdr:col>
      <xdr:colOff>196850</xdr:colOff>
      <xdr:row>179</xdr:row>
      <xdr:rowOff>498475</xdr:rowOff>
    </xdr:to>
    <xdr:pic>
      <xdr:nvPicPr>
        <xdr:cNvPr id="198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358582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179</xdr:row>
      <xdr:rowOff>279400</xdr:rowOff>
    </xdr:from>
    <xdr:to>
      <xdr:col>10</xdr:col>
      <xdr:colOff>196850</xdr:colOff>
      <xdr:row>179</xdr:row>
      <xdr:rowOff>498475</xdr:rowOff>
    </xdr:to>
    <xdr:pic>
      <xdr:nvPicPr>
        <xdr:cNvPr id="198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358582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179</xdr:row>
      <xdr:rowOff>279400</xdr:rowOff>
    </xdr:from>
    <xdr:to>
      <xdr:col>3</xdr:col>
      <xdr:colOff>196850</xdr:colOff>
      <xdr:row>179</xdr:row>
      <xdr:rowOff>498475</xdr:rowOff>
    </xdr:to>
    <xdr:pic>
      <xdr:nvPicPr>
        <xdr:cNvPr id="199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358582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179</xdr:row>
      <xdr:rowOff>279400</xdr:rowOff>
    </xdr:from>
    <xdr:to>
      <xdr:col>3</xdr:col>
      <xdr:colOff>196850</xdr:colOff>
      <xdr:row>179</xdr:row>
      <xdr:rowOff>498475</xdr:rowOff>
    </xdr:to>
    <xdr:pic>
      <xdr:nvPicPr>
        <xdr:cNvPr id="199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358582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179</xdr:row>
      <xdr:rowOff>279400</xdr:rowOff>
    </xdr:from>
    <xdr:to>
      <xdr:col>10</xdr:col>
      <xdr:colOff>196850</xdr:colOff>
      <xdr:row>179</xdr:row>
      <xdr:rowOff>498475</xdr:rowOff>
    </xdr:to>
    <xdr:pic>
      <xdr:nvPicPr>
        <xdr:cNvPr id="199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358582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179</xdr:row>
      <xdr:rowOff>279400</xdr:rowOff>
    </xdr:from>
    <xdr:to>
      <xdr:col>3</xdr:col>
      <xdr:colOff>196850</xdr:colOff>
      <xdr:row>179</xdr:row>
      <xdr:rowOff>498475</xdr:rowOff>
    </xdr:to>
    <xdr:pic>
      <xdr:nvPicPr>
        <xdr:cNvPr id="199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358582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179</xdr:row>
      <xdr:rowOff>279400</xdr:rowOff>
    </xdr:from>
    <xdr:to>
      <xdr:col>3</xdr:col>
      <xdr:colOff>196850</xdr:colOff>
      <xdr:row>179</xdr:row>
      <xdr:rowOff>498475</xdr:rowOff>
    </xdr:to>
    <xdr:pic>
      <xdr:nvPicPr>
        <xdr:cNvPr id="199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358582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179</xdr:row>
      <xdr:rowOff>279400</xdr:rowOff>
    </xdr:from>
    <xdr:to>
      <xdr:col>10</xdr:col>
      <xdr:colOff>196850</xdr:colOff>
      <xdr:row>179</xdr:row>
      <xdr:rowOff>498475</xdr:rowOff>
    </xdr:to>
    <xdr:pic>
      <xdr:nvPicPr>
        <xdr:cNvPr id="199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358582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179</xdr:row>
      <xdr:rowOff>279400</xdr:rowOff>
    </xdr:from>
    <xdr:to>
      <xdr:col>3</xdr:col>
      <xdr:colOff>196850</xdr:colOff>
      <xdr:row>179</xdr:row>
      <xdr:rowOff>498475</xdr:rowOff>
    </xdr:to>
    <xdr:pic>
      <xdr:nvPicPr>
        <xdr:cNvPr id="199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358582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179</xdr:row>
      <xdr:rowOff>279400</xdr:rowOff>
    </xdr:from>
    <xdr:to>
      <xdr:col>3</xdr:col>
      <xdr:colOff>196850</xdr:colOff>
      <xdr:row>179</xdr:row>
      <xdr:rowOff>498475</xdr:rowOff>
    </xdr:to>
    <xdr:pic>
      <xdr:nvPicPr>
        <xdr:cNvPr id="199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358582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179</xdr:row>
      <xdr:rowOff>279400</xdr:rowOff>
    </xdr:from>
    <xdr:to>
      <xdr:col>10</xdr:col>
      <xdr:colOff>196850</xdr:colOff>
      <xdr:row>179</xdr:row>
      <xdr:rowOff>498475</xdr:rowOff>
    </xdr:to>
    <xdr:pic>
      <xdr:nvPicPr>
        <xdr:cNvPr id="199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358582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179</xdr:row>
      <xdr:rowOff>279400</xdr:rowOff>
    </xdr:from>
    <xdr:to>
      <xdr:col>3</xdr:col>
      <xdr:colOff>196850</xdr:colOff>
      <xdr:row>179</xdr:row>
      <xdr:rowOff>498475</xdr:rowOff>
    </xdr:to>
    <xdr:pic>
      <xdr:nvPicPr>
        <xdr:cNvPr id="199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358582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179</xdr:row>
      <xdr:rowOff>279400</xdr:rowOff>
    </xdr:from>
    <xdr:to>
      <xdr:col>3</xdr:col>
      <xdr:colOff>196850</xdr:colOff>
      <xdr:row>179</xdr:row>
      <xdr:rowOff>498475</xdr:rowOff>
    </xdr:to>
    <xdr:pic>
      <xdr:nvPicPr>
        <xdr:cNvPr id="200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358582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179</xdr:row>
      <xdr:rowOff>279400</xdr:rowOff>
    </xdr:from>
    <xdr:to>
      <xdr:col>10</xdr:col>
      <xdr:colOff>196850</xdr:colOff>
      <xdr:row>179</xdr:row>
      <xdr:rowOff>498475</xdr:rowOff>
    </xdr:to>
    <xdr:pic>
      <xdr:nvPicPr>
        <xdr:cNvPr id="200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358582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179</xdr:row>
      <xdr:rowOff>279400</xdr:rowOff>
    </xdr:from>
    <xdr:to>
      <xdr:col>3</xdr:col>
      <xdr:colOff>196850</xdr:colOff>
      <xdr:row>179</xdr:row>
      <xdr:rowOff>498475</xdr:rowOff>
    </xdr:to>
    <xdr:pic>
      <xdr:nvPicPr>
        <xdr:cNvPr id="200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358582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179</xdr:row>
      <xdr:rowOff>279400</xdr:rowOff>
    </xdr:from>
    <xdr:to>
      <xdr:col>3</xdr:col>
      <xdr:colOff>196850</xdr:colOff>
      <xdr:row>179</xdr:row>
      <xdr:rowOff>498475</xdr:rowOff>
    </xdr:to>
    <xdr:pic>
      <xdr:nvPicPr>
        <xdr:cNvPr id="200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358582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179</xdr:row>
      <xdr:rowOff>257175</xdr:rowOff>
    </xdr:from>
    <xdr:to>
      <xdr:col>3</xdr:col>
      <xdr:colOff>514350</xdr:colOff>
      <xdr:row>179</xdr:row>
      <xdr:rowOff>476250</xdr:rowOff>
    </xdr:to>
    <xdr:pic>
      <xdr:nvPicPr>
        <xdr:cNvPr id="200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358360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179</xdr:row>
      <xdr:rowOff>279400</xdr:rowOff>
    </xdr:from>
    <xdr:to>
      <xdr:col>10</xdr:col>
      <xdr:colOff>196850</xdr:colOff>
      <xdr:row>179</xdr:row>
      <xdr:rowOff>498475</xdr:rowOff>
    </xdr:to>
    <xdr:pic>
      <xdr:nvPicPr>
        <xdr:cNvPr id="200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358582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179</xdr:row>
      <xdr:rowOff>257175</xdr:rowOff>
    </xdr:from>
    <xdr:to>
      <xdr:col>10</xdr:col>
      <xdr:colOff>514350</xdr:colOff>
      <xdr:row>179</xdr:row>
      <xdr:rowOff>476250</xdr:rowOff>
    </xdr:to>
    <xdr:pic>
      <xdr:nvPicPr>
        <xdr:cNvPr id="200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358360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179</xdr:row>
      <xdr:rowOff>279400</xdr:rowOff>
    </xdr:from>
    <xdr:to>
      <xdr:col>3</xdr:col>
      <xdr:colOff>196850</xdr:colOff>
      <xdr:row>179</xdr:row>
      <xdr:rowOff>498475</xdr:rowOff>
    </xdr:to>
    <xdr:pic>
      <xdr:nvPicPr>
        <xdr:cNvPr id="200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358582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179</xdr:row>
      <xdr:rowOff>257175</xdr:rowOff>
    </xdr:from>
    <xdr:to>
      <xdr:col>3</xdr:col>
      <xdr:colOff>514350</xdr:colOff>
      <xdr:row>179</xdr:row>
      <xdr:rowOff>476250</xdr:rowOff>
    </xdr:to>
    <xdr:pic>
      <xdr:nvPicPr>
        <xdr:cNvPr id="200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358360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179</xdr:row>
      <xdr:rowOff>279400</xdr:rowOff>
    </xdr:from>
    <xdr:to>
      <xdr:col>3</xdr:col>
      <xdr:colOff>196850</xdr:colOff>
      <xdr:row>179</xdr:row>
      <xdr:rowOff>498475</xdr:rowOff>
    </xdr:to>
    <xdr:pic>
      <xdr:nvPicPr>
        <xdr:cNvPr id="200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358582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179</xdr:row>
      <xdr:rowOff>279400</xdr:rowOff>
    </xdr:from>
    <xdr:to>
      <xdr:col>10</xdr:col>
      <xdr:colOff>196850</xdr:colOff>
      <xdr:row>179</xdr:row>
      <xdr:rowOff>498475</xdr:rowOff>
    </xdr:to>
    <xdr:pic>
      <xdr:nvPicPr>
        <xdr:cNvPr id="201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358582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179</xdr:row>
      <xdr:rowOff>279400</xdr:rowOff>
    </xdr:from>
    <xdr:to>
      <xdr:col>3</xdr:col>
      <xdr:colOff>196850</xdr:colOff>
      <xdr:row>179</xdr:row>
      <xdr:rowOff>498475</xdr:rowOff>
    </xdr:to>
    <xdr:pic>
      <xdr:nvPicPr>
        <xdr:cNvPr id="20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358582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179</xdr:row>
      <xdr:rowOff>279400</xdr:rowOff>
    </xdr:from>
    <xdr:to>
      <xdr:col>3</xdr:col>
      <xdr:colOff>196850</xdr:colOff>
      <xdr:row>179</xdr:row>
      <xdr:rowOff>498475</xdr:rowOff>
    </xdr:to>
    <xdr:pic>
      <xdr:nvPicPr>
        <xdr:cNvPr id="201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358582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179</xdr:row>
      <xdr:rowOff>279400</xdr:rowOff>
    </xdr:from>
    <xdr:to>
      <xdr:col>10</xdr:col>
      <xdr:colOff>196850</xdr:colOff>
      <xdr:row>179</xdr:row>
      <xdr:rowOff>498475</xdr:rowOff>
    </xdr:to>
    <xdr:pic>
      <xdr:nvPicPr>
        <xdr:cNvPr id="201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358582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179</xdr:row>
      <xdr:rowOff>279400</xdr:rowOff>
    </xdr:from>
    <xdr:to>
      <xdr:col>3</xdr:col>
      <xdr:colOff>196850</xdr:colOff>
      <xdr:row>179</xdr:row>
      <xdr:rowOff>498475</xdr:rowOff>
    </xdr:to>
    <xdr:pic>
      <xdr:nvPicPr>
        <xdr:cNvPr id="201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358582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179</xdr:row>
      <xdr:rowOff>279400</xdr:rowOff>
    </xdr:from>
    <xdr:to>
      <xdr:col>3</xdr:col>
      <xdr:colOff>196850</xdr:colOff>
      <xdr:row>179</xdr:row>
      <xdr:rowOff>498475</xdr:rowOff>
    </xdr:to>
    <xdr:pic>
      <xdr:nvPicPr>
        <xdr:cNvPr id="201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358582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179</xdr:row>
      <xdr:rowOff>279400</xdr:rowOff>
    </xdr:from>
    <xdr:to>
      <xdr:col>10</xdr:col>
      <xdr:colOff>196850</xdr:colOff>
      <xdr:row>179</xdr:row>
      <xdr:rowOff>498475</xdr:rowOff>
    </xdr:to>
    <xdr:pic>
      <xdr:nvPicPr>
        <xdr:cNvPr id="201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358582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179</xdr:row>
      <xdr:rowOff>279400</xdr:rowOff>
    </xdr:from>
    <xdr:to>
      <xdr:col>3</xdr:col>
      <xdr:colOff>196850</xdr:colOff>
      <xdr:row>179</xdr:row>
      <xdr:rowOff>498475</xdr:rowOff>
    </xdr:to>
    <xdr:pic>
      <xdr:nvPicPr>
        <xdr:cNvPr id="201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358582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179</xdr:row>
      <xdr:rowOff>279400</xdr:rowOff>
    </xdr:from>
    <xdr:to>
      <xdr:col>3</xdr:col>
      <xdr:colOff>196850</xdr:colOff>
      <xdr:row>179</xdr:row>
      <xdr:rowOff>498475</xdr:rowOff>
    </xdr:to>
    <xdr:pic>
      <xdr:nvPicPr>
        <xdr:cNvPr id="201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358582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179</xdr:row>
      <xdr:rowOff>279400</xdr:rowOff>
    </xdr:from>
    <xdr:to>
      <xdr:col>10</xdr:col>
      <xdr:colOff>196850</xdr:colOff>
      <xdr:row>179</xdr:row>
      <xdr:rowOff>498475</xdr:rowOff>
    </xdr:to>
    <xdr:pic>
      <xdr:nvPicPr>
        <xdr:cNvPr id="201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358582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179</xdr:row>
      <xdr:rowOff>279400</xdr:rowOff>
    </xdr:from>
    <xdr:to>
      <xdr:col>3</xdr:col>
      <xdr:colOff>196850</xdr:colOff>
      <xdr:row>179</xdr:row>
      <xdr:rowOff>498475</xdr:rowOff>
    </xdr:to>
    <xdr:pic>
      <xdr:nvPicPr>
        <xdr:cNvPr id="202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358582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179</xdr:row>
      <xdr:rowOff>279400</xdr:rowOff>
    </xdr:from>
    <xdr:to>
      <xdr:col>3</xdr:col>
      <xdr:colOff>196850</xdr:colOff>
      <xdr:row>179</xdr:row>
      <xdr:rowOff>498475</xdr:rowOff>
    </xdr:to>
    <xdr:pic>
      <xdr:nvPicPr>
        <xdr:cNvPr id="202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358582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179</xdr:row>
      <xdr:rowOff>279400</xdr:rowOff>
    </xdr:from>
    <xdr:to>
      <xdr:col>10</xdr:col>
      <xdr:colOff>196850</xdr:colOff>
      <xdr:row>179</xdr:row>
      <xdr:rowOff>498475</xdr:rowOff>
    </xdr:to>
    <xdr:pic>
      <xdr:nvPicPr>
        <xdr:cNvPr id="202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358582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179</xdr:row>
      <xdr:rowOff>279400</xdr:rowOff>
    </xdr:from>
    <xdr:to>
      <xdr:col>3</xdr:col>
      <xdr:colOff>196850</xdr:colOff>
      <xdr:row>179</xdr:row>
      <xdr:rowOff>498475</xdr:rowOff>
    </xdr:to>
    <xdr:pic>
      <xdr:nvPicPr>
        <xdr:cNvPr id="202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358582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179</xdr:row>
      <xdr:rowOff>279400</xdr:rowOff>
    </xdr:from>
    <xdr:to>
      <xdr:col>3</xdr:col>
      <xdr:colOff>196850</xdr:colOff>
      <xdr:row>179</xdr:row>
      <xdr:rowOff>498475</xdr:rowOff>
    </xdr:to>
    <xdr:pic>
      <xdr:nvPicPr>
        <xdr:cNvPr id="202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358582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179</xdr:row>
      <xdr:rowOff>257175</xdr:rowOff>
    </xdr:from>
    <xdr:to>
      <xdr:col>3</xdr:col>
      <xdr:colOff>514350</xdr:colOff>
      <xdr:row>179</xdr:row>
      <xdr:rowOff>476250</xdr:rowOff>
    </xdr:to>
    <xdr:pic>
      <xdr:nvPicPr>
        <xdr:cNvPr id="202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358360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179</xdr:row>
      <xdr:rowOff>279400</xdr:rowOff>
    </xdr:from>
    <xdr:to>
      <xdr:col>10</xdr:col>
      <xdr:colOff>196850</xdr:colOff>
      <xdr:row>179</xdr:row>
      <xdr:rowOff>498475</xdr:rowOff>
    </xdr:to>
    <xdr:pic>
      <xdr:nvPicPr>
        <xdr:cNvPr id="202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358582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179</xdr:row>
      <xdr:rowOff>257175</xdr:rowOff>
    </xdr:from>
    <xdr:to>
      <xdr:col>10</xdr:col>
      <xdr:colOff>514350</xdr:colOff>
      <xdr:row>179</xdr:row>
      <xdr:rowOff>476250</xdr:rowOff>
    </xdr:to>
    <xdr:pic>
      <xdr:nvPicPr>
        <xdr:cNvPr id="202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358360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179</xdr:row>
      <xdr:rowOff>279400</xdr:rowOff>
    </xdr:from>
    <xdr:to>
      <xdr:col>3</xdr:col>
      <xdr:colOff>196850</xdr:colOff>
      <xdr:row>179</xdr:row>
      <xdr:rowOff>498475</xdr:rowOff>
    </xdr:to>
    <xdr:pic>
      <xdr:nvPicPr>
        <xdr:cNvPr id="202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358582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179</xdr:row>
      <xdr:rowOff>257175</xdr:rowOff>
    </xdr:from>
    <xdr:to>
      <xdr:col>3</xdr:col>
      <xdr:colOff>514350</xdr:colOff>
      <xdr:row>179</xdr:row>
      <xdr:rowOff>476250</xdr:rowOff>
    </xdr:to>
    <xdr:pic>
      <xdr:nvPicPr>
        <xdr:cNvPr id="202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358360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179</xdr:row>
      <xdr:rowOff>279400</xdr:rowOff>
    </xdr:from>
    <xdr:to>
      <xdr:col>3</xdr:col>
      <xdr:colOff>196850</xdr:colOff>
      <xdr:row>179</xdr:row>
      <xdr:rowOff>498475</xdr:rowOff>
    </xdr:to>
    <xdr:pic>
      <xdr:nvPicPr>
        <xdr:cNvPr id="203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358582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179</xdr:row>
      <xdr:rowOff>279400</xdr:rowOff>
    </xdr:from>
    <xdr:to>
      <xdr:col>10</xdr:col>
      <xdr:colOff>196850</xdr:colOff>
      <xdr:row>179</xdr:row>
      <xdr:rowOff>498475</xdr:rowOff>
    </xdr:to>
    <xdr:pic>
      <xdr:nvPicPr>
        <xdr:cNvPr id="203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358582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179</xdr:row>
      <xdr:rowOff>279400</xdr:rowOff>
    </xdr:from>
    <xdr:to>
      <xdr:col>3</xdr:col>
      <xdr:colOff>196850</xdr:colOff>
      <xdr:row>179</xdr:row>
      <xdr:rowOff>498475</xdr:rowOff>
    </xdr:to>
    <xdr:pic>
      <xdr:nvPicPr>
        <xdr:cNvPr id="203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358582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179</xdr:row>
      <xdr:rowOff>279400</xdr:rowOff>
    </xdr:from>
    <xdr:to>
      <xdr:col>3</xdr:col>
      <xdr:colOff>196850</xdr:colOff>
      <xdr:row>179</xdr:row>
      <xdr:rowOff>498475</xdr:rowOff>
    </xdr:to>
    <xdr:pic>
      <xdr:nvPicPr>
        <xdr:cNvPr id="203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358582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179</xdr:row>
      <xdr:rowOff>279400</xdr:rowOff>
    </xdr:from>
    <xdr:to>
      <xdr:col>10</xdr:col>
      <xdr:colOff>196850</xdr:colOff>
      <xdr:row>179</xdr:row>
      <xdr:rowOff>498475</xdr:rowOff>
    </xdr:to>
    <xdr:pic>
      <xdr:nvPicPr>
        <xdr:cNvPr id="20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358582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179</xdr:row>
      <xdr:rowOff>279400</xdr:rowOff>
    </xdr:from>
    <xdr:to>
      <xdr:col>3</xdr:col>
      <xdr:colOff>196850</xdr:colOff>
      <xdr:row>179</xdr:row>
      <xdr:rowOff>498475</xdr:rowOff>
    </xdr:to>
    <xdr:pic>
      <xdr:nvPicPr>
        <xdr:cNvPr id="203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358582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179</xdr:row>
      <xdr:rowOff>279400</xdr:rowOff>
    </xdr:from>
    <xdr:to>
      <xdr:col>3</xdr:col>
      <xdr:colOff>196850</xdr:colOff>
      <xdr:row>179</xdr:row>
      <xdr:rowOff>498475</xdr:rowOff>
    </xdr:to>
    <xdr:pic>
      <xdr:nvPicPr>
        <xdr:cNvPr id="203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358582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179</xdr:row>
      <xdr:rowOff>279400</xdr:rowOff>
    </xdr:from>
    <xdr:to>
      <xdr:col>10</xdr:col>
      <xdr:colOff>196850</xdr:colOff>
      <xdr:row>179</xdr:row>
      <xdr:rowOff>498475</xdr:rowOff>
    </xdr:to>
    <xdr:pic>
      <xdr:nvPicPr>
        <xdr:cNvPr id="203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358582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179</xdr:row>
      <xdr:rowOff>279400</xdr:rowOff>
    </xdr:from>
    <xdr:to>
      <xdr:col>3</xdr:col>
      <xdr:colOff>196850</xdr:colOff>
      <xdr:row>179</xdr:row>
      <xdr:rowOff>498475</xdr:rowOff>
    </xdr:to>
    <xdr:pic>
      <xdr:nvPicPr>
        <xdr:cNvPr id="203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358582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179</xdr:row>
      <xdr:rowOff>279400</xdr:rowOff>
    </xdr:from>
    <xdr:to>
      <xdr:col>3</xdr:col>
      <xdr:colOff>196850</xdr:colOff>
      <xdr:row>179</xdr:row>
      <xdr:rowOff>498475</xdr:rowOff>
    </xdr:to>
    <xdr:pic>
      <xdr:nvPicPr>
        <xdr:cNvPr id="203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358582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179</xdr:row>
      <xdr:rowOff>257175</xdr:rowOff>
    </xdr:from>
    <xdr:to>
      <xdr:col>3</xdr:col>
      <xdr:colOff>514350</xdr:colOff>
      <xdr:row>179</xdr:row>
      <xdr:rowOff>476250</xdr:rowOff>
    </xdr:to>
    <xdr:pic>
      <xdr:nvPicPr>
        <xdr:cNvPr id="204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358360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179</xdr:row>
      <xdr:rowOff>279400</xdr:rowOff>
    </xdr:from>
    <xdr:to>
      <xdr:col>10</xdr:col>
      <xdr:colOff>196850</xdr:colOff>
      <xdr:row>179</xdr:row>
      <xdr:rowOff>498475</xdr:rowOff>
    </xdr:to>
    <xdr:pic>
      <xdr:nvPicPr>
        <xdr:cNvPr id="204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358582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179</xdr:row>
      <xdr:rowOff>257175</xdr:rowOff>
    </xdr:from>
    <xdr:to>
      <xdr:col>10</xdr:col>
      <xdr:colOff>514350</xdr:colOff>
      <xdr:row>179</xdr:row>
      <xdr:rowOff>476250</xdr:rowOff>
    </xdr:to>
    <xdr:pic>
      <xdr:nvPicPr>
        <xdr:cNvPr id="204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358360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179</xdr:row>
      <xdr:rowOff>279400</xdr:rowOff>
    </xdr:from>
    <xdr:to>
      <xdr:col>3</xdr:col>
      <xdr:colOff>196850</xdr:colOff>
      <xdr:row>179</xdr:row>
      <xdr:rowOff>498475</xdr:rowOff>
    </xdr:to>
    <xdr:pic>
      <xdr:nvPicPr>
        <xdr:cNvPr id="204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358582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179</xdr:row>
      <xdr:rowOff>257175</xdr:rowOff>
    </xdr:from>
    <xdr:to>
      <xdr:col>3</xdr:col>
      <xdr:colOff>514350</xdr:colOff>
      <xdr:row>179</xdr:row>
      <xdr:rowOff>476250</xdr:rowOff>
    </xdr:to>
    <xdr:pic>
      <xdr:nvPicPr>
        <xdr:cNvPr id="204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358360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179</xdr:row>
      <xdr:rowOff>279400</xdr:rowOff>
    </xdr:from>
    <xdr:to>
      <xdr:col>3</xdr:col>
      <xdr:colOff>196850</xdr:colOff>
      <xdr:row>179</xdr:row>
      <xdr:rowOff>498475</xdr:rowOff>
    </xdr:to>
    <xdr:pic>
      <xdr:nvPicPr>
        <xdr:cNvPr id="204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358582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179</xdr:row>
      <xdr:rowOff>279400</xdr:rowOff>
    </xdr:from>
    <xdr:to>
      <xdr:col>10</xdr:col>
      <xdr:colOff>196850</xdr:colOff>
      <xdr:row>179</xdr:row>
      <xdr:rowOff>498475</xdr:rowOff>
    </xdr:to>
    <xdr:pic>
      <xdr:nvPicPr>
        <xdr:cNvPr id="204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358582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179</xdr:row>
      <xdr:rowOff>279400</xdr:rowOff>
    </xdr:from>
    <xdr:to>
      <xdr:col>3</xdr:col>
      <xdr:colOff>196850</xdr:colOff>
      <xdr:row>179</xdr:row>
      <xdr:rowOff>498475</xdr:rowOff>
    </xdr:to>
    <xdr:pic>
      <xdr:nvPicPr>
        <xdr:cNvPr id="204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358582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179</xdr:row>
      <xdr:rowOff>279400</xdr:rowOff>
    </xdr:from>
    <xdr:to>
      <xdr:col>3</xdr:col>
      <xdr:colOff>196850</xdr:colOff>
      <xdr:row>179</xdr:row>
      <xdr:rowOff>498475</xdr:rowOff>
    </xdr:to>
    <xdr:pic>
      <xdr:nvPicPr>
        <xdr:cNvPr id="204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358582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179</xdr:row>
      <xdr:rowOff>279400</xdr:rowOff>
    </xdr:from>
    <xdr:to>
      <xdr:col>10</xdr:col>
      <xdr:colOff>196850</xdr:colOff>
      <xdr:row>179</xdr:row>
      <xdr:rowOff>498475</xdr:rowOff>
    </xdr:to>
    <xdr:pic>
      <xdr:nvPicPr>
        <xdr:cNvPr id="204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358582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179</xdr:row>
      <xdr:rowOff>279400</xdr:rowOff>
    </xdr:from>
    <xdr:to>
      <xdr:col>3</xdr:col>
      <xdr:colOff>196850</xdr:colOff>
      <xdr:row>179</xdr:row>
      <xdr:rowOff>498475</xdr:rowOff>
    </xdr:to>
    <xdr:pic>
      <xdr:nvPicPr>
        <xdr:cNvPr id="205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358582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179</xdr:row>
      <xdr:rowOff>279400</xdr:rowOff>
    </xdr:from>
    <xdr:to>
      <xdr:col>3</xdr:col>
      <xdr:colOff>196850</xdr:colOff>
      <xdr:row>179</xdr:row>
      <xdr:rowOff>498475</xdr:rowOff>
    </xdr:to>
    <xdr:pic>
      <xdr:nvPicPr>
        <xdr:cNvPr id="205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358582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179</xdr:row>
      <xdr:rowOff>279400</xdr:rowOff>
    </xdr:from>
    <xdr:to>
      <xdr:col>10</xdr:col>
      <xdr:colOff>196850</xdr:colOff>
      <xdr:row>179</xdr:row>
      <xdr:rowOff>498475</xdr:rowOff>
    </xdr:to>
    <xdr:pic>
      <xdr:nvPicPr>
        <xdr:cNvPr id="205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358582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179</xdr:row>
      <xdr:rowOff>279400</xdr:rowOff>
    </xdr:from>
    <xdr:to>
      <xdr:col>3</xdr:col>
      <xdr:colOff>196850</xdr:colOff>
      <xdr:row>179</xdr:row>
      <xdr:rowOff>498475</xdr:rowOff>
    </xdr:to>
    <xdr:pic>
      <xdr:nvPicPr>
        <xdr:cNvPr id="205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358582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179</xdr:row>
      <xdr:rowOff>279400</xdr:rowOff>
    </xdr:from>
    <xdr:to>
      <xdr:col>3</xdr:col>
      <xdr:colOff>196850</xdr:colOff>
      <xdr:row>179</xdr:row>
      <xdr:rowOff>498475</xdr:rowOff>
    </xdr:to>
    <xdr:pic>
      <xdr:nvPicPr>
        <xdr:cNvPr id="205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358582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179</xdr:row>
      <xdr:rowOff>279400</xdr:rowOff>
    </xdr:from>
    <xdr:to>
      <xdr:col>10</xdr:col>
      <xdr:colOff>196850</xdr:colOff>
      <xdr:row>179</xdr:row>
      <xdr:rowOff>498475</xdr:rowOff>
    </xdr:to>
    <xdr:pic>
      <xdr:nvPicPr>
        <xdr:cNvPr id="205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358582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179</xdr:row>
      <xdr:rowOff>279400</xdr:rowOff>
    </xdr:from>
    <xdr:to>
      <xdr:col>3</xdr:col>
      <xdr:colOff>196850</xdr:colOff>
      <xdr:row>179</xdr:row>
      <xdr:rowOff>498475</xdr:rowOff>
    </xdr:to>
    <xdr:pic>
      <xdr:nvPicPr>
        <xdr:cNvPr id="205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358582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179</xdr:row>
      <xdr:rowOff>279400</xdr:rowOff>
    </xdr:from>
    <xdr:to>
      <xdr:col>3</xdr:col>
      <xdr:colOff>196850</xdr:colOff>
      <xdr:row>179</xdr:row>
      <xdr:rowOff>498475</xdr:rowOff>
    </xdr:to>
    <xdr:pic>
      <xdr:nvPicPr>
        <xdr:cNvPr id="205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358582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179</xdr:row>
      <xdr:rowOff>279400</xdr:rowOff>
    </xdr:from>
    <xdr:to>
      <xdr:col>10</xdr:col>
      <xdr:colOff>196850</xdr:colOff>
      <xdr:row>179</xdr:row>
      <xdr:rowOff>498475</xdr:rowOff>
    </xdr:to>
    <xdr:pic>
      <xdr:nvPicPr>
        <xdr:cNvPr id="205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358582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179</xdr:row>
      <xdr:rowOff>279400</xdr:rowOff>
    </xdr:from>
    <xdr:to>
      <xdr:col>3</xdr:col>
      <xdr:colOff>196850</xdr:colOff>
      <xdr:row>179</xdr:row>
      <xdr:rowOff>498475</xdr:rowOff>
    </xdr:to>
    <xdr:pic>
      <xdr:nvPicPr>
        <xdr:cNvPr id="205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358582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179</xdr:row>
      <xdr:rowOff>279400</xdr:rowOff>
    </xdr:from>
    <xdr:to>
      <xdr:col>3</xdr:col>
      <xdr:colOff>196850</xdr:colOff>
      <xdr:row>179</xdr:row>
      <xdr:rowOff>498475</xdr:rowOff>
    </xdr:to>
    <xdr:pic>
      <xdr:nvPicPr>
        <xdr:cNvPr id="206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358582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179</xdr:row>
      <xdr:rowOff>257175</xdr:rowOff>
    </xdr:from>
    <xdr:to>
      <xdr:col>3</xdr:col>
      <xdr:colOff>514350</xdr:colOff>
      <xdr:row>179</xdr:row>
      <xdr:rowOff>476250</xdr:rowOff>
    </xdr:to>
    <xdr:pic>
      <xdr:nvPicPr>
        <xdr:cNvPr id="206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358360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179</xdr:row>
      <xdr:rowOff>279400</xdr:rowOff>
    </xdr:from>
    <xdr:to>
      <xdr:col>10</xdr:col>
      <xdr:colOff>196850</xdr:colOff>
      <xdr:row>179</xdr:row>
      <xdr:rowOff>498475</xdr:rowOff>
    </xdr:to>
    <xdr:pic>
      <xdr:nvPicPr>
        <xdr:cNvPr id="206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358582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179</xdr:row>
      <xdr:rowOff>257175</xdr:rowOff>
    </xdr:from>
    <xdr:to>
      <xdr:col>10</xdr:col>
      <xdr:colOff>514350</xdr:colOff>
      <xdr:row>179</xdr:row>
      <xdr:rowOff>476250</xdr:rowOff>
    </xdr:to>
    <xdr:pic>
      <xdr:nvPicPr>
        <xdr:cNvPr id="206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358360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179</xdr:row>
      <xdr:rowOff>279400</xdr:rowOff>
    </xdr:from>
    <xdr:to>
      <xdr:col>3</xdr:col>
      <xdr:colOff>196850</xdr:colOff>
      <xdr:row>179</xdr:row>
      <xdr:rowOff>498475</xdr:rowOff>
    </xdr:to>
    <xdr:pic>
      <xdr:nvPicPr>
        <xdr:cNvPr id="206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358582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179</xdr:row>
      <xdr:rowOff>257175</xdr:rowOff>
    </xdr:from>
    <xdr:to>
      <xdr:col>3</xdr:col>
      <xdr:colOff>514350</xdr:colOff>
      <xdr:row>179</xdr:row>
      <xdr:rowOff>476250</xdr:rowOff>
    </xdr:to>
    <xdr:pic>
      <xdr:nvPicPr>
        <xdr:cNvPr id="206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358360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179</xdr:row>
      <xdr:rowOff>279400</xdr:rowOff>
    </xdr:from>
    <xdr:to>
      <xdr:col>3</xdr:col>
      <xdr:colOff>196850</xdr:colOff>
      <xdr:row>179</xdr:row>
      <xdr:rowOff>498475</xdr:rowOff>
    </xdr:to>
    <xdr:pic>
      <xdr:nvPicPr>
        <xdr:cNvPr id="206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358582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179</xdr:row>
      <xdr:rowOff>279400</xdr:rowOff>
    </xdr:from>
    <xdr:to>
      <xdr:col>10</xdr:col>
      <xdr:colOff>196850</xdr:colOff>
      <xdr:row>179</xdr:row>
      <xdr:rowOff>498475</xdr:rowOff>
    </xdr:to>
    <xdr:pic>
      <xdr:nvPicPr>
        <xdr:cNvPr id="206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358582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179</xdr:row>
      <xdr:rowOff>279400</xdr:rowOff>
    </xdr:from>
    <xdr:to>
      <xdr:col>3</xdr:col>
      <xdr:colOff>196850</xdr:colOff>
      <xdr:row>179</xdr:row>
      <xdr:rowOff>498475</xdr:rowOff>
    </xdr:to>
    <xdr:pic>
      <xdr:nvPicPr>
        <xdr:cNvPr id="206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358582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179</xdr:row>
      <xdr:rowOff>279400</xdr:rowOff>
    </xdr:from>
    <xdr:to>
      <xdr:col>3</xdr:col>
      <xdr:colOff>196850</xdr:colOff>
      <xdr:row>179</xdr:row>
      <xdr:rowOff>498475</xdr:rowOff>
    </xdr:to>
    <xdr:pic>
      <xdr:nvPicPr>
        <xdr:cNvPr id="206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358582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179</xdr:row>
      <xdr:rowOff>279400</xdr:rowOff>
    </xdr:from>
    <xdr:to>
      <xdr:col>10</xdr:col>
      <xdr:colOff>196850</xdr:colOff>
      <xdr:row>179</xdr:row>
      <xdr:rowOff>498475</xdr:rowOff>
    </xdr:to>
    <xdr:pic>
      <xdr:nvPicPr>
        <xdr:cNvPr id="207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358582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179</xdr:row>
      <xdr:rowOff>279400</xdr:rowOff>
    </xdr:from>
    <xdr:to>
      <xdr:col>3</xdr:col>
      <xdr:colOff>196850</xdr:colOff>
      <xdr:row>179</xdr:row>
      <xdr:rowOff>498475</xdr:rowOff>
    </xdr:to>
    <xdr:pic>
      <xdr:nvPicPr>
        <xdr:cNvPr id="207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358582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179</xdr:row>
      <xdr:rowOff>228600</xdr:rowOff>
    </xdr:from>
    <xdr:to>
      <xdr:col>3</xdr:col>
      <xdr:colOff>260350</xdr:colOff>
      <xdr:row>179</xdr:row>
      <xdr:rowOff>447675</xdr:rowOff>
    </xdr:to>
    <xdr:pic>
      <xdr:nvPicPr>
        <xdr:cNvPr id="207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1358074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179</xdr:row>
      <xdr:rowOff>231775</xdr:rowOff>
    </xdr:from>
    <xdr:to>
      <xdr:col>3</xdr:col>
      <xdr:colOff>539750</xdr:colOff>
      <xdr:row>179</xdr:row>
      <xdr:rowOff>450850</xdr:rowOff>
    </xdr:to>
    <xdr:pic>
      <xdr:nvPicPr>
        <xdr:cNvPr id="207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1358106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179</xdr:row>
      <xdr:rowOff>228600</xdr:rowOff>
    </xdr:from>
    <xdr:to>
      <xdr:col>10</xdr:col>
      <xdr:colOff>260350</xdr:colOff>
      <xdr:row>179</xdr:row>
      <xdr:rowOff>447675</xdr:rowOff>
    </xdr:to>
    <xdr:pic>
      <xdr:nvPicPr>
        <xdr:cNvPr id="207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1358074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179</xdr:row>
      <xdr:rowOff>231775</xdr:rowOff>
    </xdr:from>
    <xdr:to>
      <xdr:col>10</xdr:col>
      <xdr:colOff>539750</xdr:colOff>
      <xdr:row>179</xdr:row>
      <xdr:rowOff>450850</xdr:rowOff>
    </xdr:to>
    <xdr:pic>
      <xdr:nvPicPr>
        <xdr:cNvPr id="207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1358106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179</xdr:row>
      <xdr:rowOff>228600</xdr:rowOff>
    </xdr:from>
    <xdr:to>
      <xdr:col>3</xdr:col>
      <xdr:colOff>260350</xdr:colOff>
      <xdr:row>179</xdr:row>
      <xdr:rowOff>447675</xdr:rowOff>
    </xdr:to>
    <xdr:pic>
      <xdr:nvPicPr>
        <xdr:cNvPr id="207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1358074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179</xdr:row>
      <xdr:rowOff>231775</xdr:rowOff>
    </xdr:from>
    <xdr:to>
      <xdr:col>3</xdr:col>
      <xdr:colOff>539750</xdr:colOff>
      <xdr:row>179</xdr:row>
      <xdr:rowOff>450850</xdr:rowOff>
    </xdr:to>
    <xdr:pic>
      <xdr:nvPicPr>
        <xdr:cNvPr id="207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1358106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179</xdr:row>
      <xdr:rowOff>228600</xdr:rowOff>
    </xdr:from>
    <xdr:to>
      <xdr:col>3</xdr:col>
      <xdr:colOff>260350</xdr:colOff>
      <xdr:row>179</xdr:row>
      <xdr:rowOff>447675</xdr:rowOff>
    </xdr:to>
    <xdr:pic>
      <xdr:nvPicPr>
        <xdr:cNvPr id="207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1358074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179</xdr:row>
      <xdr:rowOff>231775</xdr:rowOff>
    </xdr:from>
    <xdr:to>
      <xdr:col>3</xdr:col>
      <xdr:colOff>539750</xdr:colOff>
      <xdr:row>179</xdr:row>
      <xdr:rowOff>450850</xdr:rowOff>
    </xdr:to>
    <xdr:pic>
      <xdr:nvPicPr>
        <xdr:cNvPr id="207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1358106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179</xdr:row>
      <xdr:rowOff>228600</xdr:rowOff>
    </xdr:from>
    <xdr:to>
      <xdr:col>10</xdr:col>
      <xdr:colOff>260350</xdr:colOff>
      <xdr:row>179</xdr:row>
      <xdr:rowOff>447675</xdr:rowOff>
    </xdr:to>
    <xdr:pic>
      <xdr:nvPicPr>
        <xdr:cNvPr id="208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1358074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179</xdr:row>
      <xdr:rowOff>231775</xdr:rowOff>
    </xdr:from>
    <xdr:to>
      <xdr:col>10</xdr:col>
      <xdr:colOff>539750</xdr:colOff>
      <xdr:row>179</xdr:row>
      <xdr:rowOff>450850</xdr:rowOff>
    </xdr:to>
    <xdr:pic>
      <xdr:nvPicPr>
        <xdr:cNvPr id="208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1358106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179</xdr:row>
      <xdr:rowOff>228600</xdr:rowOff>
    </xdr:from>
    <xdr:to>
      <xdr:col>3</xdr:col>
      <xdr:colOff>260350</xdr:colOff>
      <xdr:row>179</xdr:row>
      <xdr:rowOff>447675</xdr:rowOff>
    </xdr:to>
    <xdr:pic>
      <xdr:nvPicPr>
        <xdr:cNvPr id="208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1358074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179</xdr:row>
      <xdr:rowOff>231775</xdr:rowOff>
    </xdr:from>
    <xdr:to>
      <xdr:col>3</xdr:col>
      <xdr:colOff>539750</xdr:colOff>
      <xdr:row>179</xdr:row>
      <xdr:rowOff>450850</xdr:rowOff>
    </xdr:to>
    <xdr:pic>
      <xdr:nvPicPr>
        <xdr:cNvPr id="208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1358106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179</xdr:row>
      <xdr:rowOff>228600</xdr:rowOff>
    </xdr:from>
    <xdr:to>
      <xdr:col>10</xdr:col>
      <xdr:colOff>260350</xdr:colOff>
      <xdr:row>179</xdr:row>
      <xdr:rowOff>447675</xdr:rowOff>
    </xdr:to>
    <xdr:pic>
      <xdr:nvPicPr>
        <xdr:cNvPr id="208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1358074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179</xdr:row>
      <xdr:rowOff>231775</xdr:rowOff>
    </xdr:from>
    <xdr:to>
      <xdr:col>10</xdr:col>
      <xdr:colOff>539750</xdr:colOff>
      <xdr:row>179</xdr:row>
      <xdr:rowOff>450850</xdr:rowOff>
    </xdr:to>
    <xdr:pic>
      <xdr:nvPicPr>
        <xdr:cNvPr id="208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1358106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184</xdr:row>
      <xdr:rowOff>279400</xdr:rowOff>
    </xdr:from>
    <xdr:to>
      <xdr:col>3</xdr:col>
      <xdr:colOff>196850</xdr:colOff>
      <xdr:row>184</xdr:row>
      <xdr:rowOff>498475</xdr:rowOff>
    </xdr:to>
    <xdr:pic>
      <xdr:nvPicPr>
        <xdr:cNvPr id="208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401445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184</xdr:row>
      <xdr:rowOff>257175</xdr:rowOff>
    </xdr:from>
    <xdr:to>
      <xdr:col>3</xdr:col>
      <xdr:colOff>514350</xdr:colOff>
      <xdr:row>184</xdr:row>
      <xdr:rowOff>476250</xdr:rowOff>
    </xdr:to>
    <xdr:pic>
      <xdr:nvPicPr>
        <xdr:cNvPr id="208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401222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184</xdr:row>
      <xdr:rowOff>279400</xdr:rowOff>
    </xdr:from>
    <xdr:to>
      <xdr:col>10</xdr:col>
      <xdr:colOff>196850</xdr:colOff>
      <xdr:row>184</xdr:row>
      <xdr:rowOff>498475</xdr:rowOff>
    </xdr:to>
    <xdr:pic>
      <xdr:nvPicPr>
        <xdr:cNvPr id="208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401445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184</xdr:row>
      <xdr:rowOff>257175</xdr:rowOff>
    </xdr:from>
    <xdr:to>
      <xdr:col>10</xdr:col>
      <xdr:colOff>514350</xdr:colOff>
      <xdr:row>184</xdr:row>
      <xdr:rowOff>476250</xdr:rowOff>
    </xdr:to>
    <xdr:pic>
      <xdr:nvPicPr>
        <xdr:cNvPr id="208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401222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184</xdr:row>
      <xdr:rowOff>279400</xdr:rowOff>
    </xdr:from>
    <xdr:to>
      <xdr:col>3</xdr:col>
      <xdr:colOff>196850</xdr:colOff>
      <xdr:row>184</xdr:row>
      <xdr:rowOff>498475</xdr:rowOff>
    </xdr:to>
    <xdr:pic>
      <xdr:nvPicPr>
        <xdr:cNvPr id="209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401445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184</xdr:row>
      <xdr:rowOff>257175</xdr:rowOff>
    </xdr:from>
    <xdr:to>
      <xdr:col>3</xdr:col>
      <xdr:colOff>514350</xdr:colOff>
      <xdr:row>184</xdr:row>
      <xdr:rowOff>476250</xdr:rowOff>
    </xdr:to>
    <xdr:pic>
      <xdr:nvPicPr>
        <xdr:cNvPr id="209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401222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184</xdr:row>
      <xdr:rowOff>279400</xdr:rowOff>
    </xdr:from>
    <xdr:to>
      <xdr:col>3</xdr:col>
      <xdr:colOff>196850</xdr:colOff>
      <xdr:row>184</xdr:row>
      <xdr:rowOff>498475</xdr:rowOff>
    </xdr:to>
    <xdr:pic>
      <xdr:nvPicPr>
        <xdr:cNvPr id="209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401445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184</xdr:row>
      <xdr:rowOff>279400</xdr:rowOff>
    </xdr:from>
    <xdr:to>
      <xdr:col>10</xdr:col>
      <xdr:colOff>196850</xdr:colOff>
      <xdr:row>184</xdr:row>
      <xdr:rowOff>498475</xdr:rowOff>
    </xdr:to>
    <xdr:pic>
      <xdr:nvPicPr>
        <xdr:cNvPr id="209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401445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184</xdr:row>
      <xdr:rowOff>279400</xdr:rowOff>
    </xdr:from>
    <xdr:to>
      <xdr:col>3</xdr:col>
      <xdr:colOff>196850</xdr:colOff>
      <xdr:row>184</xdr:row>
      <xdr:rowOff>498475</xdr:rowOff>
    </xdr:to>
    <xdr:pic>
      <xdr:nvPicPr>
        <xdr:cNvPr id="209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401445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184</xdr:row>
      <xdr:rowOff>279400</xdr:rowOff>
    </xdr:from>
    <xdr:to>
      <xdr:col>3</xdr:col>
      <xdr:colOff>196850</xdr:colOff>
      <xdr:row>184</xdr:row>
      <xdr:rowOff>498475</xdr:rowOff>
    </xdr:to>
    <xdr:pic>
      <xdr:nvPicPr>
        <xdr:cNvPr id="209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401445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184</xdr:row>
      <xdr:rowOff>279400</xdr:rowOff>
    </xdr:from>
    <xdr:to>
      <xdr:col>10</xdr:col>
      <xdr:colOff>196850</xdr:colOff>
      <xdr:row>184</xdr:row>
      <xdr:rowOff>498475</xdr:rowOff>
    </xdr:to>
    <xdr:pic>
      <xdr:nvPicPr>
        <xdr:cNvPr id="209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401445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184</xdr:row>
      <xdr:rowOff>279400</xdr:rowOff>
    </xdr:from>
    <xdr:to>
      <xdr:col>3</xdr:col>
      <xdr:colOff>196850</xdr:colOff>
      <xdr:row>184</xdr:row>
      <xdr:rowOff>498475</xdr:rowOff>
    </xdr:to>
    <xdr:pic>
      <xdr:nvPicPr>
        <xdr:cNvPr id="209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401445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184</xdr:row>
      <xdr:rowOff>279400</xdr:rowOff>
    </xdr:from>
    <xdr:to>
      <xdr:col>3</xdr:col>
      <xdr:colOff>196850</xdr:colOff>
      <xdr:row>184</xdr:row>
      <xdr:rowOff>498475</xdr:rowOff>
    </xdr:to>
    <xdr:pic>
      <xdr:nvPicPr>
        <xdr:cNvPr id="209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401445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184</xdr:row>
      <xdr:rowOff>279400</xdr:rowOff>
    </xdr:from>
    <xdr:to>
      <xdr:col>10</xdr:col>
      <xdr:colOff>196850</xdr:colOff>
      <xdr:row>184</xdr:row>
      <xdr:rowOff>498475</xdr:rowOff>
    </xdr:to>
    <xdr:pic>
      <xdr:nvPicPr>
        <xdr:cNvPr id="209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401445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184</xdr:row>
      <xdr:rowOff>279400</xdr:rowOff>
    </xdr:from>
    <xdr:to>
      <xdr:col>3</xdr:col>
      <xdr:colOff>196850</xdr:colOff>
      <xdr:row>184</xdr:row>
      <xdr:rowOff>498475</xdr:rowOff>
    </xdr:to>
    <xdr:pic>
      <xdr:nvPicPr>
        <xdr:cNvPr id="210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401445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184</xdr:row>
      <xdr:rowOff>279400</xdr:rowOff>
    </xdr:from>
    <xdr:to>
      <xdr:col>3</xdr:col>
      <xdr:colOff>196850</xdr:colOff>
      <xdr:row>184</xdr:row>
      <xdr:rowOff>498475</xdr:rowOff>
    </xdr:to>
    <xdr:pic>
      <xdr:nvPicPr>
        <xdr:cNvPr id="210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401445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184</xdr:row>
      <xdr:rowOff>279400</xdr:rowOff>
    </xdr:from>
    <xdr:to>
      <xdr:col>10</xdr:col>
      <xdr:colOff>196850</xdr:colOff>
      <xdr:row>184</xdr:row>
      <xdr:rowOff>498475</xdr:rowOff>
    </xdr:to>
    <xdr:pic>
      <xdr:nvPicPr>
        <xdr:cNvPr id="210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401445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184</xdr:row>
      <xdr:rowOff>279400</xdr:rowOff>
    </xdr:from>
    <xdr:to>
      <xdr:col>3</xdr:col>
      <xdr:colOff>196850</xdr:colOff>
      <xdr:row>184</xdr:row>
      <xdr:rowOff>498475</xdr:rowOff>
    </xdr:to>
    <xdr:pic>
      <xdr:nvPicPr>
        <xdr:cNvPr id="210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401445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184</xdr:row>
      <xdr:rowOff>279400</xdr:rowOff>
    </xdr:from>
    <xdr:to>
      <xdr:col>3</xdr:col>
      <xdr:colOff>196850</xdr:colOff>
      <xdr:row>184</xdr:row>
      <xdr:rowOff>498475</xdr:rowOff>
    </xdr:to>
    <xdr:pic>
      <xdr:nvPicPr>
        <xdr:cNvPr id="210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401445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184</xdr:row>
      <xdr:rowOff>279400</xdr:rowOff>
    </xdr:from>
    <xdr:to>
      <xdr:col>10</xdr:col>
      <xdr:colOff>196850</xdr:colOff>
      <xdr:row>184</xdr:row>
      <xdr:rowOff>498475</xdr:rowOff>
    </xdr:to>
    <xdr:pic>
      <xdr:nvPicPr>
        <xdr:cNvPr id="210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401445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184</xdr:row>
      <xdr:rowOff>279400</xdr:rowOff>
    </xdr:from>
    <xdr:to>
      <xdr:col>3</xdr:col>
      <xdr:colOff>196850</xdr:colOff>
      <xdr:row>184</xdr:row>
      <xdr:rowOff>498475</xdr:rowOff>
    </xdr:to>
    <xdr:pic>
      <xdr:nvPicPr>
        <xdr:cNvPr id="210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401445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184</xdr:row>
      <xdr:rowOff>279400</xdr:rowOff>
    </xdr:from>
    <xdr:to>
      <xdr:col>3</xdr:col>
      <xdr:colOff>196850</xdr:colOff>
      <xdr:row>184</xdr:row>
      <xdr:rowOff>498475</xdr:rowOff>
    </xdr:to>
    <xdr:pic>
      <xdr:nvPicPr>
        <xdr:cNvPr id="210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401445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184</xdr:row>
      <xdr:rowOff>257175</xdr:rowOff>
    </xdr:from>
    <xdr:to>
      <xdr:col>3</xdr:col>
      <xdr:colOff>514350</xdr:colOff>
      <xdr:row>184</xdr:row>
      <xdr:rowOff>476250</xdr:rowOff>
    </xdr:to>
    <xdr:pic>
      <xdr:nvPicPr>
        <xdr:cNvPr id="210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401222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184</xdr:row>
      <xdr:rowOff>279400</xdr:rowOff>
    </xdr:from>
    <xdr:to>
      <xdr:col>10</xdr:col>
      <xdr:colOff>196850</xdr:colOff>
      <xdr:row>184</xdr:row>
      <xdr:rowOff>498475</xdr:rowOff>
    </xdr:to>
    <xdr:pic>
      <xdr:nvPicPr>
        <xdr:cNvPr id="210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401445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184</xdr:row>
      <xdr:rowOff>257175</xdr:rowOff>
    </xdr:from>
    <xdr:to>
      <xdr:col>10</xdr:col>
      <xdr:colOff>514350</xdr:colOff>
      <xdr:row>184</xdr:row>
      <xdr:rowOff>476250</xdr:rowOff>
    </xdr:to>
    <xdr:pic>
      <xdr:nvPicPr>
        <xdr:cNvPr id="211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401222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184</xdr:row>
      <xdr:rowOff>279400</xdr:rowOff>
    </xdr:from>
    <xdr:to>
      <xdr:col>3</xdr:col>
      <xdr:colOff>196850</xdr:colOff>
      <xdr:row>184</xdr:row>
      <xdr:rowOff>498475</xdr:rowOff>
    </xdr:to>
    <xdr:pic>
      <xdr:nvPicPr>
        <xdr:cNvPr id="21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401445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184</xdr:row>
      <xdr:rowOff>257175</xdr:rowOff>
    </xdr:from>
    <xdr:to>
      <xdr:col>3</xdr:col>
      <xdr:colOff>514350</xdr:colOff>
      <xdr:row>184</xdr:row>
      <xdr:rowOff>476250</xdr:rowOff>
    </xdr:to>
    <xdr:pic>
      <xdr:nvPicPr>
        <xdr:cNvPr id="211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401222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184</xdr:row>
      <xdr:rowOff>279400</xdr:rowOff>
    </xdr:from>
    <xdr:to>
      <xdr:col>3</xdr:col>
      <xdr:colOff>196850</xdr:colOff>
      <xdr:row>184</xdr:row>
      <xdr:rowOff>498475</xdr:rowOff>
    </xdr:to>
    <xdr:pic>
      <xdr:nvPicPr>
        <xdr:cNvPr id="211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401445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184</xdr:row>
      <xdr:rowOff>279400</xdr:rowOff>
    </xdr:from>
    <xdr:to>
      <xdr:col>10</xdr:col>
      <xdr:colOff>196850</xdr:colOff>
      <xdr:row>184</xdr:row>
      <xdr:rowOff>498475</xdr:rowOff>
    </xdr:to>
    <xdr:pic>
      <xdr:nvPicPr>
        <xdr:cNvPr id="211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401445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184</xdr:row>
      <xdr:rowOff>279400</xdr:rowOff>
    </xdr:from>
    <xdr:to>
      <xdr:col>3</xdr:col>
      <xdr:colOff>196850</xdr:colOff>
      <xdr:row>184</xdr:row>
      <xdr:rowOff>498475</xdr:rowOff>
    </xdr:to>
    <xdr:pic>
      <xdr:nvPicPr>
        <xdr:cNvPr id="211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401445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184</xdr:row>
      <xdr:rowOff>279400</xdr:rowOff>
    </xdr:from>
    <xdr:to>
      <xdr:col>3</xdr:col>
      <xdr:colOff>196850</xdr:colOff>
      <xdr:row>184</xdr:row>
      <xdr:rowOff>498475</xdr:rowOff>
    </xdr:to>
    <xdr:pic>
      <xdr:nvPicPr>
        <xdr:cNvPr id="211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401445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184</xdr:row>
      <xdr:rowOff>279400</xdr:rowOff>
    </xdr:from>
    <xdr:to>
      <xdr:col>10</xdr:col>
      <xdr:colOff>196850</xdr:colOff>
      <xdr:row>184</xdr:row>
      <xdr:rowOff>498475</xdr:rowOff>
    </xdr:to>
    <xdr:pic>
      <xdr:nvPicPr>
        <xdr:cNvPr id="211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401445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184</xdr:row>
      <xdr:rowOff>279400</xdr:rowOff>
    </xdr:from>
    <xdr:to>
      <xdr:col>3</xdr:col>
      <xdr:colOff>196850</xdr:colOff>
      <xdr:row>184</xdr:row>
      <xdr:rowOff>498475</xdr:rowOff>
    </xdr:to>
    <xdr:pic>
      <xdr:nvPicPr>
        <xdr:cNvPr id="211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401445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184</xdr:row>
      <xdr:rowOff>228600</xdr:rowOff>
    </xdr:from>
    <xdr:to>
      <xdr:col>3</xdr:col>
      <xdr:colOff>260350</xdr:colOff>
      <xdr:row>184</xdr:row>
      <xdr:rowOff>447675</xdr:rowOff>
    </xdr:to>
    <xdr:pic>
      <xdr:nvPicPr>
        <xdr:cNvPr id="211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140093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184</xdr:row>
      <xdr:rowOff>231775</xdr:rowOff>
    </xdr:from>
    <xdr:to>
      <xdr:col>3</xdr:col>
      <xdr:colOff>539750</xdr:colOff>
      <xdr:row>184</xdr:row>
      <xdr:rowOff>450850</xdr:rowOff>
    </xdr:to>
    <xdr:pic>
      <xdr:nvPicPr>
        <xdr:cNvPr id="212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1400968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184</xdr:row>
      <xdr:rowOff>228600</xdr:rowOff>
    </xdr:from>
    <xdr:to>
      <xdr:col>10</xdr:col>
      <xdr:colOff>260350</xdr:colOff>
      <xdr:row>184</xdr:row>
      <xdr:rowOff>447675</xdr:rowOff>
    </xdr:to>
    <xdr:pic>
      <xdr:nvPicPr>
        <xdr:cNvPr id="212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140093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184</xdr:row>
      <xdr:rowOff>231775</xdr:rowOff>
    </xdr:from>
    <xdr:to>
      <xdr:col>10</xdr:col>
      <xdr:colOff>539750</xdr:colOff>
      <xdr:row>184</xdr:row>
      <xdr:rowOff>450850</xdr:rowOff>
    </xdr:to>
    <xdr:pic>
      <xdr:nvPicPr>
        <xdr:cNvPr id="212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1400968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184</xdr:row>
      <xdr:rowOff>228600</xdr:rowOff>
    </xdr:from>
    <xdr:to>
      <xdr:col>3</xdr:col>
      <xdr:colOff>260350</xdr:colOff>
      <xdr:row>184</xdr:row>
      <xdr:rowOff>447675</xdr:rowOff>
    </xdr:to>
    <xdr:pic>
      <xdr:nvPicPr>
        <xdr:cNvPr id="212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140093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184</xdr:row>
      <xdr:rowOff>231775</xdr:rowOff>
    </xdr:from>
    <xdr:to>
      <xdr:col>3</xdr:col>
      <xdr:colOff>539750</xdr:colOff>
      <xdr:row>184</xdr:row>
      <xdr:rowOff>450850</xdr:rowOff>
    </xdr:to>
    <xdr:pic>
      <xdr:nvPicPr>
        <xdr:cNvPr id="212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1400968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184</xdr:row>
      <xdr:rowOff>228600</xdr:rowOff>
    </xdr:from>
    <xdr:to>
      <xdr:col>3</xdr:col>
      <xdr:colOff>260350</xdr:colOff>
      <xdr:row>184</xdr:row>
      <xdr:rowOff>447675</xdr:rowOff>
    </xdr:to>
    <xdr:pic>
      <xdr:nvPicPr>
        <xdr:cNvPr id="212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140093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184</xdr:row>
      <xdr:rowOff>231775</xdr:rowOff>
    </xdr:from>
    <xdr:to>
      <xdr:col>3</xdr:col>
      <xdr:colOff>539750</xdr:colOff>
      <xdr:row>184</xdr:row>
      <xdr:rowOff>450850</xdr:rowOff>
    </xdr:to>
    <xdr:pic>
      <xdr:nvPicPr>
        <xdr:cNvPr id="212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1400968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184</xdr:row>
      <xdr:rowOff>228600</xdr:rowOff>
    </xdr:from>
    <xdr:to>
      <xdr:col>10</xdr:col>
      <xdr:colOff>260350</xdr:colOff>
      <xdr:row>184</xdr:row>
      <xdr:rowOff>447675</xdr:rowOff>
    </xdr:to>
    <xdr:pic>
      <xdr:nvPicPr>
        <xdr:cNvPr id="212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140093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184</xdr:row>
      <xdr:rowOff>231775</xdr:rowOff>
    </xdr:from>
    <xdr:to>
      <xdr:col>10</xdr:col>
      <xdr:colOff>539750</xdr:colOff>
      <xdr:row>184</xdr:row>
      <xdr:rowOff>450850</xdr:rowOff>
    </xdr:to>
    <xdr:pic>
      <xdr:nvPicPr>
        <xdr:cNvPr id="212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1400968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184</xdr:row>
      <xdr:rowOff>228600</xdr:rowOff>
    </xdr:from>
    <xdr:to>
      <xdr:col>3</xdr:col>
      <xdr:colOff>260350</xdr:colOff>
      <xdr:row>184</xdr:row>
      <xdr:rowOff>447675</xdr:rowOff>
    </xdr:to>
    <xdr:pic>
      <xdr:nvPicPr>
        <xdr:cNvPr id="212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140093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184</xdr:row>
      <xdr:rowOff>231775</xdr:rowOff>
    </xdr:from>
    <xdr:to>
      <xdr:col>3</xdr:col>
      <xdr:colOff>539750</xdr:colOff>
      <xdr:row>184</xdr:row>
      <xdr:rowOff>450850</xdr:rowOff>
    </xdr:to>
    <xdr:pic>
      <xdr:nvPicPr>
        <xdr:cNvPr id="213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1400968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184</xdr:row>
      <xdr:rowOff>228600</xdr:rowOff>
    </xdr:from>
    <xdr:to>
      <xdr:col>10</xdr:col>
      <xdr:colOff>260350</xdr:colOff>
      <xdr:row>184</xdr:row>
      <xdr:rowOff>447675</xdr:rowOff>
    </xdr:to>
    <xdr:pic>
      <xdr:nvPicPr>
        <xdr:cNvPr id="213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140093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184</xdr:row>
      <xdr:rowOff>231775</xdr:rowOff>
    </xdr:from>
    <xdr:to>
      <xdr:col>10</xdr:col>
      <xdr:colOff>539750</xdr:colOff>
      <xdr:row>184</xdr:row>
      <xdr:rowOff>450850</xdr:rowOff>
    </xdr:to>
    <xdr:pic>
      <xdr:nvPicPr>
        <xdr:cNvPr id="213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1400968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189</xdr:row>
      <xdr:rowOff>279400</xdr:rowOff>
    </xdr:from>
    <xdr:to>
      <xdr:col>3</xdr:col>
      <xdr:colOff>196850</xdr:colOff>
      <xdr:row>189</xdr:row>
      <xdr:rowOff>498475</xdr:rowOff>
    </xdr:to>
    <xdr:pic>
      <xdr:nvPicPr>
        <xdr:cNvPr id="213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43278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189</xdr:row>
      <xdr:rowOff>257175</xdr:rowOff>
    </xdr:from>
    <xdr:to>
      <xdr:col>3</xdr:col>
      <xdr:colOff>514350</xdr:colOff>
      <xdr:row>189</xdr:row>
      <xdr:rowOff>476250</xdr:rowOff>
    </xdr:to>
    <xdr:pic>
      <xdr:nvPicPr>
        <xdr:cNvPr id="213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432560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189</xdr:row>
      <xdr:rowOff>279400</xdr:rowOff>
    </xdr:from>
    <xdr:to>
      <xdr:col>10</xdr:col>
      <xdr:colOff>196850</xdr:colOff>
      <xdr:row>189</xdr:row>
      <xdr:rowOff>498475</xdr:rowOff>
    </xdr:to>
    <xdr:pic>
      <xdr:nvPicPr>
        <xdr:cNvPr id="213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43278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189</xdr:row>
      <xdr:rowOff>257175</xdr:rowOff>
    </xdr:from>
    <xdr:to>
      <xdr:col>10</xdr:col>
      <xdr:colOff>514350</xdr:colOff>
      <xdr:row>189</xdr:row>
      <xdr:rowOff>476250</xdr:rowOff>
    </xdr:to>
    <xdr:pic>
      <xdr:nvPicPr>
        <xdr:cNvPr id="213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432560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189</xdr:row>
      <xdr:rowOff>279400</xdr:rowOff>
    </xdr:from>
    <xdr:to>
      <xdr:col>3</xdr:col>
      <xdr:colOff>196850</xdr:colOff>
      <xdr:row>189</xdr:row>
      <xdr:rowOff>498475</xdr:rowOff>
    </xdr:to>
    <xdr:pic>
      <xdr:nvPicPr>
        <xdr:cNvPr id="213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43278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189</xdr:row>
      <xdr:rowOff>257175</xdr:rowOff>
    </xdr:from>
    <xdr:to>
      <xdr:col>3</xdr:col>
      <xdr:colOff>514350</xdr:colOff>
      <xdr:row>189</xdr:row>
      <xdr:rowOff>476250</xdr:rowOff>
    </xdr:to>
    <xdr:pic>
      <xdr:nvPicPr>
        <xdr:cNvPr id="213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432560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189</xdr:row>
      <xdr:rowOff>279400</xdr:rowOff>
    </xdr:from>
    <xdr:to>
      <xdr:col>3</xdr:col>
      <xdr:colOff>196850</xdr:colOff>
      <xdr:row>189</xdr:row>
      <xdr:rowOff>498475</xdr:rowOff>
    </xdr:to>
    <xdr:pic>
      <xdr:nvPicPr>
        <xdr:cNvPr id="213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43278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189</xdr:row>
      <xdr:rowOff>279400</xdr:rowOff>
    </xdr:from>
    <xdr:to>
      <xdr:col>10</xdr:col>
      <xdr:colOff>196850</xdr:colOff>
      <xdr:row>189</xdr:row>
      <xdr:rowOff>498475</xdr:rowOff>
    </xdr:to>
    <xdr:pic>
      <xdr:nvPicPr>
        <xdr:cNvPr id="214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43278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189</xdr:row>
      <xdr:rowOff>279400</xdr:rowOff>
    </xdr:from>
    <xdr:to>
      <xdr:col>3</xdr:col>
      <xdr:colOff>196850</xdr:colOff>
      <xdr:row>189</xdr:row>
      <xdr:rowOff>498475</xdr:rowOff>
    </xdr:to>
    <xdr:pic>
      <xdr:nvPicPr>
        <xdr:cNvPr id="214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43278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189</xdr:row>
      <xdr:rowOff>279400</xdr:rowOff>
    </xdr:from>
    <xdr:to>
      <xdr:col>3</xdr:col>
      <xdr:colOff>196850</xdr:colOff>
      <xdr:row>189</xdr:row>
      <xdr:rowOff>498475</xdr:rowOff>
    </xdr:to>
    <xdr:pic>
      <xdr:nvPicPr>
        <xdr:cNvPr id="214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43278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189</xdr:row>
      <xdr:rowOff>279400</xdr:rowOff>
    </xdr:from>
    <xdr:to>
      <xdr:col>10</xdr:col>
      <xdr:colOff>196850</xdr:colOff>
      <xdr:row>189</xdr:row>
      <xdr:rowOff>498475</xdr:rowOff>
    </xdr:to>
    <xdr:pic>
      <xdr:nvPicPr>
        <xdr:cNvPr id="214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43278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189</xdr:row>
      <xdr:rowOff>279400</xdr:rowOff>
    </xdr:from>
    <xdr:to>
      <xdr:col>3</xdr:col>
      <xdr:colOff>196850</xdr:colOff>
      <xdr:row>189</xdr:row>
      <xdr:rowOff>498475</xdr:rowOff>
    </xdr:to>
    <xdr:pic>
      <xdr:nvPicPr>
        <xdr:cNvPr id="214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43278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189</xdr:row>
      <xdr:rowOff>279400</xdr:rowOff>
    </xdr:from>
    <xdr:to>
      <xdr:col>3</xdr:col>
      <xdr:colOff>196850</xdr:colOff>
      <xdr:row>189</xdr:row>
      <xdr:rowOff>498475</xdr:rowOff>
    </xdr:to>
    <xdr:pic>
      <xdr:nvPicPr>
        <xdr:cNvPr id="214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43278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189</xdr:row>
      <xdr:rowOff>279400</xdr:rowOff>
    </xdr:from>
    <xdr:to>
      <xdr:col>10</xdr:col>
      <xdr:colOff>196850</xdr:colOff>
      <xdr:row>189</xdr:row>
      <xdr:rowOff>498475</xdr:rowOff>
    </xdr:to>
    <xdr:pic>
      <xdr:nvPicPr>
        <xdr:cNvPr id="214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43278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189</xdr:row>
      <xdr:rowOff>279400</xdr:rowOff>
    </xdr:from>
    <xdr:to>
      <xdr:col>3</xdr:col>
      <xdr:colOff>196850</xdr:colOff>
      <xdr:row>189</xdr:row>
      <xdr:rowOff>498475</xdr:rowOff>
    </xdr:to>
    <xdr:pic>
      <xdr:nvPicPr>
        <xdr:cNvPr id="214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43278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189</xdr:row>
      <xdr:rowOff>279400</xdr:rowOff>
    </xdr:from>
    <xdr:to>
      <xdr:col>3</xdr:col>
      <xdr:colOff>196850</xdr:colOff>
      <xdr:row>189</xdr:row>
      <xdr:rowOff>498475</xdr:rowOff>
    </xdr:to>
    <xdr:pic>
      <xdr:nvPicPr>
        <xdr:cNvPr id="214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43278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189</xdr:row>
      <xdr:rowOff>279400</xdr:rowOff>
    </xdr:from>
    <xdr:to>
      <xdr:col>10</xdr:col>
      <xdr:colOff>196850</xdr:colOff>
      <xdr:row>189</xdr:row>
      <xdr:rowOff>498475</xdr:rowOff>
    </xdr:to>
    <xdr:pic>
      <xdr:nvPicPr>
        <xdr:cNvPr id="214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43278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189</xdr:row>
      <xdr:rowOff>279400</xdr:rowOff>
    </xdr:from>
    <xdr:to>
      <xdr:col>3</xdr:col>
      <xdr:colOff>196850</xdr:colOff>
      <xdr:row>189</xdr:row>
      <xdr:rowOff>498475</xdr:rowOff>
    </xdr:to>
    <xdr:pic>
      <xdr:nvPicPr>
        <xdr:cNvPr id="215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43278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189</xdr:row>
      <xdr:rowOff>279400</xdr:rowOff>
    </xdr:from>
    <xdr:to>
      <xdr:col>3</xdr:col>
      <xdr:colOff>196850</xdr:colOff>
      <xdr:row>189</xdr:row>
      <xdr:rowOff>498475</xdr:rowOff>
    </xdr:to>
    <xdr:pic>
      <xdr:nvPicPr>
        <xdr:cNvPr id="215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43278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189</xdr:row>
      <xdr:rowOff>279400</xdr:rowOff>
    </xdr:from>
    <xdr:to>
      <xdr:col>10</xdr:col>
      <xdr:colOff>196850</xdr:colOff>
      <xdr:row>189</xdr:row>
      <xdr:rowOff>498475</xdr:rowOff>
    </xdr:to>
    <xdr:pic>
      <xdr:nvPicPr>
        <xdr:cNvPr id="215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43278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189</xdr:row>
      <xdr:rowOff>279400</xdr:rowOff>
    </xdr:from>
    <xdr:to>
      <xdr:col>3</xdr:col>
      <xdr:colOff>196850</xdr:colOff>
      <xdr:row>189</xdr:row>
      <xdr:rowOff>498475</xdr:rowOff>
    </xdr:to>
    <xdr:pic>
      <xdr:nvPicPr>
        <xdr:cNvPr id="215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43278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189</xdr:row>
      <xdr:rowOff>279400</xdr:rowOff>
    </xdr:from>
    <xdr:to>
      <xdr:col>3</xdr:col>
      <xdr:colOff>196850</xdr:colOff>
      <xdr:row>189</xdr:row>
      <xdr:rowOff>498475</xdr:rowOff>
    </xdr:to>
    <xdr:pic>
      <xdr:nvPicPr>
        <xdr:cNvPr id="215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43278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189</xdr:row>
      <xdr:rowOff>279400</xdr:rowOff>
    </xdr:from>
    <xdr:to>
      <xdr:col>10</xdr:col>
      <xdr:colOff>196850</xdr:colOff>
      <xdr:row>189</xdr:row>
      <xdr:rowOff>498475</xdr:rowOff>
    </xdr:to>
    <xdr:pic>
      <xdr:nvPicPr>
        <xdr:cNvPr id="215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43278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189</xdr:row>
      <xdr:rowOff>279400</xdr:rowOff>
    </xdr:from>
    <xdr:to>
      <xdr:col>3</xdr:col>
      <xdr:colOff>196850</xdr:colOff>
      <xdr:row>189</xdr:row>
      <xdr:rowOff>498475</xdr:rowOff>
    </xdr:to>
    <xdr:pic>
      <xdr:nvPicPr>
        <xdr:cNvPr id="215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43278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189</xdr:row>
      <xdr:rowOff>279400</xdr:rowOff>
    </xdr:from>
    <xdr:to>
      <xdr:col>3</xdr:col>
      <xdr:colOff>196850</xdr:colOff>
      <xdr:row>189</xdr:row>
      <xdr:rowOff>498475</xdr:rowOff>
    </xdr:to>
    <xdr:pic>
      <xdr:nvPicPr>
        <xdr:cNvPr id="215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43278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189</xdr:row>
      <xdr:rowOff>279400</xdr:rowOff>
    </xdr:from>
    <xdr:to>
      <xdr:col>10</xdr:col>
      <xdr:colOff>196850</xdr:colOff>
      <xdr:row>189</xdr:row>
      <xdr:rowOff>498475</xdr:rowOff>
    </xdr:to>
    <xdr:pic>
      <xdr:nvPicPr>
        <xdr:cNvPr id="215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43278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189</xdr:row>
      <xdr:rowOff>279400</xdr:rowOff>
    </xdr:from>
    <xdr:to>
      <xdr:col>3</xdr:col>
      <xdr:colOff>196850</xdr:colOff>
      <xdr:row>189</xdr:row>
      <xdr:rowOff>498475</xdr:rowOff>
    </xdr:to>
    <xdr:pic>
      <xdr:nvPicPr>
        <xdr:cNvPr id="215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43278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189</xdr:row>
      <xdr:rowOff>279400</xdr:rowOff>
    </xdr:from>
    <xdr:to>
      <xdr:col>3</xdr:col>
      <xdr:colOff>196850</xdr:colOff>
      <xdr:row>189</xdr:row>
      <xdr:rowOff>498475</xdr:rowOff>
    </xdr:to>
    <xdr:pic>
      <xdr:nvPicPr>
        <xdr:cNvPr id="216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43278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189</xdr:row>
      <xdr:rowOff>257175</xdr:rowOff>
    </xdr:from>
    <xdr:to>
      <xdr:col>3</xdr:col>
      <xdr:colOff>514350</xdr:colOff>
      <xdr:row>189</xdr:row>
      <xdr:rowOff>476250</xdr:rowOff>
    </xdr:to>
    <xdr:pic>
      <xdr:nvPicPr>
        <xdr:cNvPr id="216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432560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189</xdr:row>
      <xdr:rowOff>279400</xdr:rowOff>
    </xdr:from>
    <xdr:to>
      <xdr:col>10</xdr:col>
      <xdr:colOff>196850</xdr:colOff>
      <xdr:row>189</xdr:row>
      <xdr:rowOff>498475</xdr:rowOff>
    </xdr:to>
    <xdr:pic>
      <xdr:nvPicPr>
        <xdr:cNvPr id="216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43278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189</xdr:row>
      <xdr:rowOff>257175</xdr:rowOff>
    </xdr:from>
    <xdr:to>
      <xdr:col>10</xdr:col>
      <xdr:colOff>514350</xdr:colOff>
      <xdr:row>189</xdr:row>
      <xdr:rowOff>476250</xdr:rowOff>
    </xdr:to>
    <xdr:pic>
      <xdr:nvPicPr>
        <xdr:cNvPr id="216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432560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189</xdr:row>
      <xdr:rowOff>279400</xdr:rowOff>
    </xdr:from>
    <xdr:to>
      <xdr:col>3</xdr:col>
      <xdr:colOff>196850</xdr:colOff>
      <xdr:row>189</xdr:row>
      <xdr:rowOff>498475</xdr:rowOff>
    </xdr:to>
    <xdr:pic>
      <xdr:nvPicPr>
        <xdr:cNvPr id="216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43278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189</xdr:row>
      <xdr:rowOff>257175</xdr:rowOff>
    </xdr:from>
    <xdr:to>
      <xdr:col>3</xdr:col>
      <xdr:colOff>514350</xdr:colOff>
      <xdr:row>189</xdr:row>
      <xdr:rowOff>476250</xdr:rowOff>
    </xdr:to>
    <xdr:pic>
      <xdr:nvPicPr>
        <xdr:cNvPr id="216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432560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189</xdr:row>
      <xdr:rowOff>279400</xdr:rowOff>
    </xdr:from>
    <xdr:to>
      <xdr:col>3</xdr:col>
      <xdr:colOff>196850</xdr:colOff>
      <xdr:row>189</xdr:row>
      <xdr:rowOff>498475</xdr:rowOff>
    </xdr:to>
    <xdr:pic>
      <xdr:nvPicPr>
        <xdr:cNvPr id="216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43278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189</xdr:row>
      <xdr:rowOff>279400</xdr:rowOff>
    </xdr:from>
    <xdr:to>
      <xdr:col>10</xdr:col>
      <xdr:colOff>196850</xdr:colOff>
      <xdr:row>189</xdr:row>
      <xdr:rowOff>498475</xdr:rowOff>
    </xdr:to>
    <xdr:pic>
      <xdr:nvPicPr>
        <xdr:cNvPr id="216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43278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189</xdr:row>
      <xdr:rowOff>279400</xdr:rowOff>
    </xdr:from>
    <xdr:to>
      <xdr:col>3</xdr:col>
      <xdr:colOff>196850</xdr:colOff>
      <xdr:row>189</xdr:row>
      <xdr:rowOff>498475</xdr:rowOff>
    </xdr:to>
    <xdr:pic>
      <xdr:nvPicPr>
        <xdr:cNvPr id="216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43278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189</xdr:row>
      <xdr:rowOff>279400</xdr:rowOff>
    </xdr:from>
    <xdr:to>
      <xdr:col>3</xdr:col>
      <xdr:colOff>196850</xdr:colOff>
      <xdr:row>189</xdr:row>
      <xdr:rowOff>498475</xdr:rowOff>
    </xdr:to>
    <xdr:pic>
      <xdr:nvPicPr>
        <xdr:cNvPr id="216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43278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189</xdr:row>
      <xdr:rowOff>279400</xdr:rowOff>
    </xdr:from>
    <xdr:to>
      <xdr:col>10</xdr:col>
      <xdr:colOff>196850</xdr:colOff>
      <xdr:row>189</xdr:row>
      <xdr:rowOff>498475</xdr:rowOff>
    </xdr:to>
    <xdr:pic>
      <xdr:nvPicPr>
        <xdr:cNvPr id="217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43278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189</xdr:row>
      <xdr:rowOff>279400</xdr:rowOff>
    </xdr:from>
    <xdr:to>
      <xdr:col>3</xdr:col>
      <xdr:colOff>196850</xdr:colOff>
      <xdr:row>189</xdr:row>
      <xdr:rowOff>498475</xdr:rowOff>
    </xdr:to>
    <xdr:pic>
      <xdr:nvPicPr>
        <xdr:cNvPr id="217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43278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189</xdr:row>
      <xdr:rowOff>279400</xdr:rowOff>
    </xdr:from>
    <xdr:to>
      <xdr:col>3</xdr:col>
      <xdr:colOff>196850</xdr:colOff>
      <xdr:row>189</xdr:row>
      <xdr:rowOff>498475</xdr:rowOff>
    </xdr:to>
    <xdr:pic>
      <xdr:nvPicPr>
        <xdr:cNvPr id="217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43278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189</xdr:row>
      <xdr:rowOff>279400</xdr:rowOff>
    </xdr:from>
    <xdr:to>
      <xdr:col>10</xdr:col>
      <xdr:colOff>196850</xdr:colOff>
      <xdr:row>189</xdr:row>
      <xdr:rowOff>498475</xdr:rowOff>
    </xdr:to>
    <xdr:pic>
      <xdr:nvPicPr>
        <xdr:cNvPr id="217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43278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189</xdr:row>
      <xdr:rowOff>279400</xdr:rowOff>
    </xdr:from>
    <xdr:to>
      <xdr:col>3</xdr:col>
      <xdr:colOff>196850</xdr:colOff>
      <xdr:row>189</xdr:row>
      <xdr:rowOff>498475</xdr:rowOff>
    </xdr:to>
    <xdr:pic>
      <xdr:nvPicPr>
        <xdr:cNvPr id="217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43278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189</xdr:row>
      <xdr:rowOff>279400</xdr:rowOff>
    </xdr:from>
    <xdr:to>
      <xdr:col>3</xdr:col>
      <xdr:colOff>196850</xdr:colOff>
      <xdr:row>189</xdr:row>
      <xdr:rowOff>498475</xdr:rowOff>
    </xdr:to>
    <xdr:pic>
      <xdr:nvPicPr>
        <xdr:cNvPr id="217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43278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189</xdr:row>
      <xdr:rowOff>279400</xdr:rowOff>
    </xdr:from>
    <xdr:to>
      <xdr:col>10</xdr:col>
      <xdr:colOff>196850</xdr:colOff>
      <xdr:row>189</xdr:row>
      <xdr:rowOff>498475</xdr:rowOff>
    </xdr:to>
    <xdr:pic>
      <xdr:nvPicPr>
        <xdr:cNvPr id="217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43278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189</xdr:row>
      <xdr:rowOff>279400</xdr:rowOff>
    </xdr:from>
    <xdr:to>
      <xdr:col>3</xdr:col>
      <xdr:colOff>196850</xdr:colOff>
      <xdr:row>189</xdr:row>
      <xdr:rowOff>498475</xdr:rowOff>
    </xdr:to>
    <xdr:pic>
      <xdr:nvPicPr>
        <xdr:cNvPr id="217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43278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189</xdr:row>
      <xdr:rowOff>279400</xdr:rowOff>
    </xdr:from>
    <xdr:to>
      <xdr:col>3</xdr:col>
      <xdr:colOff>196850</xdr:colOff>
      <xdr:row>189</xdr:row>
      <xdr:rowOff>498475</xdr:rowOff>
    </xdr:to>
    <xdr:pic>
      <xdr:nvPicPr>
        <xdr:cNvPr id="217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43278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189</xdr:row>
      <xdr:rowOff>279400</xdr:rowOff>
    </xdr:from>
    <xdr:to>
      <xdr:col>10</xdr:col>
      <xdr:colOff>196850</xdr:colOff>
      <xdr:row>189</xdr:row>
      <xdr:rowOff>498475</xdr:rowOff>
    </xdr:to>
    <xdr:pic>
      <xdr:nvPicPr>
        <xdr:cNvPr id="217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43278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189</xdr:row>
      <xdr:rowOff>279400</xdr:rowOff>
    </xdr:from>
    <xdr:to>
      <xdr:col>3</xdr:col>
      <xdr:colOff>196850</xdr:colOff>
      <xdr:row>189</xdr:row>
      <xdr:rowOff>498475</xdr:rowOff>
    </xdr:to>
    <xdr:pic>
      <xdr:nvPicPr>
        <xdr:cNvPr id="218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43278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189</xdr:row>
      <xdr:rowOff>279400</xdr:rowOff>
    </xdr:from>
    <xdr:to>
      <xdr:col>3</xdr:col>
      <xdr:colOff>196850</xdr:colOff>
      <xdr:row>189</xdr:row>
      <xdr:rowOff>498475</xdr:rowOff>
    </xdr:to>
    <xdr:pic>
      <xdr:nvPicPr>
        <xdr:cNvPr id="218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43278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189</xdr:row>
      <xdr:rowOff>257175</xdr:rowOff>
    </xdr:from>
    <xdr:to>
      <xdr:col>3</xdr:col>
      <xdr:colOff>514350</xdr:colOff>
      <xdr:row>189</xdr:row>
      <xdr:rowOff>476250</xdr:rowOff>
    </xdr:to>
    <xdr:pic>
      <xdr:nvPicPr>
        <xdr:cNvPr id="218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432560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189</xdr:row>
      <xdr:rowOff>279400</xdr:rowOff>
    </xdr:from>
    <xdr:to>
      <xdr:col>10</xdr:col>
      <xdr:colOff>196850</xdr:colOff>
      <xdr:row>189</xdr:row>
      <xdr:rowOff>498475</xdr:rowOff>
    </xdr:to>
    <xdr:pic>
      <xdr:nvPicPr>
        <xdr:cNvPr id="218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43278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189</xdr:row>
      <xdr:rowOff>257175</xdr:rowOff>
    </xdr:from>
    <xdr:to>
      <xdr:col>10</xdr:col>
      <xdr:colOff>514350</xdr:colOff>
      <xdr:row>189</xdr:row>
      <xdr:rowOff>476250</xdr:rowOff>
    </xdr:to>
    <xdr:pic>
      <xdr:nvPicPr>
        <xdr:cNvPr id="218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432560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189</xdr:row>
      <xdr:rowOff>279400</xdr:rowOff>
    </xdr:from>
    <xdr:to>
      <xdr:col>3</xdr:col>
      <xdr:colOff>196850</xdr:colOff>
      <xdr:row>189</xdr:row>
      <xdr:rowOff>498475</xdr:rowOff>
    </xdr:to>
    <xdr:pic>
      <xdr:nvPicPr>
        <xdr:cNvPr id="218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43278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189</xdr:row>
      <xdr:rowOff>257175</xdr:rowOff>
    </xdr:from>
    <xdr:to>
      <xdr:col>3</xdr:col>
      <xdr:colOff>514350</xdr:colOff>
      <xdr:row>189</xdr:row>
      <xdr:rowOff>476250</xdr:rowOff>
    </xdr:to>
    <xdr:pic>
      <xdr:nvPicPr>
        <xdr:cNvPr id="218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432560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189</xdr:row>
      <xdr:rowOff>279400</xdr:rowOff>
    </xdr:from>
    <xdr:to>
      <xdr:col>3</xdr:col>
      <xdr:colOff>196850</xdr:colOff>
      <xdr:row>189</xdr:row>
      <xdr:rowOff>498475</xdr:rowOff>
    </xdr:to>
    <xdr:pic>
      <xdr:nvPicPr>
        <xdr:cNvPr id="218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43278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189</xdr:row>
      <xdr:rowOff>279400</xdr:rowOff>
    </xdr:from>
    <xdr:to>
      <xdr:col>10</xdr:col>
      <xdr:colOff>196850</xdr:colOff>
      <xdr:row>189</xdr:row>
      <xdr:rowOff>498475</xdr:rowOff>
    </xdr:to>
    <xdr:pic>
      <xdr:nvPicPr>
        <xdr:cNvPr id="218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43278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189</xdr:row>
      <xdr:rowOff>279400</xdr:rowOff>
    </xdr:from>
    <xdr:to>
      <xdr:col>3</xdr:col>
      <xdr:colOff>196850</xdr:colOff>
      <xdr:row>189</xdr:row>
      <xdr:rowOff>498475</xdr:rowOff>
    </xdr:to>
    <xdr:pic>
      <xdr:nvPicPr>
        <xdr:cNvPr id="218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43278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189</xdr:row>
      <xdr:rowOff>279400</xdr:rowOff>
    </xdr:from>
    <xdr:to>
      <xdr:col>3</xdr:col>
      <xdr:colOff>196850</xdr:colOff>
      <xdr:row>189</xdr:row>
      <xdr:rowOff>498475</xdr:rowOff>
    </xdr:to>
    <xdr:pic>
      <xdr:nvPicPr>
        <xdr:cNvPr id="219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43278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189</xdr:row>
      <xdr:rowOff>279400</xdr:rowOff>
    </xdr:from>
    <xdr:to>
      <xdr:col>10</xdr:col>
      <xdr:colOff>196850</xdr:colOff>
      <xdr:row>189</xdr:row>
      <xdr:rowOff>498475</xdr:rowOff>
    </xdr:to>
    <xdr:pic>
      <xdr:nvPicPr>
        <xdr:cNvPr id="219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43278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189</xdr:row>
      <xdr:rowOff>279400</xdr:rowOff>
    </xdr:from>
    <xdr:to>
      <xdr:col>3</xdr:col>
      <xdr:colOff>196850</xdr:colOff>
      <xdr:row>189</xdr:row>
      <xdr:rowOff>498475</xdr:rowOff>
    </xdr:to>
    <xdr:pic>
      <xdr:nvPicPr>
        <xdr:cNvPr id="219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43278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189</xdr:row>
      <xdr:rowOff>279400</xdr:rowOff>
    </xdr:from>
    <xdr:to>
      <xdr:col>3</xdr:col>
      <xdr:colOff>196850</xdr:colOff>
      <xdr:row>189</xdr:row>
      <xdr:rowOff>498475</xdr:rowOff>
    </xdr:to>
    <xdr:pic>
      <xdr:nvPicPr>
        <xdr:cNvPr id="219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43278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189</xdr:row>
      <xdr:rowOff>279400</xdr:rowOff>
    </xdr:from>
    <xdr:to>
      <xdr:col>10</xdr:col>
      <xdr:colOff>196850</xdr:colOff>
      <xdr:row>189</xdr:row>
      <xdr:rowOff>498475</xdr:rowOff>
    </xdr:to>
    <xdr:pic>
      <xdr:nvPicPr>
        <xdr:cNvPr id="219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43278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189</xdr:row>
      <xdr:rowOff>279400</xdr:rowOff>
    </xdr:from>
    <xdr:to>
      <xdr:col>3</xdr:col>
      <xdr:colOff>196850</xdr:colOff>
      <xdr:row>189</xdr:row>
      <xdr:rowOff>498475</xdr:rowOff>
    </xdr:to>
    <xdr:pic>
      <xdr:nvPicPr>
        <xdr:cNvPr id="219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43278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189</xdr:row>
      <xdr:rowOff>279400</xdr:rowOff>
    </xdr:from>
    <xdr:to>
      <xdr:col>3</xdr:col>
      <xdr:colOff>196850</xdr:colOff>
      <xdr:row>189</xdr:row>
      <xdr:rowOff>498475</xdr:rowOff>
    </xdr:to>
    <xdr:pic>
      <xdr:nvPicPr>
        <xdr:cNvPr id="219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43278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189</xdr:row>
      <xdr:rowOff>257175</xdr:rowOff>
    </xdr:from>
    <xdr:to>
      <xdr:col>3</xdr:col>
      <xdr:colOff>514350</xdr:colOff>
      <xdr:row>189</xdr:row>
      <xdr:rowOff>476250</xdr:rowOff>
    </xdr:to>
    <xdr:pic>
      <xdr:nvPicPr>
        <xdr:cNvPr id="219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432560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189</xdr:row>
      <xdr:rowOff>279400</xdr:rowOff>
    </xdr:from>
    <xdr:to>
      <xdr:col>10</xdr:col>
      <xdr:colOff>196850</xdr:colOff>
      <xdr:row>189</xdr:row>
      <xdr:rowOff>498475</xdr:rowOff>
    </xdr:to>
    <xdr:pic>
      <xdr:nvPicPr>
        <xdr:cNvPr id="219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43278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189</xdr:row>
      <xdr:rowOff>257175</xdr:rowOff>
    </xdr:from>
    <xdr:to>
      <xdr:col>10</xdr:col>
      <xdr:colOff>514350</xdr:colOff>
      <xdr:row>189</xdr:row>
      <xdr:rowOff>476250</xdr:rowOff>
    </xdr:to>
    <xdr:pic>
      <xdr:nvPicPr>
        <xdr:cNvPr id="219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432560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189</xdr:row>
      <xdr:rowOff>279400</xdr:rowOff>
    </xdr:from>
    <xdr:to>
      <xdr:col>3</xdr:col>
      <xdr:colOff>196850</xdr:colOff>
      <xdr:row>189</xdr:row>
      <xdr:rowOff>498475</xdr:rowOff>
    </xdr:to>
    <xdr:pic>
      <xdr:nvPicPr>
        <xdr:cNvPr id="220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43278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189</xdr:row>
      <xdr:rowOff>257175</xdr:rowOff>
    </xdr:from>
    <xdr:to>
      <xdr:col>3</xdr:col>
      <xdr:colOff>514350</xdr:colOff>
      <xdr:row>189</xdr:row>
      <xdr:rowOff>476250</xdr:rowOff>
    </xdr:to>
    <xdr:pic>
      <xdr:nvPicPr>
        <xdr:cNvPr id="220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432560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189</xdr:row>
      <xdr:rowOff>279400</xdr:rowOff>
    </xdr:from>
    <xdr:to>
      <xdr:col>3</xdr:col>
      <xdr:colOff>196850</xdr:colOff>
      <xdr:row>189</xdr:row>
      <xdr:rowOff>498475</xdr:rowOff>
    </xdr:to>
    <xdr:pic>
      <xdr:nvPicPr>
        <xdr:cNvPr id="220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43278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189</xdr:row>
      <xdr:rowOff>279400</xdr:rowOff>
    </xdr:from>
    <xdr:to>
      <xdr:col>10</xdr:col>
      <xdr:colOff>196850</xdr:colOff>
      <xdr:row>189</xdr:row>
      <xdr:rowOff>498475</xdr:rowOff>
    </xdr:to>
    <xdr:pic>
      <xdr:nvPicPr>
        <xdr:cNvPr id="220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43278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189</xdr:row>
      <xdr:rowOff>279400</xdr:rowOff>
    </xdr:from>
    <xdr:to>
      <xdr:col>3</xdr:col>
      <xdr:colOff>196850</xdr:colOff>
      <xdr:row>189</xdr:row>
      <xdr:rowOff>498475</xdr:rowOff>
    </xdr:to>
    <xdr:pic>
      <xdr:nvPicPr>
        <xdr:cNvPr id="220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43278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189</xdr:row>
      <xdr:rowOff>279400</xdr:rowOff>
    </xdr:from>
    <xdr:to>
      <xdr:col>3</xdr:col>
      <xdr:colOff>196850</xdr:colOff>
      <xdr:row>189</xdr:row>
      <xdr:rowOff>498475</xdr:rowOff>
    </xdr:to>
    <xdr:pic>
      <xdr:nvPicPr>
        <xdr:cNvPr id="220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43278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189</xdr:row>
      <xdr:rowOff>279400</xdr:rowOff>
    </xdr:from>
    <xdr:to>
      <xdr:col>10</xdr:col>
      <xdr:colOff>196850</xdr:colOff>
      <xdr:row>189</xdr:row>
      <xdr:rowOff>498475</xdr:rowOff>
    </xdr:to>
    <xdr:pic>
      <xdr:nvPicPr>
        <xdr:cNvPr id="220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43278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189</xdr:row>
      <xdr:rowOff>279400</xdr:rowOff>
    </xdr:from>
    <xdr:to>
      <xdr:col>3</xdr:col>
      <xdr:colOff>196850</xdr:colOff>
      <xdr:row>189</xdr:row>
      <xdr:rowOff>498475</xdr:rowOff>
    </xdr:to>
    <xdr:pic>
      <xdr:nvPicPr>
        <xdr:cNvPr id="220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43278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189</xdr:row>
      <xdr:rowOff>279400</xdr:rowOff>
    </xdr:from>
    <xdr:to>
      <xdr:col>3</xdr:col>
      <xdr:colOff>196850</xdr:colOff>
      <xdr:row>189</xdr:row>
      <xdr:rowOff>498475</xdr:rowOff>
    </xdr:to>
    <xdr:pic>
      <xdr:nvPicPr>
        <xdr:cNvPr id="220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43278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189</xdr:row>
      <xdr:rowOff>279400</xdr:rowOff>
    </xdr:from>
    <xdr:to>
      <xdr:col>10</xdr:col>
      <xdr:colOff>196850</xdr:colOff>
      <xdr:row>189</xdr:row>
      <xdr:rowOff>498475</xdr:rowOff>
    </xdr:to>
    <xdr:pic>
      <xdr:nvPicPr>
        <xdr:cNvPr id="220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43278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189</xdr:row>
      <xdr:rowOff>279400</xdr:rowOff>
    </xdr:from>
    <xdr:to>
      <xdr:col>3</xdr:col>
      <xdr:colOff>196850</xdr:colOff>
      <xdr:row>189</xdr:row>
      <xdr:rowOff>498475</xdr:rowOff>
    </xdr:to>
    <xdr:pic>
      <xdr:nvPicPr>
        <xdr:cNvPr id="221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43278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189</xdr:row>
      <xdr:rowOff>279400</xdr:rowOff>
    </xdr:from>
    <xdr:to>
      <xdr:col>3</xdr:col>
      <xdr:colOff>196850</xdr:colOff>
      <xdr:row>189</xdr:row>
      <xdr:rowOff>498475</xdr:rowOff>
    </xdr:to>
    <xdr:pic>
      <xdr:nvPicPr>
        <xdr:cNvPr id="22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43278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189</xdr:row>
      <xdr:rowOff>279400</xdr:rowOff>
    </xdr:from>
    <xdr:to>
      <xdr:col>10</xdr:col>
      <xdr:colOff>196850</xdr:colOff>
      <xdr:row>189</xdr:row>
      <xdr:rowOff>498475</xdr:rowOff>
    </xdr:to>
    <xdr:pic>
      <xdr:nvPicPr>
        <xdr:cNvPr id="221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43278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189</xdr:row>
      <xdr:rowOff>279400</xdr:rowOff>
    </xdr:from>
    <xdr:to>
      <xdr:col>3</xdr:col>
      <xdr:colOff>196850</xdr:colOff>
      <xdr:row>189</xdr:row>
      <xdr:rowOff>498475</xdr:rowOff>
    </xdr:to>
    <xdr:pic>
      <xdr:nvPicPr>
        <xdr:cNvPr id="221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43278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189</xdr:row>
      <xdr:rowOff>279400</xdr:rowOff>
    </xdr:from>
    <xdr:to>
      <xdr:col>3</xdr:col>
      <xdr:colOff>196850</xdr:colOff>
      <xdr:row>189</xdr:row>
      <xdr:rowOff>498475</xdr:rowOff>
    </xdr:to>
    <xdr:pic>
      <xdr:nvPicPr>
        <xdr:cNvPr id="221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43278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189</xdr:row>
      <xdr:rowOff>279400</xdr:rowOff>
    </xdr:from>
    <xdr:to>
      <xdr:col>10</xdr:col>
      <xdr:colOff>196850</xdr:colOff>
      <xdr:row>189</xdr:row>
      <xdr:rowOff>498475</xdr:rowOff>
    </xdr:to>
    <xdr:pic>
      <xdr:nvPicPr>
        <xdr:cNvPr id="221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43278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189</xdr:row>
      <xdr:rowOff>279400</xdr:rowOff>
    </xdr:from>
    <xdr:to>
      <xdr:col>3</xdr:col>
      <xdr:colOff>196850</xdr:colOff>
      <xdr:row>189</xdr:row>
      <xdr:rowOff>498475</xdr:rowOff>
    </xdr:to>
    <xdr:pic>
      <xdr:nvPicPr>
        <xdr:cNvPr id="221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43278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189</xdr:row>
      <xdr:rowOff>279400</xdr:rowOff>
    </xdr:from>
    <xdr:to>
      <xdr:col>3</xdr:col>
      <xdr:colOff>196850</xdr:colOff>
      <xdr:row>189</xdr:row>
      <xdr:rowOff>498475</xdr:rowOff>
    </xdr:to>
    <xdr:pic>
      <xdr:nvPicPr>
        <xdr:cNvPr id="221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43278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189</xdr:row>
      <xdr:rowOff>257175</xdr:rowOff>
    </xdr:from>
    <xdr:to>
      <xdr:col>3</xdr:col>
      <xdr:colOff>514350</xdr:colOff>
      <xdr:row>189</xdr:row>
      <xdr:rowOff>476250</xdr:rowOff>
    </xdr:to>
    <xdr:pic>
      <xdr:nvPicPr>
        <xdr:cNvPr id="221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432560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189</xdr:row>
      <xdr:rowOff>279400</xdr:rowOff>
    </xdr:from>
    <xdr:to>
      <xdr:col>10</xdr:col>
      <xdr:colOff>196850</xdr:colOff>
      <xdr:row>189</xdr:row>
      <xdr:rowOff>498475</xdr:rowOff>
    </xdr:to>
    <xdr:pic>
      <xdr:nvPicPr>
        <xdr:cNvPr id="221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43278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189</xdr:row>
      <xdr:rowOff>257175</xdr:rowOff>
    </xdr:from>
    <xdr:to>
      <xdr:col>10</xdr:col>
      <xdr:colOff>514350</xdr:colOff>
      <xdr:row>189</xdr:row>
      <xdr:rowOff>476250</xdr:rowOff>
    </xdr:to>
    <xdr:pic>
      <xdr:nvPicPr>
        <xdr:cNvPr id="222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432560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189</xdr:row>
      <xdr:rowOff>279400</xdr:rowOff>
    </xdr:from>
    <xdr:to>
      <xdr:col>3</xdr:col>
      <xdr:colOff>196850</xdr:colOff>
      <xdr:row>189</xdr:row>
      <xdr:rowOff>498475</xdr:rowOff>
    </xdr:to>
    <xdr:pic>
      <xdr:nvPicPr>
        <xdr:cNvPr id="222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43278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189</xdr:row>
      <xdr:rowOff>257175</xdr:rowOff>
    </xdr:from>
    <xdr:to>
      <xdr:col>3</xdr:col>
      <xdr:colOff>514350</xdr:colOff>
      <xdr:row>189</xdr:row>
      <xdr:rowOff>476250</xdr:rowOff>
    </xdr:to>
    <xdr:pic>
      <xdr:nvPicPr>
        <xdr:cNvPr id="222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432560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189</xdr:row>
      <xdr:rowOff>279400</xdr:rowOff>
    </xdr:from>
    <xdr:to>
      <xdr:col>3</xdr:col>
      <xdr:colOff>196850</xdr:colOff>
      <xdr:row>189</xdr:row>
      <xdr:rowOff>498475</xdr:rowOff>
    </xdr:to>
    <xdr:pic>
      <xdr:nvPicPr>
        <xdr:cNvPr id="222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43278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189</xdr:row>
      <xdr:rowOff>279400</xdr:rowOff>
    </xdr:from>
    <xdr:to>
      <xdr:col>10</xdr:col>
      <xdr:colOff>196850</xdr:colOff>
      <xdr:row>189</xdr:row>
      <xdr:rowOff>498475</xdr:rowOff>
    </xdr:to>
    <xdr:pic>
      <xdr:nvPicPr>
        <xdr:cNvPr id="222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43278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189</xdr:row>
      <xdr:rowOff>279400</xdr:rowOff>
    </xdr:from>
    <xdr:to>
      <xdr:col>3</xdr:col>
      <xdr:colOff>196850</xdr:colOff>
      <xdr:row>189</xdr:row>
      <xdr:rowOff>498475</xdr:rowOff>
    </xdr:to>
    <xdr:pic>
      <xdr:nvPicPr>
        <xdr:cNvPr id="222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43278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189</xdr:row>
      <xdr:rowOff>279400</xdr:rowOff>
    </xdr:from>
    <xdr:to>
      <xdr:col>3</xdr:col>
      <xdr:colOff>196850</xdr:colOff>
      <xdr:row>189</xdr:row>
      <xdr:rowOff>498475</xdr:rowOff>
    </xdr:to>
    <xdr:pic>
      <xdr:nvPicPr>
        <xdr:cNvPr id="222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43278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189</xdr:row>
      <xdr:rowOff>279400</xdr:rowOff>
    </xdr:from>
    <xdr:to>
      <xdr:col>10</xdr:col>
      <xdr:colOff>196850</xdr:colOff>
      <xdr:row>189</xdr:row>
      <xdr:rowOff>498475</xdr:rowOff>
    </xdr:to>
    <xdr:pic>
      <xdr:nvPicPr>
        <xdr:cNvPr id="222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43278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189</xdr:row>
      <xdr:rowOff>279400</xdr:rowOff>
    </xdr:from>
    <xdr:to>
      <xdr:col>3</xdr:col>
      <xdr:colOff>196850</xdr:colOff>
      <xdr:row>189</xdr:row>
      <xdr:rowOff>498475</xdr:rowOff>
    </xdr:to>
    <xdr:pic>
      <xdr:nvPicPr>
        <xdr:cNvPr id="222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43278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189</xdr:row>
      <xdr:rowOff>228600</xdr:rowOff>
    </xdr:from>
    <xdr:to>
      <xdr:col>3</xdr:col>
      <xdr:colOff>260350</xdr:colOff>
      <xdr:row>189</xdr:row>
      <xdr:rowOff>447675</xdr:rowOff>
    </xdr:to>
    <xdr:pic>
      <xdr:nvPicPr>
        <xdr:cNvPr id="222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1432274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189</xdr:row>
      <xdr:rowOff>231775</xdr:rowOff>
    </xdr:from>
    <xdr:to>
      <xdr:col>3</xdr:col>
      <xdr:colOff>539750</xdr:colOff>
      <xdr:row>189</xdr:row>
      <xdr:rowOff>450850</xdr:rowOff>
    </xdr:to>
    <xdr:pic>
      <xdr:nvPicPr>
        <xdr:cNvPr id="223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1432306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189</xdr:row>
      <xdr:rowOff>228600</xdr:rowOff>
    </xdr:from>
    <xdr:to>
      <xdr:col>10</xdr:col>
      <xdr:colOff>260350</xdr:colOff>
      <xdr:row>189</xdr:row>
      <xdr:rowOff>447675</xdr:rowOff>
    </xdr:to>
    <xdr:pic>
      <xdr:nvPicPr>
        <xdr:cNvPr id="223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1432274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189</xdr:row>
      <xdr:rowOff>231775</xdr:rowOff>
    </xdr:from>
    <xdr:to>
      <xdr:col>10</xdr:col>
      <xdr:colOff>539750</xdr:colOff>
      <xdr:row>189</xdr:row>
      <xdr:rowOff>450850</xdr:rowOff>
    </xdr:to>
    <xdr:pic>
      <xdr:nvPicPr>
        <xdr:cNvPr id="223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1432306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189</xdr:row>
      <xdr:rowOff>228600</xdr:rowOff>
    </xdr:from>
    <xdr:to>
      <xdr:col>3</xdr:col>
      <xdr:colOff>260350</xdr:colOff>
      <xdr:row>189</xdr:row>
      <xdr:rowOff>447675</xdr:rowOff>
    </xdr:to>
    <xdr:pic>
      <xdr:nvPicPr>
        <xdr:cNvPr id="223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1432274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189</xdr:row>
      <xdr:rowOff>231775</xdr:rowOff>
    </xdr:from>
    <xdr:to>
      <xdr:col>3</xdr:col>
      <xdr:colOff>539750</xdr:colOff>
      <xdr:row>189</xdr:row>
      <xdr:rowOff>450850</xdr:rowOff>
    </xdr:to>
    <xdr:pic>
      <xdr:nvPicPr>
        <xdr:cNvPr id="223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1432306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189</xdr:row>
      <xdr:rowOff>228600</xdr:rowOff>
    </xdr:from>
    <xdr:to>
      <xdr:col>3</xdr:col>
      <xdr:colOff>260350</xdr:colOff>
      <xdr:row>189</xdr:row>
      <xdr:rowOff>447675</xdr:rowOff>
    </xdr:to>
    <xdr:pic>
      <xdr:nvPicPr>
        <xdr:cNvPr id="223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1432274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189</xdr:row>
      <xdr:rowOff>231775</xdr:rowOff>
    </xdr:from>
    <xdr:to>
      <xdr:col>3</xdr:col>
      <xdr:colOff>539750</xdr:colOff>
      <xdr:row>189</xdr:row>
      <xdr:rowOff>450850</xdr:rowOff>
    </xdr:to>
    <xdr:pic>
      <xdr:nvPicPr>
        <xdr:cNvPr id="223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1432306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189</xdr:row>
      <xdr:rowOff>228600</xdr:rowOff>
    </xdr:from>
    <xdr:to>
      <xdr:col>10</xdr:col>
      <xdr:colOff>260350</xdr:colOff>
      <xdr:row>189</xdr:row>
      <xdr:rowOff>447675</xdr:rowOff>
    </xdr:to>
    <xdr:pic>
      <xdr:nvPicPr>
        <xdr:cNvPr id="223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1432274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189</xdr:row>
      <xdr:rowOff>231775</xdr:rowOff>
    </xdr:from>
    <xdr:to>
      <xdr:col>10</xdr:col>
      <xdr:colOff>539750</xdr:colOff>
      <xdr:row>189</xdr:row>
      <xdr:rowOff>450850</xdr:rowOff>
    </xdr:to>
    <xdr:pic>
      <xdr:nvPicPr>
        <xdr:cNvPr id="223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1432306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189</xdr:row>
      <xdr:rowOff>228600</xdr:rowOff>
    </xdr:from>
    <xdr:to>
      <xdr:col>3</xdr:col>
      <xdr:colOff>260350</xdr:colOff>
      <xdr:row>189</xdr:row>
      <xdr:rowOff>447675</xdr:rowOff>
    </xdr:to>
    <xdr:pic>
      <xdr:nvPicPr>
        <xdr:cNvPr id="223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1432274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245969</xdr:colOff>
      <xdr:row>189</xdr:row>
      <xdr:rowOff>287804</xdr:rowOff>
    </xdr:from>
    <xdr:to>
      <xdr:col>3</xdr:col>
      <xdr:colOff>465044</xdr:colOff>
      <xdr:row>189</xdr:row>
      <xdr:rowOff>506879</xdr:rowOff>
    </xdr:to>
    <xdr:pic>
      <xdr:nvPicPr>
        <xdr:cNvPr id="224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46419" y="143286629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189</xdr:row>
      <xdr:rowOff>228600</xdr:rowOff>
    </xdr:from>
    <xdr:to>
      <xdr:col>10</xdr:col>
      <xdr:colOff>260350</xdr:colOff>
      <xdr:row>189</xdr:row>
      <xdr:rowOff>447675</xdr:rowOff>
    </xdr:to>
    <xdr:pic>
      <xdr:nvPicPr>
        <xdr:cNvPr id="224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1432274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189</xdr:row>
      <xdr:rowOff>231775</xdr:rowOff>
    </xdr:from>
    <xdr:to>
      <xdr:col>10</xdr:col>
      <xdr:colOff>539750</xdr:colOff>
      <xdr:row>189</xdr:row>
      <xdr:rowOff>450850</xdr:rowOff>
    </xdr:to>
    <xdr:pic>
      <xdr:nvPicPr>
        <xdr:cNvPr id="224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1432306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194</xdr:row>
      <xdr:rowOff>279400</xdr:rowOff>
    </xdr:from>
    <xdr:to>
      <xdr:col>10</xdr:col>
      <xdr:colOff>196850</xdr:colOff>
      <xdr:row>194</xdr:row>
      <xdr:rowOff>498475</xdr:rowOff>
    </xdr:to>
    <xdr:pic>
      <xdr:nvPicPr>
        <xdr:cNvPr id="224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47678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194</xdr:row>
      <xdr:rowOff>257175</xdr:rowOff>
    </xdr:from>
    <xdr:to>
      <xdr:col>10</xdr:col>
      <xdr:colOff>514350</xdr:colOff>
      <xdr:row>194</xdr:row>
      <xdr:rowOff>476250</xdr:rowOff>
    </xdr:to>
    <xdr:pic>
      <xdr:nvPicPr>
        <xdr:cNvPr id="224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476565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194</xdr:row>
      <xdr:rowOff>279400</xdr:rowOff>
    </xdr:from>
    <xdr:to>
      <xdr:col>3</xdr:col>
      <xdr:colOff>196850</xdr:colOff>
      <xdr:row>194</xdr:row>
      <xdr:rowOff>498475</xdr:rowOff>
    </xdr:to>
    <xdr:pic>
      <xdr:nvPicPr>
        <xdr:cNvPr id="224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47678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194</xdr:row>
      <xdr:rowOff>257175</xdr:rowOff>
    </xdr:from>
    <xdr:to>
      <xdr:col>3</xdr:col>
      <xdr:colOff>514350</xdr:colOff>
      <xdr:row>194</xdr:row>
      <xdr:rowOff>476250</xdr:rowOff>
    </xdr:to>
    <xdr:pic>
      <xdr:nvPicPr>
        <xdr:cNvPr id="224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476565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194</xdr:row>
      <xdr:rowOff>279400</xdr:rowOff>
    </xdr:from>
    <xdr:to>
      <xdr:col>3</xdr:col>
      <xdr:colOff>196850</xdr:colOff>
      <xdr:row>194</xdr:row>
      <xdr:rowOff>498475</xdr:rowOff>
    </xdr:to>
    <xdr:pic>
      <xdr:nvPicPr>
        <xdr:cNvPr id="224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47678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194</xdr:row>
      <xdr:rowOff>257175</xdr:rowOff>
    </xdr:from>
    <xdr:to>
      <xdr:col>3</xdr:col>
      <xdr:colOff>514350</xdr:colOff>
      <xdr:row>194</xdr:row>
      <xdr:rowOff>476250</xdr:rowOff>
    </xdr:to>
    <xdr:pic>
      <xdr:nvPicPr>
        <xdr:cNvPr id="224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476565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194</xdr:row>
      <xdr:rowOff>279400</xdr:rowOff>
    </xdr:from>
    <xdr:to>
      <xdr:col>10</xdr:col>
      <xdr:colOff>196850</xdr:colOff>
      <xdr:row>194</xdr:row>
      <xdr:rowOff>498475</xdr:rowOff>
    </xdr:to>
    <xdr:pic>
      <xdr:nvPicPr>
        <xdr:cNvPr id="224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47678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194</xdr:row>
      <xdr:rowOff>279400</xdr:rowOff>
    </xdr:from>
    <xdr:to>
      <xdr:col>3</xdr:col>
      <xdr:colOff>196850</xdr:colOff>
      <xdr:row>194</xdr:row>
      <xdr:rowOff>498475</xdr:rowOff>
    </xdr:to>
    <xdr:pic>
      <xdr:nvPicPr>
        <xdr:cNvPr id="225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47678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194</xdr:row>
      <xdr:rowOff>279400</xdr:rowOff>
    </xdr:from>
    <xdr:to>
      <xdr:col>3</xdr:col>
      <xdr:colOff>196850</xdr:colOff>
      <xdr:row>194</xdr:row>
      <xdr:rowOff>498475</xdr:rowOff>
    </xdr:to>
    <xdr:pic>
      <xdr:nvPicPr>
        <xdr:cNvPr id="225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47678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194</xdr:row>
      <xdr:rowOff>279400</xdr:rowOff>
    </xdr:from>
    <xdr:to>
      <xdr:col>10</xdr:col>
      <xdr:colOff>196850</xdr:colOff>
      <xdr:row>194</xdr:row>
      <xdr:rowOff>498475</xdr:rowOff>
    </xdr:to>
    <xdr:pic>
      <xdr:nvPicPr>
        <xdr:cNvPr id="225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47678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194</xdr:row>
      <xdr:rowOff>279400</xdr:rowOff>
    </xdr:from>
    <xdr:to>
      <xdr:col>3</xdr:col>
      <xdr:colOff>196850</xdr:colOff>
      <xdr:row>194</xdr:row>
      <xdr:rowOff>498475</xdr:rowOff>
    </xdr:to>
    <xdr:pic>
      <xdr:nvPicPr>
        <xdr:cNvPr id="225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47678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194</xdr:row>
      <xdr:rowOff>279400</xdr:rowOff>
    </xdr:from>
    <xdr:to>
      <xdr:col>3</xdr:col>
      <xdr:colOff>196850</xdr:colOff>
      <xdr:row>194</xdr:row>
      <xdr:rowOff>498475</xdr:rowOff>
    </xdr:to>
    <xdr:pic>
      <xdr:nvPicPr>
        <xdr:cNvPr id="225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47678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194</xdr:row>
      <xdr:rowOff>279400</xdr:rowOff>
    </xdr:from>
    <xdr:to>
      <xdr:col>10</xdr:col>
      <xdr:colOff>196850</xdr:colOff>
      <xdr:row>194</xdr:row>
      <xdr:rowOff>498475</xdr:rowOff>
    </xdr:to>
    <xdr:pic>
      <xdr:nvPicPr>
        <xdr:cNvPr id="225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47678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194</xdr:row>
      <xdr:rowOff>279400</xdr:rowOff>
    </xdr:from>
    <xdr:to>
      <xdr:col>3</xdr:col>
      <xdr:colOff>196850</xdr:colOff>
      <xdr:row>194</xdr:row>
      <xdr:rowOff>498475</xdr:rowOff>
    </xdr:to>
    <xdr:pic>
      <xdr:nvPicPr>
        <xdr:cNvPr id="225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47678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194</xdr:row>
      <xdr:rowOff>279400</xdr:rowOff>
    </xdr:from>
    <xdr:to>
      <xdr:col>3</xdr:col>
      <xdr:colOff>196850</xdr:colOff>
      <xdr:row>194</xdr:row>
      <xdr:rowOff>498475</xdr:rowOff>
    </xdr:to>
    <xdr:pic>
      <xdr:nvPicPr>
        <xdr:cNvPr id="225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47678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194</xdr:row>
      <xdr:rowOff>279400</xdr:rowOff>
    </xdr:from>
    <xdr:to>
      <xdr:col>3</xdr:col>
      <xdr:colOff>196850</xdr:colOff>
      <xdr:row>194</xdr:row>
      <xdr:rowOff>498475</xdr:rowOff>
    </xdr:to>
    <xdr:pic>
      <xdr:nvPicPr>
        <xdr:cNvPr id="225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47678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194</xdr:row>
      <xdr:rowOff>279400</xdr:rowOff>
    </xdr:from>
    <xdr:to>
      <xdr:col>10</xdr:col>
      <xdr:colOff>196850</xdr:colOff>
      <xdr:row>194</xdr:row>
      <xdr:rowOff>498475</xdr:rowOff>
    </xdr:to>
    <xdr:pic>
      <xdr:nvPicPr>
        <xdr:cNvPr id="225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47678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194</xdr:row>
      <xdr:rowOff>279400</xdr:rowOff>
    </xdr:from>
    <xdr:to>
      <xdr:col>3</xdr:col>
      <xdr:colOff>196850</xdr:colOff>
      <xdr:row>194</xdr:row>
      <xdr:rowOff>498475</xdr:rowOff>
    </xdr:to>
    <xdr:pic>
      <xdr:nvPicPr>
        <xdr:cNvPr id="226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47678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194</xdr:row>
      <xdr:rowOff>279400</xdr:rowOff>
    </xdr:from>
    <xdr:to>
      <xdr:col>3</xdr:col>
      <xdr:colOff>196850</xdr:colOff>
      <xdr:row>194</xdr:row>
      <xdr:rowOff>498475</xdr:rowOff>
    </xdr:to>
    <xdr:pic>
      <xdr:nvPicPr>
        <xdr:cNvPr id="226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47678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194</xdr:row>
      <xdr:rowOff>279400</xdr:rowOff>
    </xdr:from>
    <xdr:to>
      <xdr:col>10</xdr:col>
      <xdr:colOff>196850</xdr:colOff>
      <xdr:row>194</xdr:row>
      <xdr:rowOff>498475</xdr:rowOff>
    </xdr:to>
    <xdr:pic>
      <xdr:nvPicPr>
        <xdr:cNvPr id="226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47678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194</xdr:row>
      <xdr:rowOff>279400</xdr:rowOff>
    </xdr:from>
    <xdr:to>
      <xdr:col>3</xdr:col>
      <xdr:colOff>196850</xdr:colOff>
      <xdr:row>194</xdr:row>
      <xdr:rowOff>498475</xdr:rowOff>
    </xdr:to>
    <xdr:pic>
      <xdr:nvPicPr>
        <xdr:cNvPr id="226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47678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194</xdr:row>
      <xdr:rowOff>279400</xdr:rowOff>
    </xdr:from>
    <xdr:to>
      <xdr:col>3</xdr:col>
      <xdr:colOff>196850</xdr:colOff>
      <xdr:row>194</xdr:row>
      <xdr:rowOff>498475</xdr:rowOff>
    </xdr:to>
    <xdr:pic>
      <xdr:nvPicPr>
        <xdr:cNvPr id="226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47678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194</xdr:row>
      <xdr:rowOff>279400</xdr:rowOff>
    </xdr:from>
    <xdr:to>
      <xdr:col>10</xdr:col>
      <xdr:colOff>196850</xdr:colOff>
      <xdr:row>194</xdr:row>
      <xdr:rowOff>498475</xdr:rowOff>
    </xdr:to>
    <xdr:pic>
      <xdr:nvPicPr>
        <xdr:cNvPr id="226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47678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194</xdr:row>
      <xdr:rowOff>279400</xdr:rowOff>
    </xdr:from>
    <xdr:to>
      <xdr:col>3</xdr:col>
      <xdr:colOff>196850</xdr:colOff>
      <xdr:row>194</xdr:row>
      <xdr:rowOff>498475</xdr:rowOff>
    </xdr:to>
    <xdr:pic>
      <xdr:nvPicPr>
        <xdr:cNvPr id="226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47678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194</xdr:row>
      <xdr:rowOff>279400</xdr:rowOff>
    </xdr:from>
    <xdr:to>
      <xdr:col>3</xdr:col>
      <xdr:colOff>196850</xdr:colOff>
      <xdr:row>194</xdr:row>
      <xdr:rowOff>498475</xdr:rowOff>
    </xdr:to>
    <xdr:pic>
      <xdr:nvPicPr>
        <xdr:cNvPr id="226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47678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194</xdr:row>
      <xdr:rowOff>279400</xdr:rowOff>
    </xdr:from>
    <xdr:to>
      <xdr:col>10</xdr:col>
      <xdr:colOff>196850</xdr:colOff>
      <xdr:row>194</xdr:row>
      <xdr:rowOff>498475</xdr:rowOff>
    </xdr:to>
    <xdr:pic>
      <xdr:nvPicPr>
        <xdr:cNvPr id="226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47678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194</xdr:row>
      <xdr:rowOff>279400</xdr:rowOff>
    </xdr:from>
    <xdr:to>
      <xdr:col>3</xdr:col>
      <xdr:colOff>196850</xdr:colOff>
      <xdr:row>194</xdr:row>
      <xdr:rowOff>498475</xdr:rowOff>
    </xdr:to>
    <xdr:pic>
      <xdr:nvPicPr>
        <xdr:cNvPr id="226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47678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194</xdr:row>
      <xdr:rowOff>279400</xdr:rowOff>
    </xdr:from>
    <xdr:to>
      <xdr:col>3</xdr:col>
      <xdr:colOff>196850</xdr:colOff>
      <xdr:row>194</xdr:row>
      <xdr:rowOff>498475</xdr:rowOff>
    </xdr:to>
    <xdr:pic>
      <xdr:nvPicPr>
        <xdr:cNvPr id="227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47678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194</xdr:row>
      <xdr:rowOff>257175</xdr:rowOff>
    </xdr:from>
    <xdr:to>
      <xdr:col>3</xdr:col>
      <xdr:colOff>514350</xdr:colOff>
      <xdr:row>194</xdr:row>
      <xdr:rowOff>476250</xdr:rowOff>
    </xdr:to>
    <xdr:pic>
      <xdr:nvPicPr>
        <xdr:cNvPr id="227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476565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194</xdr:row>
      <xdr:rowOff>279400</xdr:rowOff>
    </xdr:from>
    <xdr:to>
      <xdr:col>10</xdr:col>
      <xdr:colOff>196850</xdr:colOff>
      <xdr:row>194</xdr:row>
      <xdr:rowOff>498475</xdr:rowOff>
    </xdr:to>
    <xdr:pic>
      <xdr:nvPicPr>
        <xdr:cNvPr id="227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47678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194</xdr:row>
      <xdr:rowOff>257175</xdr:rowOff>
    </xdr:from>
    <xdr:to>
      <xdr:col>10</xdr:col>
      <xdr:colOff>514350</xdr:colOff>
      <xdr:row>194</xdr:row>
      <xdr:rowOff>476250</xdr:rowOff>
    </xdr:to>
    <xdr:pic>
      <xdr:nvPicPr>
        <xdr:cNvPr id="227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476565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194</xdr:row>
      <xdr:rowOff>279400</xdr:rowOff>
    </xdr:from>
    <xdr:to>
      <xdr:col>3</xdr:col>
      <xdr:colOff>196850</xdr:colOff>
      <xdr:row>194</xdr:row>
      <xdr:rowOff>498475</xdr:rowOff>
    </xdr:to>
    <xdr:pic>
      <xdr:nvPicPr>
        <xdr:cNvPr id="227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47678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194</xdr:row>
      <xdr:rowOff>257175</xdr:rowOff>
    </xdr:from>
    <xdr:to>
      <xdr:col>3</xdr:col>
      <xdr:colOff>514350</xdr:colOff>
      <xdr:row>194</xdr:row>
      <xdr:rowOff>476250</xdr:rowOff>
    </xdr:to>
    <xdr:pic>
      <xdr:nvPicPr>
        <xdr:cNvPr id="227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476565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194</xdr:row>
      <xdr:rowOff>279400</xdr:rowOff>
    </xdr:from>
    <xdr:to>
      <xdr:col>3</xdr:col>
      <xdr:colOff>196850</xdr:colOff>
      <xdr:row>194</xdr:row>
      <xdr:rowOff>498475</xdr:rowOff>
    </xdr:to>
    <xdr:pic>
      <xdr:nvPicPr>
        <xdr:cNvPr id="227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47678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194</xdr:row>
      <xdr:rowOff>279400</xdr:rowOff>
    </xdr:from>
    <xdr:to>
      <xdr:col>10</xdr:col>
      <xdr:colOff>196850</xdr:colOff>
      <xdr:row>194</xdr:row>
      <xdr:rowOff>498475</xdr:rowOff>
    </xdr:to>
    <xdr:pic>
      <xdr:nvPicPr>
        <xdr:cNvPr id="227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47678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194</xdr:row>
      <xdr:rowOff>279400</xdr:rowOff>
    </xdr:from>
    <xdr:to>
      <xdr:col>3</xdr:col>
      <xdr:colOff>196850</xdr:colOff>
      <xdr:row>194</xdr:row>
      <xdr:rowOff>498475</xdr:rowOff>
    </xdr:to>
    <xdr:pic>
      <xdr:nvPicPr>
        <xdr:cNvPr id="227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47678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194</xdr:row>
      <xdr:rowOff>279400</xdr:rowOff>
    </xdr:from>
    <xdr:to>
      <xdr:col>3</xdr:col>
      <xdr:colOff>196850</xdr:colOff>
      <xdr:row>194</xdr:row>
      <xdr:rowOff>498475</xdr:rowOff>
    </xdr:to>
    <xdr:pic>
      <xdr:nvPicPr>
        <xdr:cNvPr id="227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47678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194</xdr:row>
      <xdr:rowOff>279400</xdr:rowOff>
    </xdr:from>
    <xdr:to>
      <xdr:col>10</xdr:col>
      <xdr:colOff>196850</xdr:colOff>
      <xdr:row>194</xdr:row>
      <xdr:rowOff>498475</xdr:rowOff>
    </xdr:to>
    <xdr:pic>
      <xdr:nvPicPr>
        <xdr:cNvPr id="228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47678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194</xdr:row>
      <xdr:rowOff>279400</xdr:rowOff>
    </xdr:from>
    <xdr:to>
      <xdr:col>3</xdr:col>
      <xdr:colOff>196850</xdr:colOff>
      <xdr:row>194</xdr:row>
      <xdr:rowOff>498475</xdr:rowOff>
    </xdr:to>
    <xdr:pic>
      <xdr:nvPicPr>
        <xdr:cNvPr id="228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47678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194</xdr:row>
      <xdr:rowOff>279400</xdr:rowOff>
    </xdr:from>
    <xdr:to>
      <xdr:col>3</xdr:col>
      <xdr:colOff>196850</xdr:colOff>
      <xdr:row>194</xdr:row>
      <xdr:rowOff>498475</xdr:rowOff>
    </xdr:to>
    <xdr:pic>
      <xdr:nvPicPr>
        <xdr:cNvPr id="228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47678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194</xdr:row>
      <xdr:rowOff>279400</xdr:rowOff>
    </xdr:from>
    <xdr:to>
      <xdr:col>10</xdr:col>
      <xdr:colOff>196850</xdr:colOff>
      <xdr:row>194</xdr:row>
      <xdr:rowOff>498475</xdr:rowOff>
    </xdr:to>
    <xdr:pic>
      <xdr:nvPicPr>
        <xdr:cNvPr id="228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47678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194</xdr:row>
      <xdr:rowOff>279400</xdr:rowOff>
    </xdr:from>
    <xdr:to>
      <xdr:col>3</xdr:col>
      <xdr:colOff>196850</xdr:colOff>
      <xdr:row>194</xdr:row>
      <xdr:rowOff>498475</xdr:rowOff>
    </xdr:to>
    <xdr:pic>
      <xdr:nvPicPr>
        <xdr:cNvPr id="228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47678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194</xdr:row>
      <xdr:rowOff>279400</xdr:rowOff>
    </xdr:from>
    <xdr:to>
      <xdr:col>3</xdr:col>
      <xdr:colOff>196850</xdr:colOff>
      <xdr:row>194</xdr:row>
      <xdr:rowOff>498475</xdr:rowOff>
    </xdr:to>
    <xdr:pic>
      <xdr:nvPicPr>
        <xdr:cNvPr id="228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47678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194</xdr:row>
      <xdr:rowOff>279400</xdr:rowOff>
    </xdr:from>
    <xdr:to>
      <xdr:col>10</xdr:col>
      <xdr:colOff>196850</xdr:colOff>
      <xdr:row>194</xdr:row>
      <xdr:rowOff>498475</xdr:rowOff>
    </xdr:to>
    <xdr:pic>
      <xdr:nvPicPr>
        <xdr:cNvPr id="228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47678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194</xdr:row>
      <xdr:rowOff>279400</xdr:rowOff>
    </xdr:from>
    <xdr:to>
      <xdr:col>3</xdr:col>
      <xdr:colOff>196850</xdr:colOff>
      <xdr:row>194</xdr:row>
      <xdr:rowOff>498475</xdr:rowOff>
    </xdr:to>
    <xdr:pic>
      <xdr:nvPicPr>
        <xdr:cNvPr id="228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47678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194</xdr:row>
      <xdr:rowOff>279400</xdr:rowOff>
    </xdr:from>
    <xdr:to>
      <xdr:col>3</xdr:col>
      <xdr:colOff>196850</xdr:colOff>
      <xdr:row>194</xdr:row>
      <xdr:rowOff>498475</xdr:rowOff>
    </xdr:to>
    <xdr:pic>
      <xdr:nvPicPr>
        <xdr:cNvPr id="228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47678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194</xdr:row>
      <xdr:rowOff>279400</xdr:rowOff>
    </xdr:from>
    <xdr:to>
      <xdr:col>10</xdr:col>
      <xdr:colOff>196850</xdr:colOff>
      <xdr:row>194</xdr:row>
      <xdr:rowOff>498475</xdr:rowOff>
    </xdr:to>
    <xdr:pic>
      <xdr:nvPicPr>
        <xdr:cNvPr id="228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47678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194</xdr:row>
      <xdr:rowOff>279400</xdr:rowOff>
    </xdr:from>
    <xdr:to>
      <xdr:col>3</xdr:col>
      <xdr:colOff>196850</xdr:colOff>
      <xdr:row>194</xdr:row>
      <xdr:rowOff>498475</xdr:rowOff>
    </xdr:to>
    <xdr:pic>
      <xdr:nvPicPr>
        <xdr:cNvPr id="229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47678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194</xdr:row>
      <xdr:rowOff>279400</xdr:rowOff>
    </xdr:from>
    <xdr:to>
      <xdr:col>3</xdr:col>
      <xdr:colOff>196850</xdr:colOff>
      <xdr:row>194</xdr:row>
      <xdr:rowOff>498475</xdr:rowOff>
    </xdr:to>
    <xdr:pic>
      <xdr:nvPicPr>
        <xdr:cNvPr id="229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47678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194</xdr:row>
      <xdr:rowOff>279400</xdr:rowOff>
    </xdr:from>
    <xdr:to>
      <xdr:col>10</xdr:col>
      <xdr:colOff>196850</xdr:colOff>
      <xdr:row>194</xdr:row>
      <xdr:rowOff>498475</xdr:rowOff>
    </xdr:to>
    <xdr:pic>
      <xdr:nvPicPr>
        <xdr:cNvPr id="229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47678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194</xdr:row>
      <xdr:rowOff>279400</xdr:rowOff>
    </xdr:from>
    <xdr:to>
      <xdr:col>3</xdr:col>
      <xdr:colOff>196850</xdr:colOff>
      <xdr:row>194</xdr:row>
      <xdr:rowOff>498475</xdr:rowOff>
    </xdr:to>
    <xdr:pic>
      <xdr:nvPicPr>
        <xdr:cNvPr id="229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47678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194</xdr:row>
      <xdr:rowOff>279400</xdr:rowOff>
    </xdr:from>
    <xdr:to>
      <xdr:col>3</xdr:col>
      <xdr:colOff>196850</xdr:colOff>
      <xdr:row>194</xdr:row>
      <xdr:rowOff>498475</xdr:rowOff>
    </xdr:to>
    <xdr:pic>
      <xdr:nvPicPr>
        <xdr:cNvPr id="229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47678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194</xdr:row>
      <xdr:rowOff>279400</xdr:rowOff>
    </xdr:from>
    <xdr:to>
      <xdr:col>10</xdr:col>
      <xdr:colOff>196850</xdr:colOff>
      <xdr:row>194</xdr:row>
      <xdr:rowOff>498475</xdr:rowOff>
    </xdr:to>
    <xdr:pic>
      <xdr:nvPicPr>
        <xdr:cNvPr id="229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47678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194</xdr:row>
      <xdr:rowOff>279400</xdr:rowOff>
    </xdr:from>
    <xdr:to>
      <xdr:col>3</xdr:col>
      <xdr:colOff>196850</xdr:colOff>
      <xdr:row>194</xdr:row>
      <xdr:rowOff>498475</xdr:rowOff>
    </xdr:to>
    <xdr:pic>
      <xdr:nvPicPr>
        <xdr:cNvPr id="229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47678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194</xdr:row>
      <xdr:rowOff>279400</xdr:rowOff>
    </xdr:from>
    <xdr:to>
      <xdr:col>3</xdr:col>
      <xdr:colOff>196850</xdr:colOff>
      <xdr:row>194</xdr:row>
      <xdr:rowOff>498475</xdr:rowOff>
    </xdr:to>
    <xdr:pic>
      <xdr:nvPicPr>
        <xdr:cNvPr id="229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47678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194</xdr:row>
      <xdr:rowOff>257175</xdr:rowOff>
    </xdr:from>
    <xdr:to>
      <xdr:col>3</xdr:col>
      <xdr:colOff>514350</xdr:colOff>
      <xdr:row>194</xdr:row>
      <xdr:rowOff>476250</xdr:rowOff>
    </xdr:to>
    <xdr:pic>
      <xdr:nvPicPr>
        <xdr:cNvPr id="229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476565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194</xdr:row>
      <xdr:rowOff>279400</xdr:rowOff>
    </xdr:from>
    <xdr:to>
      <xdr:col>10</xdr:col>
      <xdr:colOff>196850</xdr:colOff>
      <xdr:row>194</xdr:row>
      <xdr:rowOff>498475</xdr:rowOff>
    </xdr:to>
    <xdr:pic>
      <xdr:nvPicPr>
        <xdr:cNvPr id="229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47678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194</xdr:row>
      <xdr:rowOff>257175</xdr:rowOff>
    </xdr:from>
    <xdr:to>
      <xdr:col>10</xdr:col>
      <xdr:colOff>514350</xdr:colOff>
      <xdr:row>194</xdr:row>
      <xdr:rowOff>476250</xdr:rowOff>
    </xdr:to>
    <xdr:pic>
      <xdr:nvPicPr>
        <xdr:cNvPr id="230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476565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194</xdr:row>
      <xdr:rowOff>279400</xdr:rowOff>
    </xdr:from>
    <xdr:to>
      <xdr:col>3</xdr:col>
      <xdr:colOff>196850</xdr:colOff>
      <xdr:row>194</xdr:row>
      <xdr:rowOff>498475</xdr:rowOff>
    </xdr:to>
    <xdr:pic>
      <xdr:nvPicPr>
        <xdr:cNvPr id="230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47678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194</xdr:row>
      <xdr:rowOff>257175</xdr:rowOff>
    </xdr:from>
    <xdr:to>
      <xdr:col>3</xdr:col>
      <xdr:colOff>514350</xdr:colOff>
      <xdr:row>194</xdr:row>
      <xdr:rowOff>476250</xdr:rowOff>
    </xdr:to>
    <xdr:pic>
      <xdr:nvPicPr>
        <xdr:cNvPr id="230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476565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194</xdr:row>
      <xdr:rowOff>279400</xdr:rowOff>
    </xdr:from>
    <xdr:to>
      <xdr:col>3</xdr:col>
      <xdr:colOff>196850</xdr:colOff>
      <xdr:row>194</xdr:row>
      <xdr:rowOff>498475</xdr:rowOff>
    </xdr:to>
    <xdr:pic>
      <xdr:nvPicPr>
        <xdr:cNvPr id="230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47678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194</xdr:row>
      <xdr:rowOff>279400</xdr:rowOff>
    </xdr:from>
    <xdr:to>
      <xdr:col>10</xdr:col>
      <xdr:colOff>196850</xdr:colOff>
      <xdr:row>194</xdr:row>
      <xdr:rowOff>498475</xdr:rowOff>
    </xdr:to>
    <xdr:pic>
      <xdr:nvPicPr>
        <xdr:cNvPr id="230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47678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194</xdr:row>
      <xdr:rowOff>279400</xdr:rowOff>
    </xdr:from>
    <xdr:to>
      <xdr:col>3</xdr:col>
      <xdr:colOff>196850</xdr:colOff>
      <xdr:row>194</xdr:row>
      <xdr:rowOff>498475</xdr:rowOff>
    </xdr:to>
    <xdr:pic>
      <xdr:nvPicPr>
        <xdr:cNvPr id="230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47678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194</xdr:row>
      <xdr:rowOff>279400</xdr:rowOff>
    </xdr:from>
    <xdr:to>
      <xdr:col>3</xdr:col>
      <xdr:colOff>196850</xdr:colOff>
      <xdr:row>194</xdr:row>
      <xdr:rowOff>498475</xdr:rowOff>
    </xdr:to>
    <xdr:pic>
      <xdr:nvPicPr>
        <xdr:cNvPr id="230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47678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194</xdr:row>
      <xdr:rowOff>279400</xdr:rowOff>
    </xdr:from>
    <xdr:to>
      <xdr:col>10</xdr:col>
      <xdr:colOff>196850</xdr:colOff>
      <xdr:row>194</xdr:row>
      <xdr:rowOff>498475</xdr:rowOff>
    </xdr:to>
    <xdr:pic>
      <xdr:nvPicPr>
        <xdr:cNvPr id="230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47678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194</xdr:row>
      <xdr:rowOff>279400</xdr:rowOff>
    </xdr:from>
    <xdr:to>
      <xdr:col>3</xdr:col>
      <xdr:colOff>196850</xdr:colOff>
      <xdr:row>194</xdr:row>
      <xdr:rowOff>498475</xdr:rowOff>
    </xdr:to>
    <xdr:pic>
      <xdr:nvPicPr>
        <xdr:cNvPr id="230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47678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194</xdr:row>
      <xdr:rowOff>279400</xdr:rowOff>
    </xdr:from>
    <xdr:to>
      <xdr:col>3</xdr:col>
      <xdr:colOff>196850</xdr:colOff>
      <xdr:row>194</xdr:row>
      <xdr:rowOff>498475</xdr:rowOff>
    </xdr:to>
    <xdr:pic>
      <xdr:nvPicPr>
        <xdr:cNvPr id="230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47678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194</xdr:row>
      <xdr:rowOff>279400</xdr:rowOff>
    </xdr:from>
    <xdr:to>
      <xdr:col>10</xdr:col>
      <xdr:colOff>196850</xdr:colOff>
      <xdr:row>194</xdr:row>
      <xdr:rowOff>498475</xdr:rowOff>
    </xdr:to>
    <xdr:pic>
      <xdr:nvPicPr>
        <xdr:cNvPr id="231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47678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194</xdr:row>
      <xdr:rowOff>279400</xdr:rowOff>
    </xdr:from>
    <xdr:to>
      <xdr:col>3</xdr:col>
      <xdr:colOff>196850</xdr:colOff>
      <xdr:row>194</xdr:row>
      <xdr:rowOff>498475</xdr:rowOff>
    </xdr:to>
    <xdr:pic>
      <xdr:nvPicPr>
        <xdr:cNvPr id="23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47678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194</xdr:row>
      <xdr:rowOff>279400</xdr:rowOff>
    </xdr:from>
    <xdr:to>
      <xdr:col>3</xdr:col>
      <xdr:colOff>196850</xdr:colOff>
      <xdr:row>194</xdr:row>
      <xdr:rowOff>498475</xdr:rowOff>
    </xdr:to>
    <xdr:pic>
      <xdr:nvPicPr>
        <xdr:cNvPr id="231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47678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194</xdr:row>
      <xdr:rowOff>279400</xdr:rowOff>
    </xdr:from>
    <xdr:to>
      <xdr:col>10</xdr:col>
      <xdr:colOff>196850</xdr:colOff>
      <xdr:row>194</xdr:row>
      <xdr:rowOff>498475</xdr:rowOff>
    </xdr:to>
    <xdr:pic>
      <xdr:nvPicPr>
        <xdr:cNvPr id="231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47678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194</xdr:row>
      <xdr:rowOff>279400</xdr:rowOff>
    </xdr:from>
    <xdr:to>
      <xdr:col>3</xdr:col>
      <xdr:colOff>196850</xdr:colOff>
      <xdr:row>194</xdr:row>
      <xdr:rowOff>498475</xdr:rowOff>
    </xdr:to>
    <xdr:pic>
      <xdr:nvPicPr>
        <xdr:cNvPr id="231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47678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194</xdr:row>
      <xdr:rowOff>279400</xdr:rowOff>
    </xdr:from>
    <xdr:to>
      <xdr:col>3</xdr:col>
      <xdr:colOff>196850</xdr:colOff>
      <xdr:row>194</xdr:row>
      <xdr:rowOff>498475</xdr:rowOff>
    </xdr:to>
    <xdr:pic>
      <xdr:nvPicPr>
        <xdr:cNvPr id="231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47678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194</xdr:row>
      <xdr:rowOff>279400</xdr:rowOff>
    </xdr:from>
    <xdr:to>
      <xdr:col>10</xdr:col>
      <xdr:colOff>196850</xdr:colOff>
      <xdr:row>194</xdr:row>
      <xdr:rowOff>498475</xdr:rowOff>
    </xdr:to>
    <xdr:pic>
      <xdr:nvPicPr>
        <xdr:cNvPr id="231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47678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194</xdr:row>
      <xdr:rowOff>279400</xdr:rowOff>
    </xdr:from>
    <xdr:to>
      <xdr:col>3</xdr:col>
      <xdr:colOff>196850</xdr:colOff>
      <xdr:row>194</xdr:row>
      <xdr:rowOff>498475</xdr:rowOff>
    </xdr:to>
    <xdr:pic>
      <xdr:nvPicPr>
        <xdr:cNvPr id="231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47678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194</xdr:row>
      <xdr:rowOff>279400</xdr:rowOff>
    </xdr:from>
    <xdr:to>
      <xdr:col>3</xdr:col>
      <xdr:colOff>196850</xdr:colOff>
      <xdr:row>194</xdr:row>
      <xdr:rowOff>498475</xdr:rowOff>
    </xdr:to>
    <xdr:pic>
      <xdr:nvPicPr>
        <xdr:cNvPr id="231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47678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194</xdr:row>
      <xdr:rowOff>257175</xdr:rowOff>
    </xdr:from>
    <xdr:to>
      <xdr:col>3</xdr:col>
      <xdr:colOff>514350</xdr:colOff>
      <xdr:row>194</xdr:row>
      <xdr:rowOff>476250</xdr:rowOff>
    </xdr:to>
    <xdr:pic>
      <xdr:nvPicPr>
        <xdr:cNvPr id="231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476565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194</xdr:row>
      <xdr:rowOff>279400</xdr:rowOff>
    </xdr:from>
    <xdr:to>
      <xdr:col>10</xdr:col>
      <xdr:colOff>196850</xdr:colOff>
      <xdr:row>194</xdr:row>
      <xdr:rowOff>498475</xdr:rowOff>
    </xdr:to>
    <xdr:pic>
      <xdr:nvPicPr>
        <xdr:cNvPr id="232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47678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194</xdr:row>
      <xdr:rowOff>257175</xdr:rowOff>
    </xdr:from>
    <xdr:to>
      <xdr:col>10</xdr:col>
      <xdr:colOff>514350</xdr:colOff>
      <xdr:row>194</xdr:row>
      <xdr:rowOff>476250</xdr:rowOff>
    </xdr:to>
    <xdr:pic>
      <xdr:nvPicPr>
        <xdr:cNvPr id="232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476565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194</xdr:row>
      <xdr:rowOff>279400</xdr:rowOff>
    </xdr:from>
    <xdr:to>
      <xdr:col>3</xdr:col>
      <xdr:colOff>196850</xdr:colOff>
      <xdr:row>194</xdr:row>
      <xdr:rowOff>498475</xdr:rowOff>
    </xdr:to>
    <xdr:pic>
      <xdr:nvPicPr>
        <xdr:cNvPr id="232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47678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194</xdr:row>
      <xdr:rowOff>257175</xdr:rowOff>
    </xdr:from>
    <xdr:to>
      <xdr:col>3</xdr:col>
      <xdr:colOff>514350</xdr:colOff>
      <xdr:row>194</xdr:row>
      <xdr:rowOff>476250</xdr:rowOff>
    </xdr:to>
    <xdr:pic>
      <xdr:nvPicPr>
        <xdr:cNvPr id="232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476565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194</xdr:row>
      <xdr:rowOff>279400</xdr:rowOff>
    </xdr:from>
    <xdr:to>
      <xdr:col>3</xdr:col>
      <xdr:colOff>196850</xdr:colOff>
      <xdr:row>194</xdr:row>
      <xdr:rowOff>498475</xdr:rowOff>
    </xdr:to>
    <xdr:pic>
      <xdr:nvPicPr>
        <xdr:cNvPr id="232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47678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194</xdr:row>
      <xdr:rowOff>279400</xdr:rowOff>
    </xdr:from>
    <xdr:to>
      <xdr:col>10</xdr:col>
      <xdr:colOff>196850</xdr:colOff>
      <xdr:row>194</xdr:row>
      <xdr:rowOff>498475</xdr:rowOff>
    </xdr:to>
    <xdr:pic>
      <xdr:nvPicPr>
        <xdr:cNvPr id="232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47678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194</xdr:row>
      <xdr:rowOff>279400</xdr:rowOff>
    </xdr:from>
    <xdr:to>
      <xdr:col>3</xdr:col>
      <xdr:colOff>196850</xdr:colOff>
      <xdr:row>194</xdr:row>
      <xdr:rowOff>498475</xdr:rowOff>
    </xdr:to>
    <xdr:pic>
      <xdr:nvPicPr>
        <xdr:cNvPr id="232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47678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194</xdr:row>
      <xdr:rowOff>279400</xdr:rowOff>
    </xdr:from>
    <xdr:to>
      <xdr:col>3</xdr:col>
      <xdr:colOff>196850</xdr:colOff>
      <xdr:row>194</xdr:row>
      <xdr:rowOff>498475</xdr:rowOff>
    </xdr:to>
    <xdr:pic>
      <xdr:nvPicPr>
        <xdr:cNvPr id="232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47678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194</xdr:row>
      <xdr:rowOff>279400</xdr:rowOff>
    </xdr:from>
    <xdr:to>
      <xdr:col>10</xdr:col>
      <xdr:colOff>196850</xdr:colOff>
      <xdr:row>194</xdr:row>
      <xdr:rowOff>498475</xdr:rowOff>
    </xdr:to>
    <xdr:pic>
      <xdr:nvPicPr>
        <xdr:cNvPr id="232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47678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194</xdr:row>
      <xdr:rowOff>279400</xdr:rowOff>
    </xdr:from>
    <xdr:to>
      <xdr:col>3</xdr:col>
      <xdr:colOff>196850</xdr:colOff>
      <xdr:row>194</xdr:row>
      <xdr:rowOff>498475</xdr:rowOff>
    </xdr:to>
    <xdr:pic>
      <xdr:nvPicPr>
        <xdr:cNvPr id="232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47678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194</xdr:row>
      <xdr:rowOff>279400</xdr:rowOff>
    </xdr:from>
    <xdr:to>
      <xdr:col>3</xdr:col>
      <xdr:colOff>196850</xdr:colOff>
      <xdr:row>194</xdr:row>
      <xdr:rowOff>498475</xdr:rowOff>
    </xdr:to>
    <xdr:pic>
      <xdr:nvPicPr>
        <xdr:cNvPr id="233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47678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194</xdr:row>
      <xdr:rowOff>279400</xdr:rowOff>
    </xdr:from>
    <xdr:to>
      <xdr:col>10</xdr:col>
      <xdr:colOff>196850</xdr:colOff>
      <xdr:row>194</xdr:row>
      <xdr:rowOff>498475</xdr:rowOff>
    </xdr:to>
    <xdr:pic>
      <xdr:nvPicPr>
        <xdr:cNvPr id="233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47678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194</xdr:row>
      <xdr:rowOff>279400</xdr:rowOff>
    </xdr:from>
    <xdr:to>
      <xdr:col>3</xdr:col>
      <xdr:colOff>196850</xdr:colOff>
      <xdr:row>194</xdr:row>
      <xdr:rowOff>498475</xdr:rowOff>
    </xdr:to>
    <xdr:pic>
      <xdr:nvPicPr>
        <xdr:cNvPr id="233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47678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194</xdr:row>
      <xdr:rowOff>279400</xdr:rowOff>
    </xdr:from>
    <xdr:to>
      <xdr:col>3</xdr:col>
      <xdr:colOff>196850</xdr:colOff>
      <xdr:row>194</xdr:row>
      <xdr:rowOff>498475</xdr:rowOff>
    </xdr:to>
    <xdr:pic>
      <xdr:nvPicPr>
        <xdr:cNvPr id="233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47678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194</xdr:row>
      <xdr:rowOff>257175</xdr:rowOff>
    </xdr:from>
    <xdr:to>
      <xdr:col>3</xdr:col>
      <xdr:colOff>514350</xdr:colOff>
      <xdr:row>194</xdr:row>
      <xdr:rowOff>476250</xdr:rowOff>
    </xdr:to>
    <xdr:pic>
      <xdr:nvPicPr>
        <xdr:cNvPr id="233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476565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194</xdr:row>
      <xdr:rowOff>279400</xdr:rowOff>
    </xdr:from>
    <xdr:to>
      <xdr:col>10</xdr:col>
      <xdr:colOff>196850</xdr:colOff>
      <xdr:row>194</xdr:row>
      <xdr:rowOff>498475</xdr:rowOff>
    </xdr:to>
    <xdr:pic>
      <xdr:nvPicPr>
        <xdr:cNvPr id="233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47678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194</xdr:row>
      <xdr:rowOff>257175</xdr:rowOff>
    </xdr:from>
    <xdr:to>
      <xdr:col>10</xdr:col>
      <xdr:colOff>514350</xdr:colOff>
      <xdr:row>194</xdr:row>
      <xdr:rowOff>476250</xdr:rowOff>
    </xdr:to>
    <xdr:pic>
      <xdr:nvPicPr>
        <xdr:cNvPr id="233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476565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194</xdr:row>
      <xdr:rowOff>279400</xdr:rowOff>
    </xdr:from>
    <xdr:to>
      <xdr:col>3</xdr:col>
      <xdr:colOff>196850</xdr:colOff>
      <xdr:row>194</xdr:row>
      <xdr:rowOff>498475</xdr:rowOff>
    </xdr:to>
    <xdr:pic>
      <xdr:nvPicPr>
        <xdr:cNvPr id="233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47678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194</xdr:row>
      <xdr:rowOff>257175</xdr:rowOff>
    </xdr:from>
    <xdr:to>
      <xdr:col>3</xdr:col>
      <xdr:colOff>514350</xdr:colOff>
      <xdr:row>194</xdr:row>
      <xdr:rowOff>476250</xdr:rowOff>
    </xdr:to>
    <xdr:pic>
      <xdr:nvPicPr>
        <xdr:cNvPr id="233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476565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194</xdr:row>
      <xdr:rowOff>279400</xdr:rowOff>
    </xdr:from>
    <xdr:to>
      <xdr:col>3</xdr:col>
      <xdr:colOff>196850</xdr:colOff>
      <xdr:row>194</xdr:row>
      <xdr:rowOff>498475</xdr:rowOff>
    </xdr:to>
    <xdr:pic>
      <xdr:nvPicPr>
        <xdr:cNvPr id="233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47678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194</xdr:row>
      <xdr:rowOff>279400</xdr:rowOff>
    </xdr:from>
    <xdr:to>
      <xdr:col>10</xdr:col>
      <xdr:colOff>196850</xdr:colOff>
      <xdr:row>194</xdr:row>
      <xdr:rowOff>498475</xdr:rowOff>
    </xdr:to>
    <xdr:pic>
      <xdr:nvPicPr>
        <xdr:cNvPr id="234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47678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194</xdr:row>
      <xdr:rowOff>279400</xdr:rowOff>
    </xdr:from>
    <xdr:to>
      <xdr:col>3</xdr:col>
      <xdr:colOff>196850</xdr:colOff>
      <xdr:row>194</xdr:row>
      <xdr:rowOff>498475</xdr:rowOff>
    </xdr:to>
    <xdr:pic>
      <xdr:nvPicPr>
        <xdr:cNvPr id="234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47678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194</xdr:row>
      <xdr:rowOff>279400</xdr:rowOff>
    </xdr:from>
    <xdr:to>
      <xdr:col>3</xdr:col>
      <xdr:colOff>196850</xdr:colOff>
      <xdr:row>194</xdr:row>
      <xdr:rowOff>498475</xdr:rowOff>
    </xdr:to>
    <xdr:pic>
      <xdr:nvPicPr>
        <xdr:cNvPr id="234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47678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194</xdr:row>
      <xdr:rowOff>279400</xdr:rowOff>
    </xdr:from>
    <xdr:to>
      <xdr:col>10</xdr:col>
      <xdr:colOff>196850</xdr:colOff>
      <xdr:row>194</xdr:row>
      <xdr:rowOff>498475</xdr:rowOff>
    </xdr:to>
    <xdr:pic>
      <xdr:nvPicPr>
        <xdr:cNvPr id="234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47678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194</xdr:row>
      <xdr:rowOff>279400</xdr:rowOff>
    </xdr:from>
    <xdr:to>
      <xdr:col>3</xdr:col>
      <xdr:colOff>196850</xdr:colOff>
      <xdr:row>194</xdr:row>
      <xdr:rowOff>498475</xdr:rowOff>
    </xdr:to>
    <xdr:pic>
      <xdr:nvPicPr>
        <xdr:cNvPr id="234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47678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194</xdr:row>
      <xdr:rowOff>279400</xdr:rowOff>
    </xdr:from>
    <xdr:to>
      <xdr:col>3</xdr:col>
      <xdr:colOff>196850</xdr:colOff>
      <xdr:row>194</xdr:row>
      <xdr:rowOff>498475</xdr:rowOff>
    </xdr:to>
    <xdr:pic>
      <xdr:nvPicPr>
        <xdr:cNvPr id="234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47678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194</xdr:row>
      <xdr:rowOff>279400</xdr:rowOff>
    </xdr:from>
    <xdr:to>
      <xdr:col>10</xdr:col>
      <xdr:colOff>196850</xdr:colOff>
      <xdr:row>194</xdr:row>
      <xdr:rowOff>498475</xdr:rowOff>
    </xdr:to>
    <xdr:pic>
      <xdr:nvPicPr>
        <xdr:cNvPr id="234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47678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194</xdr:row>
      <xdr:rowOff>279400</xdr:rowOff>
    </xdr:from>
    <xdr:to>
      <xdr:col>3</xdr:col>
      <xdr:colOff>196850</xdr:colOff>
      <xdr:row>194</xdr:row>
      <xdr:rowOff>498475</xdr:rowOff>
    </xdr:to>
    <xdr:pic>
      <xdr:nvPicPr>
        <xdr:cNvPr id="234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47678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194</xdr:row>
      <xdr:rowOff>279400</xdr:rowOff>
    </xdr:from>
    <xdr:to>
      <xdr:col>3</xdr:col>
      <xdr:colOff>196850</xdr:colOff>
      <xdr:row>194</xdr:row>
      <xdr:rowOff>498475</xdr:rowOff>
    </xdr:to>
    <xdr:pic>
      <xdr:nvPicPr>
        <xdr:cNvPr id="234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47678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194</xdr:row>
      <xdr:rowOff>279400</xdr:rowOff>
    </xdr:from>
    <xdr:to>
      <xdr:col>10</xdr:col>
      <xdr:colOff>196850</xdr:colOff>
      <xdr:row>194</xdr:row>
      <xdr:rowOff>498475</xdr:rowOff>
    </xdr:to>
    <xdr:pic>
      <xdr:nvPicPr>
        <xdr:cNvPr id="234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47678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194</xdr:row>
      <xdr:rowOff>279400</xdr:rowOff>
    </xdr:from>
    <xdr:to>
      <xdr:col>3</xdr:col>
      <xdr:colOff>196850</xdr:colOff>
      <xdr:row>194</xdr:row>
      <xdr:rowOff>498475</xdr:rowOff>
    </xdr:to>
    <xdr:pic>
      <xdr:nvPicPr>
        <xdr:cNvPr id="235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47678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194</xdr:row>
      <xdr:rowOff>279400</xdr:rowOff>
    </xdr:from>
    <xdr:to>
      <xdr:col>3</xdr:col>
      <xdr:colOff>196850</xdr:colOff>
      <xdr:row>194</xdr:row>
      <xdr:rowOff>498475</xdr:rowOff>
    </xdr:to>
    <xdr:pic>
      <xdr:nvPicPr>
        <xdr:cNvPr id="235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47678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194</xdr:row>
      <xdr:rowOff>279400</xdr:rowOff>
    </xdr:from>
    <xdr:to>
      <xdr:col>10</xdr:col>
      <xdr:colOff>196850</xdr:colOff>
      <xdr:row>194</xdr:row>
      <xdr:rowOff>498475</xdr:rowOff>
    </xdr:to>
    <xdr:pic>
      <xdr:nvPicPr>
        <xdr:cNvPr id="235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47678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194</xdr:row>
      <xdr:rowOff>279400</xdr:rowOff>
    </xdr:from>
    <xdr:to>
      <xdr:col>3</xdr:col>
      <xdr:colOff>196850</xdr:colOff>
      <xdr:row>194</xdr:row>
      <xdr:rowOff>498475</xdr:rowOff>
    </xdr:to>
    <xdr:pic>
      <xdr:nvPicPr>
        <xdr:cNvPr id="235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47678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194</xdr:row>
      <xdr:rowOff>279400</xdr:rowOff>
    </xdr:from>
    <xdr:to>
      <xdr:col>3</xdr:col>
      <xdr:colOff>196850</xdr:colOff>
      <xdr:row>194</xdr:row>
      <xdr:rowOff>498475</xdr:rowOff>
    </xdr:to>
    <xdr:pic>
      <xdr:nvPicPr>
        <xdr:cNvPr id="235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47678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194</xdr:row>
      <xdr:rowOff>257175</xdr:rowOff>
    </xdr:from>
    <xdr:to>
      <xdr:col>3</xdr:col>
      <xdr:colOff>514350</xdr:colOff>
      <xdr:row>194</xdr:row>
      <xdr:rowOff>476250</xdr:rowOff>
    </xdr:to>
    <xdr:pic>
      <xdr:nvPicPr>
        <xdr:cNvPr id="235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476565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194</xdr:row>
      <xdr:rowOff>279400</xdr:rowOff>
    </xdr:from>
    <xdr:to>
      <xdr:col>10</xdr:col>
      <xdr:colOff>196850</xdr:colOff>
      <xdr:row>194</xdr:row>
      <xdr:rowOff>498475</xdr:rowOff>
    </xdr:to>
    <xdr:pic>
      <xdr:nvPicPr>
        <xdr:cNvPr id="235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47678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194</xdr:row>
      <xdr:rowOff>257175</xdr:rowOff>
    </xdr:from>
    <xdr:to>
      <xdr:col>10</xdr:col>
      <xdr:colOff>514350</xdr:colOff>
      <xdr:row>194</xdr:row>
      <xdr:rowOff>476250</xdr:rowOff>
    </xdr:to>
    <xdr:pic>
      <xdr:nvPicPr>
        <xdr:cNvPr id="235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476565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194</xdr:row>
      <xdr:rowOff>279400</xdr:rowOff>
    </xdr:from>
    <xdr:to>
      <xdr:col>3</xdr:col>
      <xdr:colOff>196850</xdr:colOff>
      <xdr:row>194</xdr:row>
      <xdr:rowOff>498475</xdr:rowOff>
    </xdr:to>
    <xdr:pic>
      <xdr:nvPicPr>
        <xdr:cNvPr id="235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47678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194</xdr:row>
      <xdr:rowOff>257175</xdr:rowOff>
    </xdr:from>
    <xdr:to>
      <xdr:col>3</xdr:col>
      <xdr:colOff>514350</xdr:colOff>
      <xdr:row>194</xdr:row>
      <xdr:rowOff>476250</xdr:rowOff>
    </xdr:to>
    <xdr:pic>
      <xdr:nvPicPr>
        <xdr:cNvPr id="235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476565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194</xdr:row>
      <xdr:rowOff>279400</xdr:rowOff>
    </xdr:from>
    <xdr:to>
      <xdr:col>3</xdr:col>
      <xdr:colOff>196850</xdr:colOff>
      <xdr:row>194</xdr:row>
      <xdr:rowOff>498475</xdr:rowOff>
    </xdr:to>
    <xdr:pic>
      <xdr:nvPicPr>
        <xdr:cNvPr id="236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47678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194</xdr:row>
      <xdr:rowOff>279400</xdr:rowOff>
    </xdr:from>
    <xdr:to>
      <xdr:col>10</xdr:col>
      <xdr:colOff>196850</xdr:colOff>
      <xdr:row>194</xdr:row>
      <xdr:rowOff>498475</xdr:rowOff>
    </xdr:to>
    <xdr:pic>
      <xdr:nvPicPr>
        <xdr:cNvPr id="236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47678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194</xdr:row>
      <xdr:rowOff>279400</xdr:rowOff>
    </xdr:from>
    <xdr:to>
      <xdr:col>3</xdr:col>
      <xdr:colOff>196850</xdr:colOff>
      <xdr:row>194</xdr:row>
      <xdr:rowOff>498475</xdr:rowOff>
    </xdr:to>
    <xdr:pic>
      <xdr:nvPicPr>
        <xdr:cNvPr id="236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47678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194</xdr:row>
      <xdr:rowOff>279400</xdr:rowOff>
    </xdr:from>
    <xdr:to>
      <xdr:col>3</xdr:col>
      <xdr:colOff>196850</xdr:colOff>
      <xdr:row>194</xdr:row>
      <xdr:rowOff>498475</xdr:rowOff>
    </xdr:to>
    <xdr:pic>
      <xdr:nvPicPr>
        <xdr:cNvPr id="236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47678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194</xdr:row>
      <xdr:rowOff>279400</xdr:rowOff>
    </xdr:from>
    <xdr:to>
      <xdr:col>10</xdr:col>
      <xdr:colOff>196850</xdr:colOff>
      <xdr:row>194</xdr:row>
      <xdr:rowOff>498475</xdr:rowOff>
    </xdr:to>
    <xdr:pic>
      <xdr:nvPicPr>
        <xdr:cNvPr id="236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47678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194</xdr:row>
      <xdr:rowOff>279400</xdr:rowOff>
    </xdr:from>
    <xdr:to>
      <xdr:col>3</xdr:col>
      <xdr:colOff>196850</xdr:colOff>
      <xdr:row>194</xdr:row>
      <xdr:rowOff>498475</xdr:rowOff>
    </xdr:to>
    <xdr:pic>
      <xdr:nvPicPr>
        <xdr:cNvPr id="236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47678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194</xdr:row>
      <xdr:rowOff>228600</xdr:rowOff>
    </xdr:from>
    <xdr:to>
      <xdr:col>3</xdr:col>
      <xdr:colOff>260350</xdr:colOff>
      <xdr:row>194</xdr:row>
      <xdr:rowOff>447675</xdr:rowOff>
    </xdr:to>
    <xdr:pic>
      <xdr:nvPicPr>
        <xdr:cNvPr id="236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1476279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194</xdr:row>
      <xdr:rowOff>231775</xdr:rowOff>
    </xdr:from>
    <xdr:to>
      <xdr:col>3</xdr:col>
      <xdr:colOff>539750</xdr:colOff>
      <xdr:row>194</xdr:row>
      <xdr:rowOff>450850</xdr:rowOff>
    </xdr:to>
    <xdr:pic>
      <xdr:nvPicPr>
        <xdr:cNvPr id="236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1476311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194</xdr:row>
      <xdr:rowOff>228600</xdr:rowOff>
    </xdr:from>
    <xdr:to>
      <xdr:col>10</xdr:col>
      <xdr:colOff>260350</xdr:colOff>
      <xdr:row>194</xdr:row>
      <xdr:rowOff>447675</xdr:rowOff>
    </xdr:to>
    <xdr:pic>
      <xdr:nvPicPr>
        <xdr:cNvPr id="236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1476279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194</xdr:row>
      <xdr:rowOff>231775</xdr:rowOff>
    </xdr:from>
    <xdr:to>
      <xdr:col>10</xdr:col>
      <xdr:colOff>539750</xdr:colOff>
      <xdr:row>194</xdr:row>
      <xdr:rowOff>450850</xdr:rowOff>
    </xdr:to>
    <xdr:pic>
      <xdr:nvPicPr>
        <xdr:cNvPr id="236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1476311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194</xdr:row>
      <xdr:rowOff>228600</xdr:rowOff>
    </xdr:from>
    <xdr:to>
      <xdr:col>3</xdr:col>
      <xdr:colOff>260350</xdr:colOff>
      <xdr:row>194</xdr:row>
      <xdr:rowOff>447675</xdr:rowOff>
    </xdr:to>
    <xdr:pic>
      <xdr:nvPicPr>
        <xdr:cNvPr id="237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1476279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194</xdr:row>
      <xdr:rowOff>231775</xdr:rowOff>
    </xdr:from>
    <xdr:to>
      <xdr:col>3</xdr:col>
      <xdr:colOff>539750</xdr:colOff>
      <xdr:row>194</xdr:row>
      <xdr:rowOff>450850</xdr:rowOff>
    </xdr:to>
    <xdr:pic>
      <xdr:nvPicPr>
        <xdr:cNvPr id="237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1476311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194</xdr:row>
      <xdr:rowOff>228600</xdr:rowOff>
    </xdr:from>
    <xdr:to>
      <xdr:col>3</xdr:col>
      <xdr:colOff>260350</xdr:colOff>
      <xdr:row>194</xdr:row>
      <xdr:rowOff>447675</xdr:rowOff>
    </xdr:to>
    <xdr:pic>
      <xdr:nvPicPr>
        <xdr:cNvPr id="237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1476279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194</xdr:row>
      <xdr:rowOff>231775</xdr:rowOff>
    </xdr:from>
    <xdr:to>
      <xdr:col>3</xdr:col>
      <xdr:colOff>539750</xdr:colOff>
      <xdr:row>194</xdr:row>
      <xdr:rowOff>450850</xdr:rowOff>
    </xdr:to>
    <xdr:pic>
      <xdr:nvPicPr>
        <xdr:cNvPr id="237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1476311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194</xdr:row>
      <xdr:rowOff>228600</xdr:rowOff>
    </xdr:from>
    <xdr:to>
      <xdr:col>10</xdr:col>
      <xdr:colOff>260350</xdr:colOff>
      <xdr:row>194</xdr:row>
      <xdr:rowOff>447675</xdr:rowOff>
    </xdr:to>
    <xdr:pic>
      <xdr:nvPicPr>
        <xdr:cNvPr id="237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1476279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194</xdr:row>
      <xdr:rowOff>231775</xdr:rowOff>
    </xdr:from>
    <xdr:to>
      <xdr:col>10</xdr:col>
      <xdr:colOff>539750</xdr:colOff>
      <xdr:row>194</xdr:row>
      <xdr:rowOff>450850</xdr:rowOff>
    </xdr:to>
    <xdr:pic>
      <xdr:nvPicPr>
        <xdr:cNvPr id="237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1476311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194</xdr:row>
      <xdr:rowOff>228600</xdr:rowOff>
    </xdr:from>
    <xdr:to>
      <xdr:col>3</xdr:col>
      <xdr:colOff>260350</xdr:colOff>
      <xdr:row>194</xdr:row>
      <xdr:rowOff>447675</xdr:rowOff>
    </xdr:to>
    <xdr:pic>
      <xdr:nvPicPr>
        <xdr:cNvPr id="237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1476279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245969</xdr:colOff>
      <xdr:row>194</xdr:row>
      <xdr:rowOff>287804</xdr:rowOff>
    </xdr:from>
    <xdr:to>
      <xdr:col>3</xdr:col>
      <xdr:colOff>465044</xdr:colOff>
      <xdr:row>194</xdr:row>
      <xdr:rowOff>506879</xdr:rowOff>
    </xdr:to>
    <xdr:pic>
      <xdr:nvPicPr>
        <xdr:cNvPr id="237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46419" y="147687179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194</xdr:row>
      <xdr:rowOff>228600</xdr:rowOff>
    </xdr:from>
    <xdr:to>
      <xdr:col>10</xdr:col>
      <xdr:colOff>260350</xdr:colOff>
      <xdr:row>194</xdr:row>
      <xdr:rowOff>447675</xdr:rowOff>
    </xdr:to>
    <xdr:pic>
      <xdr:nvPicPr>
        <xdr:cNvPr id="237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1476279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194</xdr:row>
      <xdr:rowOff>231775</xdr:rowOff>
    </xdr:from>
    <xdr:to>
      <xdr:col>10</xdr:col>
      <xdr:colOff>539750</xdr:colOff>
      <xdr:row>194</xdr:row>
      <xdr:rowOff>450850</xdr:rowOff>
    </xdr:to>
    <xdr:pic>
      <xdr:nvPicPr>
        <xdr:cNvPr id="237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1476311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199</xdr:row>
      <xdr:rowOff>279400</xdr:rowOff>
    </xdr:from>
    <xdr:to>
      <xdr:col>10</xdr:col>
      <xdr:colOff>196850</xdr:colOff>
      <xdr:row>199</xdr:row>
      <xdr:rowOff>498475</xdr:rowOff>
    </xdr:to>
    <xdr:pic>
      <xdr:nvPicPr>
        <xdr:cNvPr id="238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51088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199</xdr:row>
      <xdr:rowOff>257175</xdr:rowOff>
    </xdr:from>
    <xdr:to>
      <xdr:col>10</xdr:col>
      <xdr:colOff>514350</xdr:colOff>
      <xdr:row>199</xdr:row>
      <xdr:rowOff>476250</xdr:rowOff>
    </xdr:to>
    <xdr:pic>
      <xdr:nvPicPr>
        <xdr:cNvPr id="238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510665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199</xdr:row>
      <xdr:rowOff>279400</xdr:rowOff>
    </xdr:from>
    <xdr:to>
      <xdr:col>3</xdr:col>
      <xdr:colOff>196850</xdr:colOff>
      <xdr:row>199</xdr:row>
      <xdr:rowOff>498475</xdr:rowOff>
    </xdr:to>
    <xdr:pic>
      <xdr:nvPicPr>
        <xdr:cNvPr id="238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1088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199</xdr:row>
      <xdr:rowOff>257175</xdr:rowOff>
    </xdr:from>
    <xdr:to>
      <xdr:col>3</xdr:col>
      <xdr:colOff>514350</xdr:colOff>
      <xdr:row>199</xdr:row>
      <xdr:rowOff>476250</xdr:rowOff>
    </xdr:to>
    <xdr:pic>
      <xdr:nvPicPr>
        <xdr:cNvPr id="238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510665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199</xdr:row>
      <xdr:rowOff>279400</xdr:rowOff>
    </xdr:from>
    <xdr:to>
      <xdr:col>3</xdr:col>
      <xdr:colOff>196850</xdr:colOff>
      <xdr:row>199</xdr:row>
      <xdr:rowOff>498475</xdr:rowOff>
    </xdr:to>
    <xdr:pic>
      <xdr:nvPicPr>
        <xdr:cNvPr id="238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1088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199</xdr:row>
      <xdr:rowOff>257175</xdr:rowOff>
    </xdr:from>
    <xdr:to>
      <xdr:col>3</xdr:col>
      <xdr:colOff>514350</xdr:colOff>
      <xdr:row>199</xdr:row>
      <xdr:rowOff>476250</xdr:rowOff>
    </xdr:to>
    <xdr:pic>
      <xdr:nvPicPr>
        <xdr:cNvPr id="238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510665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199</xdr:row>
      <xdr:rowOff>279400</xdr:rowOff>
    </xdr:from>
    <xdr:to>
      <xdr:col>10</xdr:col>
      <xdr:colOff>196850</xdr:colOff>
      <xdr:row>199</xdr:row>
      <xdr:rowOff>498475</xdr:rowOff>
    </xdr:to>
    <xdr:pic>
      <xdr:nvPicPr>
        <xdr:cNvPr id="238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51088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199</xdr:row>
      <xdr:rowOff>279400</xdr:rowOff>
    </xdr:from>
    <xdr:to>
      <xdr:col>3</xdr:col>
      <xdr:colOff>196850</xdr:colOff>
      <xdr:row>199</xdr:row>
      <xdr:rowOff>498475</xdr:rowOff>
    </xdr:to>
    <xdr:pic>
      <xdr:nvPicPr>
        <xdr:cNvPr id="238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1088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199</xdr:row>
      <xdr:rowOff>279400</xdr:rowOff>
    </xdr:from>
    <xdr:to>
      <xdr:col>3</xdr:col>
      <xdr:colOff>196850</xdr:colOff>
      <xdr:row>199</xdr:row>
      <xdr:rowOff>498475</xdr:rowOff>
    </xdr:to>
    <xdr:pic>
      <xdr:nvPicPr>
        <xdr:cNvPr id="238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1088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199</xdr:row>
      <xdr:rowOff>279400</xdr:rowOff>
    </xdr:from>
    <xdr:to>
      <xdr:col>10</xdr:col>
      <xdr:colOff>196850</xdr:colOff>
      <xdr:row>199</xdr:row>
      <xdr:rowOff>498475</xdr:rowOff>
    </xdr:to>
    <xdr:pic>
      <xdr:nvPicPr>
        <xdr:cNvPr id="238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51088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199</xdr:row>
      <xdr:rowOff>279400</xdr:rowOff>
    </xdr:from>
    <xdr:to>
      <xdr:col>3</xdr:col>
      <xdr:colOff>196850</xdr:colOff>
      <xdr:row>199</xdr:row>
      <xdr:rowOff>498475</xdr:rowOff>
    </xdr:to>
    <xdr:pic>
      <xdr:nvPicPr>
        <xdr:cNvPr id="239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1088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199</xdr:row>
      <xdr:rowOff>279400</xdr:rowOff>
    </xdr:from>
    <xdr:to>
      <xdr:col>3</xdr:col>
      <xdr:colOff>196850</xdr:colOff>
      <xdr:row>199</xdr:row>
      <xdr:rowOff>498475</xdr:rowOff>
    </xdr:to>
    <xdr:pic>
      <xdr:nvPicPr>
        <xdr:cNvPr id="239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1088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199</xdr:row>
      <xdr:rowOff>279400</xdr:rowOff>
    </xdr:from>
    <xdr:to>
      <xdr:col>10</xdr:col>
      <xdr:colOff>196850</xdr:colOff>
      <xdr:row>199</xdr:row>
      <xdr:rowOff>498475</xdr:rowOff>
    </xdr:to>
    <xdr:pic>
      <xdr:nvPicPr>
        <xdr:cNvPr id="239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51088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199</xdr:row>
      <xdr:rowOff>279400</xdr:rowOff>
    </xdr:from>
    <xdr:to>
      <xdr:col>3</xdr:col>
      <xdr:colOff>196850</xdr:colOff>
      <xdr:row>199</xdr:row>
      <xdr:rowOff>498475</xdr:rowOff>
    </xdr:to>
    <xdr:pic>
      <xdr:nvPicPr>
        <xdr:cNvPr id="239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1088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199</xdr:row>
      <xdr:rowOff>279400</xdr:rowOff>
    </xdr:from>
    <xdr:to>
      <xdr:col>3</xdr:col>
      <xdr:colOff>196850</xdr:colOff>
      <xdr:row>199</xdr:row>
      <xdr:rowOff>498475</xdr:rowOff>
    </xdr:to>
    <xdr:pic>
      <xdr:nvPicPr>
        <xdr:cNvPr id="239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1088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199</xdr:row>
      <xdr:rowOff>279400</xdr:rowOff>
    </xdr:from>
    <xdr:to>
      <xdr:col>3</xdr:col>
      <xdr:colOff>196850</xdr:colOff>
      <xdr:row>199</xdr:row>
      <xdr:rowOff>498475</xdr:rowOff>
    </xdr:to>
    <xdr:pic>
      <xdr:nvPicPr>
        <xdr:cNvPr id="239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1088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199</xdr:row>
      <xdr:rowOff>279400</xdr:rowOff>
    </xdr:from>
    <xdr:to>
      <xdr:col>10</xdr:col>
      <xdr:colOff>196850</xdr:colOff>
      <xdr:row>199</xdr:row>
      <xdr:rowOff>498475</xdr:rowOff>
    </xdr:to>
    <xdr:pic>
      <xdr:nvPicPr>
        <xdr:cNvPr id="239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51088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199</xdr:row>
      <xdr:rowOff>279400</xdr:rowOff>
    </xdr:from>
    <xdr:to>
      <xdr:col>3</xdr:col>
      <xdr:colOff>196850</xdr:colOff>
      <xdr:row>199</xdr:row>
      <xdr:rowOff>498475</xdr:rowOff>
    </xdr:to>
    <xdr:pic>
      <xdr:nvPicPr>
        <xdr:cNvPr id="239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1088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199</xdr:row>
      <xdr:rowOff>279400</xdr:rowOff>
    </xdr:from>
    <xdr:to>
      <xdr:col>3</xdr:col>
      <xdr:colOff>196850</xdr:colOff>
      <xdr:row>199</xdr:row>
      <xdr:rowOff>498475</xdr:rowOff>
    </xdr:to>
    <xdr:pic>
      <xdr:nvPicPr>
        <xdr:cNvPr id="239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1088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199</xdr:row>
      <xdr:rowOff>279400</xdr:rowOff>
    </xdr:from>
    <xdr:to>
      <xdr:col>10</xdr:col>
      <xdr:colOff>196850</xdr:colOff>
      <xdr:row>199</xdr:row>
      <xdr:rowOff>498475</xdr:rowOff>
    </xdr:to>
    <xdr:pic>
      <xdr:nvPicPr>
        <xdr:cNvPr id="239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51088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199</xdr:row>
      <xdr:rowOff>279400</xdr:rowOff>
    </xdr:from>
    <xdr:to>
      <xdr:col>3</xdr:col>
      <xdr:colOff>196850</xdr:colOff>
      <xdr:row>199</xdr:row>
      <xdr:rowOff>498475</xdr:rowOff>
    </xdr:to>
    <xdr:pic>
      <xdr:nvPicPr>
        <xdr:cNvPr id="240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1088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199</xdr:row>
      <xdr:rowOff>279400</xdr:rowOff>
    </xdr:from>
    <xdr:to>
      <xdr:col>3</xdr:col>
      <xdr:colOff>196850</xdr:colOff>
      <xdr:row>199</xdr:row>
      <xdr:rowOff>498475</xdr:rowOff>
    </xdr:to>
    <xdr:pic>
      <xdr:nvPicPr>
        <xdr:cNvPr id="240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1088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199</xdr:row>
      <xdr:rowOff>279400</xdr:rowOff>
    </xdr:from>
    <xdr:to>
      <xdr:col>10</xdr:col>
      <xdr:colOff>196850</xdr:colOff>
      <xdr:row>199</xdr:row>
      <xdr:rowOff>498475</xdr:rowOff>
    </xdr:to>
    <xdr:pic>
      <xdr:nvPicPr>
        <xdr:cNvPr id="240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51088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199</xdr:row>
      <xdr:rowOff>279400</xdr:rowOff>
    </xdr:from>
    <xdr:to>
      <xdr:col>3</xdr:col>
      <xdr:colOff>196850</xdr:colOff>
      <xdr:row>199</xdr:row>
      <xdr:rowOff>498475</xdr:rowOff>
    </xdr:to>
    <xdr:pic>
      <xdr:nvPicPr>
        <xdr:cNvPr id="240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1088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199</xdr:row>
      <xdr:rowOff>279400</xdr:rowOff>
    </xdr:from>
    <xdr:to>
      <xdr:col>3</xdr:col>
      <xdr:colOff>196850</xdr:colOff>
      <xdr:row>199</xdr:row>
      <xdr:rowOff>498475</xdr:rowOff>
    </xdr:to>
    <xdr:pic>
      <xdr:nvPicPr>
        <xdr:cNvPr id="240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1088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199</xdr:row>
      <xdr:rowOff>279400</xdr:rowOff>
    </xdr:from>
    <xdr:to>
      <xdr:col>10</xdr:col>
      <xdr:colOff>196850</xdr:colOff>
      <xdr:row>199</xdr:row>
      <xdr:rowOff>498475</xdr:rowOff>
    </xdr:to>
    <xdr:pic>
      <xdr:nvPicPr>
        <xdr:cNvPr id="240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51088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199</xdr:row>
      <xdr:rowOff>279400</xdr:rowOff>
    </xdr:from>
    <xdr:to>
      <xdr:col>3</xdr:col>
      <xdr:colOff>196850</xdr:colOff>
      <xdr:row>199</xdr:row>
      <xdr:rowOff>498475</xdr:rowOff>
    </xdr:to>
    <xdr:pic>
      <xdr:nvPicPr>
        <xdr:cNvPr id="240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1088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199</xdr:row>
      <xdr:rowOff>279400</xdr:rowOff>
    </xdr:from>
    <xdr:to>
      <xdr:col>3</xdr:col>
      <xdr:colOff>196850</xdr:colOff>
      <xdr:row>199</xdr:row>
      <xdr:rowOff>498475</xdr:rowOff>
    </xdr:to>
    <xdr:pic>
      <xdr:nvPicPr>
        <xdr:cNvPr id="240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1088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199</xdr:row>
      <xdr:rowOff>257175</xdr:rowOff>
    </xdr:from>
    <xdr:to>
      <xdr:col>3</xdr:col>
      <xdr:colOff>514350</xdr:colOff>
      <xdr:row>199</xdr:row>
      <xdr:rowOff>476250</xdr:rowOff>
    </xdr:to>
    <xdr:pic>
      <xdr:nvPicPr>
        <xdr:cNvPr id="240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510665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199</xdr:row>
      <xdr:rowOff>279400</xdr:rowOff>
    </xdr:from>
    <xdr:to>
      <xdr:col>10</xdr:col>
      <xdr:colOff>196850</xdr:colOff>
      <xdr:row>199</xdr:row>
      <xdr:rowOff>498475</xdr:rowOff>
    </xdr:to>
    <xdr:pic>
      <xdr:nvPicPr>
        <xdr:cNvPr id="240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51088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199</xdr:row>
      <xdr:rowOff>257175</xdr:rowOff>
    </xdr:from>
    <xdr:to>
      <xdr:col>10</xdr:col>
      <xdr:colOff>514350</xdr:colOff>
      <xdr:row>199</xdr:row>
      <xdr:rowOff>476250</xdr:rowOff>
    </xdr:to>
    <xdr:pic>
      <xdr:nvPicPr>
        <xdr:cNvPr id="241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510665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199</xdr:row>
      <xdr:rowOff>279400</xdr:rowOff>
    </xdr:from>
    <xdr:to>
      <xdr:col>3</xdr:col>
      <xdr:colOff>196850</xdr:colOff>
      <xdr:row>199</xdr:row>
      <xdr:rowOff>498475</xdr:rowOff>
    </xdr:to>
    <xdr:pic>
      <xdr:nvPicPr>
        <xdr:cNvPr id="24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1088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199</xdr:row>
      <xdr:rowOff>257175</xdr:rowOff>
    </xdr:from>
    <xdr:to>
      <xdr:col>3</xdr:col>
      <xdr:colOff>514350</xdr:colOff>
      <xdr:row>199</xdr:row>
      <xdr:rowOff>476250</xdr:rowOff>
    </xdr:to>
    <xdr:pic>
      <xdr:nvPicPr>
        <xdr:cNvPr id="241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510665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199</xdr:row>
      <xdr:rowOff>279400</xdr:rowOff>
    </xdr:from>
    <xdr:to>
      <xdr:col>3</xdr:col>
      <xdr:colOff>196850</xdr:colOff>
      <xdr:row>199</xdr:row>
      <xdr:rowOff>498475</xdr:rowOff>
    </xdr:to>
    <xdr:pic>
      <xdr:nvPicPr>
        <xdr:cNvPr id="241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1088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199</xdr:row>
      <xdr:rowOff>279400</xdr:rowOff>
    </xdr:from>
    <xdr:to>
      <xdr:col>10</xdr:col>
      <xdr:colOff>196850</xdr:colOff>
      <xdr:row>199</xdr:row>
      <xdr:rowOff>498475</xdr:rowOff>
    </xdr:to>
    <xdr:pic>
      <xdr:nvPicPr>
        <xdr:cNvPr id="241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51088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199</xdr:row>
      <xdr:rowOff>279400</xdr:rowOff>
    </xdr:from>
    <xdr:to>
      <xdr:col>3</xdr:col>
      <xdr:colOff>196850</xdr:colOff>
      <xdr:row>199</xdr:row>
      <xdr:rowOff>498475</xdr:rowOff>
    </xdr:to>
    <xdr:pic>
      <xdr:nvPicPr>
        <xdr:cNvPr id="241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1088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199</xdr:row>
      <xdr:rowOff>279400</xdr:rowOff>
    </xdr:from>
    <xdr:to>
      <xdr:col>3</xdr:col>
      <xdr:colOff>196850</xdr:colOff>
      <xdr:row>199</xdr:row>
      <xdr:rowOff>498475</xdr:rowOff>
    </xdr:to>
    <xdr:pic>
      <xdr:nvPicPr>
        <xdr:cNvPr id="241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1088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199</xdr:row>
      <xdr:rowOff>279400</xdr:rowOff>
    </xdr:from>
    <xdr:to>
      <xdr:col>10</xdr:col>
      <xdr:colOff>196850</xdr:colOff>
      <xdr:row>199</xdr:row>
      <xdr:rowOff>498475</xdr:rowOff>
    </xdr:to>
    <xdr:pic>
      <xdr:nvPicPr>
        <xdr:cNvPr id="241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51088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199</xdr:row>
      <xdr:rowOff>279400</xdr:rowOff>
    </xdr:from>
    <xdr:to>
      <xdr:col>3</xdr:col>
      <xdr:colOff>196850</xdr:colOff>
      <xdr:row>199</xdr:row>
      <xdr:rowOff>498475</xdr:rowOff>
    </xdr:to>
    <xdr:pic>
      <xdr:nvPicPr>
        <xdr:cNvPr id="241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1088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199</xdr:row>
      <xdr:rowOff>279400</xdr:rowOff>
    </xdr:from>
    <xdr:to>
      <xdr:col>3</xdr:col>
      <xdr:colOff>196850</xdr:colOff>
      <xdr:row>199</xdr:row>
      <xdr:rowOff>498475</xdr:rowOff>
    </xdr:to>
    <xdr:pic>
      <xdr:nvPicPr>
        <xdr:cNvPr id="241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1088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199</xdr:row>
      <xdr:rowOff>279400</xdr:rowOff>
    </xdr:from>
    <xdr:to>
      <xdr:col>10</xdr:col>
      <xdr:colOff>196850</xdr:colOff>
      <xdr:row>199</xdr:row>
      <xdr:rowOff>498475</xdr:rowOff>
    </xdr:to>
    <xdr:pic>
      <xdr:nvPicPr>
        <xdr:cNvPr id="242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51088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199</xdr:row>
      <xdr:rowOff>279400</xdr:rowOff>
    </xdr:from>
    <xdr:to>
      <xdr:col>3</xdr:col>
      <xdr:colOff>196850</xdr:colOff>
      <xdr:row>199</xdr:row>
      <xdr:rowOff>498475</xdr:rowOff>
    </xdr:to>
    <xdr:pic>
      <xdr:nvPicPr>
        <xdr:cNvPr id="242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1088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199</xdr:row>
      <xdr:rowOff>279400</xdr:rowOff>
    </xdr:from>
    <xdr:to>
      <xdr:col>3</xdr:col>
      <xdr:colOff>196850</xdr:colOff>
      <xdr:row>199</xdr:row>
      <xdr:rowOff>498475</xdr:rowOff>
    </xdr:to>
    <xdr:pic>
      <xdr:nvPicPr>
        <xdr:cNvPr id="242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1088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199</xdr:row>
      <xdr:rowOff>279400</xdr:rowOff>
    </xdr:from>
    <xdr:to>
      <xdr:col>10</xdr:col>
      <xdr:colOff>196850</xdr:colOff>
      <xdr:row>199</xdr:row>
      <xdr:rowOff>498475</xdr:rowOff>
    </xdr:to>
    <xdr:pic>
      <xdr:nvPicPr>
        <xdr:cNvPr id="242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51088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199</xdr:row>
      <xdr:rowOff>279400</xdr:rowOff>
    </xdr:from>
    <xdr:to>
      <xdr:col>3</xdr:col>
      <xdr:colOff>196850</xdr:colOff>
      <xdr:row>199</xdr:row>
      <xdr:rowOff>498475</xdr:rowOff>
    </xdr:to>
    <xdr:pic>
      <xdr:nvPicPr>
        <xdr:cNvPr id="242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1088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199</xdr:row>
      <xdr:rowOff>279400</xdr:rowOff>
    </xdr:from>
    <xdr:to>
      <xdr:col>3</xdr:col>
      <xdr:colOff>196850</xdr:colOff>
      <xdr:row>199</xdr:row>
      <xdr:rowOff>498475</xdr:rowOff>
    </xdr:to>
    <xdr:pic>
      <xdr:nvPicPr>
        <xdr:cNvPr id="242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1088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199</xdr:row>
      <xdr:rowOff>279400</xdr:rowOff>
    </xdr:from>
    <xdr:to>
      <xdr:col>10</xdr:col>
      <xdr:colOff>196850</xdr:colOff>
      <xdr:row>199</xdr:row>
      <xdr:rowOff>498475</xdr:rowOff>
    </xdr:to>
    <xdr:pic>
      <xdr:nvPicPr>
        <xdr:cNvPr id="242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51088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199</xdr:row>
      <xdr:rowOff>279400</xdr:rowOff>
    </xdr:from>
    <xdr:to>
      <xdr:col>3</xdr:col>
      <xdr:colOff>196850</xdr:colOff>
      <xdr:row>199</xdr:row>
      <xdr:rowOff>498475</xdr:rowOff>
    </xdr:to>
    <xdr:pic>
      <xdr:nvPicPr>
        <xdr:cNvPr id="242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1088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199</xdr:row>
      <xdr:rowOff>279400</xdr:rowOff>
    </xdr:from>
    <xdr:to>
      <xdr:col>3</xdr:col>
      <xdr:colOff>196850</xdr:colOff>
      <xdr:row>199</xdr:row>
      <xdr:rowOff>498475</xdr:rowOff>
    </xdr:to>
    <xdr:pic>
      <xdr:nvPicPr>
        <xdr:cNvPr id="242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1088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199</xdr:row>
      <xdr:rowOff>279400</xdr:rowOff>
    </xdr:from>
    <xdr:to>
      <xdr:col>10</xdr:col>
      <xdr:colOff>196850</xdr:colOff>
      <xdr:row>199</xdr:row>
      <xdr:rowOff>498475</xdr:rowOff>
    </xdr:to>
    <xdr:pic>
      <xdr:nvPicPr>
        <xdr:cNvPr id="242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51088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199</xdr:row>
      <xdr:rowOff>279400</xdr:rowOff>
    </xdr:from>
    <xdr:to>
      <xdr:col>3</xdr:col>
      <xdr:colOff>196850</xdr:colOff>
      <xdr:row>199</xdr:row>
      <xdr:rowOff>498475</xdr:rowOff>
    </xdr:to>
    <xdr:pic>
      <xdr:nvPicPr>
        <xdr:cNvPr id="243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1088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199</xdr:row>
      <xdr:rowOff>279400</xdr:rowOff>
    </xdr:from>
    <xdr:to>
      <xdr:col>3</xdr:col>
      <xdr:colOff>196850</xdr:colOff>
      <xdr:row>199</xdr:row>
      <xdr:rowOff>498475</xdr:rowOff>
    </xdr:to>
    <xdr:pic>
      <xdr:nvPicPr>
        <xdr:cNvPr id="243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1088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199</xdr:row>
      <xdr:rowOff>279400</xdr:rowOff>
    </xdr:from>
    <xdr:to>
      <xdr:col>10</xdr:col>
      <xdr:colOff>196850</xdr:colOff>
      <xdr:row>199</xdr:row>
      <xdr:rowOff>498475</xdr:rowOff>
    </xdr:to>
    <xdr:pic>
      <xdr:nvPicPr>
        <xdr:cNvPr id="243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51088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199</xdr:row>
      <xdr:rowOff>279400</xdr:rowOff>
    </xdr:from>
    <xdr:to>
      <xdr:col>3</xdr:col>
      <xdr:colOff>196850</xdr:colOff>
      <xdr:row>199</xdr:row>
      <xdr:rowOff>498475</xdr:rowOff>
    </xdr:to>
    <xdr:pic>
      <xdr:nvPicPr>
        <xdr:cNvPr id="243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1088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199</xdr:row>
      <xdr:rowOff>279400</xdr:rowOff>
    </xdr:from>
    <xdr:to>
      <xdr:col>3</xdr:col>
      <xdr:colOff>196850</xdr:colOff>
      <xdr:row>199</xdr:row>
      <xdr:rowOff>498475</xdr:rowOff>
    </xdr:to>
    <xdr:pic>
      <xdr:nvPicPr>
        <xdr:cNvPr id="24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1088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199</xdr:row>
      <xdr:rowOff>257175</xdr:rowOff>
    </xdr:from>
    <xdr:to>
      <xdr:col>3</xdr:col>
      <xdr:colOff>514350</xdr:colOff>
      <xdr:row>199</xdr:row>
      <xdr:rowOff>476250</xdr:rowOff>
    </xdr:to>
    <xdr:pic>
      <xdr:nvPicPr>
        <xdr:cNvPr id="243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510665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199</xdr:row>
      <xdr:rowOff>279400</xdr:rowOff>
    </xdr:from>
    <xdr:to>
      <xdr:col>10</xdr:col>
      <xdr:colOff>196850</xdr:colOff>
      <xdr:row>199</xdr:row>
      <xdr:rowOff>498475</xdr:rowOff>
    </xdr:to>
    <xdr:pic>
      <xdr:nvPicPr>
        <xdr:cNvPr id="243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51088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199</xdr:row>
      <xdr:rowOff>257175</xdr:rowOff>
    </xdr:from>
    <xdr:to>
      <xdr:col>10</xdr:col>
      <xdr:colOff>514350</xdr:colOff>
      <xdr:row>199</xdr:row>
      <xdr:rowOff>476250</xdr:rowOff>
    </xdr:to>
    <xdr:pic>
      <xdr:nvPicPr>
        <xdr:cNvPr id="243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510665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199</xdr:row>
      <xdr:rowOff>279400</xdr:rowOff>
    </xdr:from>
    <xdr:to>
      <xdr:col>3</xdr:col>
      <xdr:colOff>196850</xdr:colOff>
      <xdr:row>199</xdr:row>
      <xdr:rowOff>498475</xdr:rowOff>
    </xdr:to>
    <xdr:pic>
      <xdr:nvPicPr>
        <xdr:cNvPr id="243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1088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199</xdr:row>
      <xdr:rowOff>257175</xdr:rowOff>
    </xdr:from>
    <xdr:to>
      <xdr:col>3</xdr:col>
      <xdr:colOff>514350</xdr:colOff>
      <xdr:row>199</xdr:row>
      <xdr:rowOff>476250</xdr:rowOff>
    </xdr:to>
    <xdr:pic>
      <xdr:nvPicPr>
        <xdr:cNvPr id="243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510665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199</xdr:row>
      <xdr:rowOff>279400</xdr:rowOff>
    </xdr:from>
    <xdr:to>
      <xdr:col>3</xdr:col>
      <xdr:colOff>196850</xdr:colOff>
      <xdr:row>199</xdr:row>
      <xdr:rowOff>498475</xdr:rowOff>
    </xdr:to>
    <xdr:pic>
      <xdr:nvPicPr>
        <xdr:cNvPr id="244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1088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199</xdr:row>
      <xdr:rowOff>279400</xdr:rowOff>
    </xdr:from>
    <xdr:to>
      <xdr:col>10</xdr:col>
      <xdr:colOff>196850</xdr:colOff>
      <xdr:row>199</xdr:row>
      <xdr:rowOff>498475</xdr:rowOff>
    </xdr:to>
    <xdr:pic>
      <xdr:nvPicPr>
        <xdr:cNvPr id="244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51088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199</xdr:row>
      <xdr:rowOff>279400</xdr:rowOff>
    </xdr:from>
    <xdr:to>
      <xdr:col>3</xdr:col>
      <xdr:colOff>196850</xdr:colOff>
      <xdr:row>199</xdr:row>
      <xdr:rowOff>498475</xdr:rowOff>
    </xdr:to>
    <xdr:pic>
      <xdr:nvPicPr>
        <xdr:cNvPr id="244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1088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199</xdr:row>
      <xdr:rowOff>279400</xdr:rowOff>
    </xdr:from>
    <xdr:to>
      <xdr:col>3</xdr:col>
      <xdr:colOff>196850</xdr:colOff>
      <xdr:row>199</xdr:row>
      <xdr:rowOff>498475</xdr:rowOff>
    </xdr:to>
    <xdr:pic>
      <xdr:nvPicPr>
        <xdr:cNvPr id="244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1088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199</xdr:row>
      <xdr:rowOff>279400</xdr:rowOff>
    </xdr:from>
    <xdr:to>
      <xdr:col>10</xdr:col>
      <xdr:colOff>196850</xdr:colOff>
      <xdr:row>199</xdr:row>
      <xdr:rowOff>498475</xdr:rowOff>
    </xdr:to>
    <xdr:pic>
      <xdr:nvPicPr>
        <xdr:cNvPr id="244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51088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199</xdr:row>
      <xdr:rowOff>279400</xdr:rowOff>
    </xdr:from>
    <xdr:to>
      <xdr:col>3</xdr:col>
      <xdr:colOff>196850</xdr:colOff>
      <xdr:row>199</xdr:row>
      <xdr:rowOff>498475</xdr:rowOff>
    </xdr:to>
    <xdr:pic>
      <xdr:nvPicPr>
        <xdr:cNvPr id="244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1088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199</xdr:row>
      <xdr:rowOff>279400</xdr:rowOff>
    </xdr:from>
    <xdr:to>
      <xdr:col>3</xdr:col>
      <xdr:colOff>196850</xdr:colOff>
      <xdr:row>199</xdr:row>
      <xdr:rowOff>498475</xdr:rowOff>
    </xdr:to>
    <xdr:pic>
      <xdr:nvPicPr>
        <xdr:cNvPr id="244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1088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199</xdr:row>
      <xdr:rowOff>279400</xdr:rowOff>
    </xdr:from>
    <xdr:to>
      <xdr:col>10</xdr:col>
      <xdr:colOff>196850</xdr:colOff>
      <xdr:row>199</xdr:row>
      <xdr:rowOff>498475</xdr:rowOff>
    </xdr:to>
    <xdr:pic>
      <xdr:nvPicPr>
        <xdr:cNvPr id="244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51088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199</xdr:row>
      <xdr:rowOff>279400</xdr:rowOff>
    </xdr:from>
    <xdr:to>
      <xdr:col>3</xdr:col>
      <xdr:colOff>196850</xdr:colOff>
      <xdr:row>199</xdr:row>
      <xdr:rowOff>498475</xdr:rowOff>
    </xdr:to>
    <xdr:pic>
      <xdr:nvPicPr>
        <xdr:cNvPr id="244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1088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199</xdr:row>
      <xdr:rowOff>279400</xdr:rowOff>
    </xdr:from>
    <xdr:to>
      <xdr:col>3</xdr:col>
      <xdr:colOff>196850</xdr:colOff>
      <xdr:row>199</xdr:row>
      <xdr:rowOff>498475</xdr:rowOff>
    </xdr:to>
    <xdr:pic>
      <xdr:nvPicPr>
        <xdr:cNvPr id="244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1088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199</xdr:row>
      <xdr:rowOff>279400</xdr:rowOff>
    </xdr:from>
    <xdr:to>
      <xdr:col>10</xdr:col>
      <xdr:colOff>196850</xdr:colOff>
      <xdr:row>199</xdr:row>
      <xdr:rowOff>498475</xdr:rowOff>
    </xdr:to>
    <xdr:pic>
      <xdr:nvPicPr>
        <xdr:cNvPr id="245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51088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199</xdr:row>
      <xdr:rowOff>279400</xdr:rowOff>
    </xdr:from>
    <xdr:to>
      <xdr:col>3</xdr:col>
      <xdr:colOff>196850</xdr:colOff>
      <xdr:row>199</xdr:row>
      <xdr:rowOff>498475</xdr:rowOff>
    </xdr:to>
    <xdr:pic>
      <xdr:nvPicPr>
        <xdr:cNvPr id="245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1088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199</xdr:row>
      <xdr:rowOff>279400</xdr:rowOff>
    </xdr:from>
    <xdr:to>
      <xdr:col>3</xdr:col>
      <xdr:colOff>196850</xdr:colOff>
      <xdr:row>199</xdr:row>
      <xdr:rowOff>498475</xdr:rowOff>
    </xdr:to>
    <xdr:pic>
      <xdr:nvPicPr>
        <xdr:cNvPr id="245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1088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199</xdr:row>
      <xdr:rowOff>279400</xdr:rowOff>
    </xdr:from>
    <xdr:to>
      <xdr:col>10</xdr:col>
      <xdr:colOff>196850</xdr:colOff>
      <xdr:row>199</xdr:row>
      <xdr:rowOff>498475</xdr:rowOff>
    </xdr:to>
    <xdr:pic>
      <xdr:nvPicPr>
        <xdr:cNvPr id="245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51088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199</xdr:row>
      <xdr:rowOff>279400</xdr:rowOff>
    </xdr:from>
    <xdr:to>
      <xdr:col>3</xdr:col>
      <xdr:colOff>196850</xdr:colOff>
      <xdr:row>199</xdr:row>
      <xdr:rowOff>498475</xdr:rowOff>
    </xdr:to>
    <xdr:pic>
      <xdr:nvPicPr>
        <xdr:cNvPr id="245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1088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199</xdr:row>
      <xdr:rowOff>279400</xdr:rowOff>
    </xdr:from>
    <xdr:to>
      <xdr:col>3</xdr:col>
      <xdr:colOff>196850</xdr:colOff>
      <xdr:row>199</xdr:row>
      <xdr:rowOff>498475</xdr:rowOff>
    </xdr:to>
    <xdr:pic>
      <xdr:nvPicPr>
        <xdr:cNvPr id="245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1088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199</xdr:row>
      <xdr:rowOff>257175</xdr:rowOff>
    </xdr:from>
    <xdr:to>
      <xdr:col>3</xdr:col>
      <xdr:colOff>514350</xdr:colOff>
      <xdr:row>199</xdr:row>
      <xdr:rowOff>476250</xdr:rowOff>
    </xdr:to>
    <xdr:pic>
      <xdr:nvPicPr>
        <xdr:cNvPr id="245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510665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199</xdr:row>
      <xdr:rowOff>279400</xdr:rowOff>
    </xdr:from>
    <xdr:to>
      <xdr:col>10</xdr:col>
      <xdr:colOff>196850</xdr:colOff>
      <xdr:row>199</xdr:row>
      <xdr:rowOff>498475</xdr:rowOff>
    </xdr:to>
    <xdr:pic>
      <xdr:nvPicPr>
        <xdr:cNvPr id="245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51088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199</xdr:row>
      <xdr:rowOff>257175</xdr:rowOff>
    </xdr:from>
    <xdr:to>
      <xdr:col>10</xdr:col>
      <xdr:colOff>514350</xdr:colOff>
      <xdr:row>199</xdr:row>
      <xdr:rowOff>476250</xdr:rowOff>
    </xdr:to>
    <xdr:pic>
      <xdr:nvPicPr>
        <xdr:cNvPr id="245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510665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199</xdr:row>
      <xdr:rowOff>279400</xdr:rowOff>
    </xdr:from>
    <xdr:to>
      <xdr:col>3</xdr:col>
      <xdr:colOff>196850</xdr:colOff>
      <xdr:row>199</xdr:row>
      <xdr:rowOff>498475</xdr:rowOff>
    </xdr:to>
    <xdr:pic>
      <xdr:nvPicPr>
        <xdr:cNvPr id="245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1088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199</xdr:row>
      <xdr:rowOff>257175</xdr:rowOff>
    </xdr:from>
    <xdr:to>
      <xdr:col>3</xdr:col>
      <xdr:colOff>514350</xdr:colOff>
      <xdr:row>199</xdr:row>
      <xdr:rowOff>476250</xdr:rowOff>
    </xdr:to>
    <xdr:pic>
      <xdr:nvPicPr>
        <xdr:cNvPr id="246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510665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199</xdr:row>
      <xdr:rowOff>279400</xdr:rowOff>
    </xdr:from>
    <xdr:to>
      <xdr:col>3</xdr:col>
      <xdr:colOff>196850</xdr:colOff>
      <xdr:row>199</xdr:row>
      <xdr:rowOff>498475</xdr:rowOff>
    </xdr:to>
    <xdr:pic>
      <xdr:nvPicPr>
        <xdr:cNvPr id="246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1088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199</xdr:row>
      <xdr:rowOff>279400</xdr:rowOff>
    </xdr:from>
    <xdr:to>
      <xdr:col>10</xdr:col>
      <xdr:colOff>196850</xdr:colOff>
      <xdr:row>199</xdr:row>
      <xdr:rowOff>498475</xdr:rowOff>
    </xdr:to>
    <xdr:pic>
      <xdr:nvPicPr>
        <xdr:cNvPr id="246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51088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199</xdr:row>
      <xdr:rowOff>279400</xdr:rowOff>
    </xdr:from>
    <xdr:to>
      <xdr:col>3</xdr:col>
      <xdr:colOff>196850</xdr:colOff>
      <xdr:row>199</xdr:row>
      <xdr:rowOff>498475</xdr:rowOff>
    </xdr:to>
    <xdr:pic>
      <xdr:nvPicPr>
        <xdr:cNvPr id="246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1088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199</xdr:row>
      <xdr:rowOff>279400</xdr:rowOff>
    </xdr:from>
    <xdr:to>
      <xdr:col>3</xdr:col>
      <xdr:colOff>196850</xdr:colOff>
      <xdr:row>199</xdr:row>
      <xdr:rowOff>498475</xdr:rowOff>
    </xdr:to>
    <xdr:pic>
      <xdr:nvPicPr>
        <xdr:cNvPr id="246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1088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199</xdr:row>
      <xdr:rowOff>279400</xdr:rowOff>
    </xdr:from>
    <xdr:to>
      <xdr:col>10</xdr:col>
      <xdr:colOff>196850</xdr:colOff>
      <xdr:row>199</xdr:row>
      <xdr:rowOff>498475</xdr:rowOff>
    </xdr:to>
    <xdr:pic>
      <xdr:nvPicPr>
        <xdr:cNvPr id="246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51088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199</xdr:row>
      <xdr:rowOff>279400</xdr:rowOff>
    </xdr:from>
    <xdr:to>
      <xdr:col>3</xdr:col>
      <xdr:colOff>196850</xdr:colOff>
      <xdr:row>199</xdr:row>
      <xdr:rowOff>498475</xdr:rowOff>
    </xdr:to>
    <xdr:pic>
      <xdr:nvPicPr>
        <xdr:cNvPr id="246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1088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199</xdr:row>
      <xdr:rowOff>279400</xdr:rowOff>
    </xdr:from>
    <xdr:to>
      <xdr:col>3</xdr:col>
      <xdr:colOff>196850</xdr:colOff>
      <xdr:row>199</xdr:row>
      <xdr:rowOff>498475</xdr:rowOff>
    </xdr:to>
    <xdr:pic>
      <xdr:nvPicPr>
        <xdr:cNvPr id="246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1088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199</xdr:row>
      <xdr:rowOff>279400</xdr:rowOff>
    </xdr:from>
    <xdr:to>
      <xdr:col>10</xdr:col>
      <xdr:colOff>196850</xdr:colOff>
      <xdr:row>199</xdr:row>
      <xdr:rowOff>498475</xdr:rowOff>
    </xdr:to>
    <xdr:pic>
      <xdr:nvPicPr>
        <xdr:cNvPr id="246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51088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199</xdr:row>
      <xdr:rowOff>279400</xdr:rowOff>
    </xdr:from>
    <xdr:to>
      <xdr:col>3</xdr:col>
      <xdr:colOff>196850</xdr:colOff>
      <xdr:row>199</xdr:row>
      <xdr:rowOff>498475</xdr:rowOff>
    </xdr:to>
    <xdr:pic>
      <xdr:nvPicPr>
        <xdr:cNvPr id="246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1088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199</xdr:row>
      <xdr:rowOff>279400</xdr:rowOff>
    </xdr:from>
    <xdr:to>
      <xdr:col>3</xdr:col>
      <xdr:colOff>196850</xdr:colOff>
      <xdr:row>199</xdr:row>
      <xdr:rowOff>498475</xdr:rowOff>
    </xdr:to>
    <xdr:pic>
      <xdr:nvPicPr>
        <xdr:cNvPr id="247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1088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199</xdr:row>
      <xdr:rowOff>257175</xdr:rowOff>
    </xdr:from>
    <xdr:to>
      <xdr:col>3</xdr:col>
      <xdr:colOff>514350</xdr:colOff>
      <xdr:row>199</xdr:row>
      <xdr:rowOff>476250</xdr:rowOff>
    </xdr:to>
    <xdr:pic>
      <xdr:nvPicPr>
        <xdr:cNvPr id="247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510665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199</xdr:row>
      <xdr:rowOff>279400</xdr:rowOff>
    </xdr:from>
    <xdr:to>
      <xdr:col>10</xdr:col>
      <xdr:colOff>196850</xdr:colOff>
      <xdr:row>199</xdr:row>
      <xdr:rowOff>498475</xdr:rowOff>
    </xdr:to>
    <xdr:pic>
      <xdr:nvPicPr>
        <xdr:cNvPr id="247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51088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199</xdr:row>
      <xdr:rowOff>257175</xdr:rowOff>
    </xdr:from>
    <xdr:to>
      <xdr:col>10</xdr:col>
      <xdr:colOff>514350</xdr:colOff>
      <xdr:row>199</xdr:row>
      <xdr:rowOff>476250</xdr:rowOff>
    </xdr:to>
    <xdr:pic>
      <xdr:nvPicPr>
        <xdr:cNvPr id="247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510665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199</xdr:row>
      <xdr:rowOff>279400</xdr:rowOff>
    </xdr:from>
    <xdr:to>
      <xdr:col>3</xdr:col>
      <xdr:colOff>196850</xdr:colOff>
      <xdr:row>199</xdr:row>
      <xdr:rowOff>498475</xdr:rowOff>
    </xdr:to>
    <xdr:pic>
      <xdr:nvPicPr>
        <xdr:cNvPr id="247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1088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199</xdr:row>
      <xdr:rowOff>257175</xdr:rowOff>
    </xdr:from>
    <xdr:to>
      <xdr:col>3</xdr:col>
      <xdr:colOff>514350</xdr:colOff>
      <xdr:row>199</xdr:row>
      <xdr:rowOff>476250</xdr:rowOff>
    </xdr:to>
    <xdr:pic>
      <xdr:nvPicPr>
        <xdr:cNvPr id="247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510665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199</xdr:row>
      <xdr:rowOff>279400</xdr:rowOff>
    </xdr:from>
    <xdr:to>
      <xdr:col>3</xdr:col>
      <xdr:colOff>196850</xdr:colOff>
      <xdr:row>199</xdr:row>
      <xdr:rowOff>498475</xdr:rowOff>
    </xdr:to>
    <xdr:pic>
      <xdr:nvPicPr>
        <xdr:cNvPr id="247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1088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199</xdr:row>
      <xdr:rowOff>279400</xdr:rowOff>
    </xdr:from>
    <xdr:to>
      <xdr:col>10</xdr:col>
      <xdr:colOff>196850</xdr:colOff>
      <xdr:row>199</xdr:row>
      <xdr:rowOff>498475</xdr:rowOff>
    </xdr:to>
    <xdr:pic>
      <xdr:nvPicPr>
        <xdr:cNvPr id="247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51088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199</xdr:row>
      <xdr:rowOff>279400</xdr:rowOff>
    </xdr:from>
    <xdr:to>
      <xdr:col>3</xdr:col>
      <xdr:colOff>196850</xdr:colOff>
      <xdr:row>199</xdr:row>
      <xdr:rowOff>498475</xdr:rowOff>
    </xdr:to>
    <xdr:pic>
      <xdr:nvPicPr>
        <xdr:cNvPr id="247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1088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199</xdr:row>
      <xdr:rowOff>279400</xdr:rowOff>
    </xdr:from>
    <xdr:to>
      <xdr:col>3</xdr:col>
      <xdr:colOff>196850</xdr:colOff>
      <xdr:row>199</xdr:row>
      <xdr:rowOff>498475</xdr:rowOff>
    </xdr:to>
    <xdr:pic>
      <xdr:nvPicPr>
        <xdr:cNvPr id="247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1088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199</xdr:row>
      <xdr:rowOff>279400</xdr:rowOff>
    </xdr:from>
    <xdr:to>
      <xdr:col>10</xdr:col>
      <xdr:colOff>196850</xdr:colOff>
      <xdr:row>199</xdr:row>
      <xdr:rowOff>498475</xdr:rowOff>
    </xdr:to>
    <xdr:pic>
      <xdr:nvPicPr>
        <xdr:cNvPr id="248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51088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199</xdr:row>
      <xdr:rowOff>279400</xdr:rowOff>
    </xdr:from>
    <xdr:to>
      <xdr:col>3</xdr:col>
      <xdr:colOff>196850</xdr:colOff>
      <xdr:row>199</xdr:row>
      <xdr:rowOff>498475</xdr:rowOff>
    </xdr:to>
    <xdr:pic>
      <xdr:nvPicPr>
        <xdr:cNvPr id="248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1088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199</xdr:row>
      <xdr:rowOff>279400</xdr:rowOff>
    </xdr:from>
    <xdr:to>
      <xdr:col>3</xdr:col>
      <xdr:colOff>196850</xdr:colOff>
      <xdr:row>199</xdr:row>
      <xdr:rowOff>498475</xdr:rowOff>
    </xdr:to>
    <xdr:pic>
      <xdr:nvPicPr>
        <xdr:cNvPr id="248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1088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199</xdr:row>
      <xdr:rowOff>279400</xdr:rowOff>
    </xdr:from>
    <xdr:to>
      <xdr:col>10</xdr:col>
      <xdr:colOff>196850</xdr:colOff>
      <xdr:row>199</xdr:row>
      <xdr:rowOff>498475</xdr:rowOff>
    </xdr:to>
    <xdr:pic>
      <xdr:nvPicPr>
        <xdr:cNvPr id="248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51088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199</xdr:row>
      <xdr:rowOff>279400</xdr:rowOff>
    </xdr:from>
    <xdr:to>
      <xdr:col>3</xdr:col>
      <xdr:colOff>196850</xdr:colOff>
      <xdr:row>199</xdr:row>
      <xdr:rowOff>498475</xdr:rowOff>
    </xdr:to>
    <xdr:pic>
      <xdr:nvPicPr>
        <xdr:cNvPr id="248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1088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199</xdr:row>
      <xdr:rowOff>279400</xdr:rowOff>
    </xdr:from>
    <xdr:to>
      <xdr:col>3</xdr:col>
      <xdr:colOff>196850</xdr:colOff>
      <xdr:row>199</xdr:row>
      <xdr:rowOff>498475</xdr:rowOff>
    </xdr:to>
    <xdr:pic>
      <xdr:nvPicPr>
        <xdr:cNvPr id="248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1088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199</xdr:row>
      <xdr:rowOff>279400</xdr:rowOff>
    </xdr:from>
    <xdr:to>
      <xdr:col>10</xdr:col>
      <xdr:colOff>196850</xdr:colOff>
      <xdr:row>199</xdr:row>
      <xdr:rowOff>498475</xdr:rowOff>
    </xdr:to>
    <xdr:pic>
      <xdr:nvPicPr>
        <xdr:cNvPr id="248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51088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199</xdr:row>
      <xdr:rowOff>279400</xdr:rowOff>
    </xdr:from>
    <xdr:to>
      <xdr:col>3</xdr:col>
      <xdr:colOff>196850</xdr:colOff>
      <xdr:row>199</xdr:row>
      <xdr:rowOff>498475</xdr:rowOff>
    </xdr:to>
    <xdr:pic>
      <xdr:nvPicPr>
        <xdr:cNvPr id="248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1088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199</xdr:row>
      <xdr:rowOff>279400</xdr:rowOff>
    </xdr:from>
    <xdr:to>
      <xdr:col>3</xdr:col>
      <xdr:colOff>196850</xdr:colOff>
      <xdr:row>199</xdr:row>
      <xdr:rowOff>498475</xdr:rowOff>
    </xdr:to>
    <xdr:pic>
      <xdr:nvPicPr>
        <xdr:cNvPr id="248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1088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199</xdr:row>
      <xdr:rowOff>279400</xdr:rowOff>
    </xdr:from>
    <xdr:to>
      <xdr:col>10</xdr:col>
      <xdr:colOff>196850</xdr:colOff>
      <xdr:row>199</xdr:row>
      <xdr:rowOff>498475</xdr:rowOff>
    </xdr:to>
    <xdr:pic>
      <xdr:nvPicPr>
        <xdr:cNvPr id="248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51088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199</xdr:row>
      <xdr:rowOff>279400</xdr:rowOff>
    </xdr:from>
    <xdr:to>
      <xdr:col>3</xdr:col>
      <xdr:colOff>196850</xdr:colOff>
      <xdr:row>199</xdr:row>
      <xdr:rowOff>498475</xdr:rowOff>
    </xdr:to>
    <xdr:pic>
      <xdr:nvPicPr>
        <xdr:cNvPr id="249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1088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199</xdr:row>
      <xdr:rowOff>279400</xdr:rowOff>
    </xdr:from>
    <xdr:to>
      <xdr:col>3</xdr:col>
      <xdr:colOff>196850</xdr:colOff>
      <xdr:row>199</xdr:row>
      <xdr:rowOff>498475</xdr:rowOff>
    </xdr:to>
    <xdr:pic>
      <xdr:nvPicPr>
        <xdr:cNvPr id="249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1088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199</xdr:row>
      <xdr:rowOff>257175</xdr:rowOff>
    </xdr:from>
    <xdr:to>
      <xdr:col>3</xdr:col>
      <xdr:colOff>514350</xdr:colOff>
      <xdr:row>199</xdr:row>
      <xdr:rowOff>476250</xdr:rowOff>
    </xdr:to>
    <xdr:pic>
      <xdr:nvPicPr>
        <xdr:cNvPr id="249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510665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199</xdr:row>
      <xdr:rowOff>279400</xdr:rowOff>
    </xdr:from>
    <xdr:to>
      <xdr:col>10</xdr:col>
      <xdr:colOff>196850</xdr:colOff>
      <xdr:row>199</xdr:row>
      <xdr:rowOff>498475</xdr:rowOff>
    </xdr:to>
    <xdr:pic>
      <xdr:nvPicPr>
        <xdr:cNvPr id="249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51088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199</xdr:row>
      <xdr:rowOff>257175</xdr:rowOff>
    </xdr:from>
    <xdr:to>
      <xdr:col>10</xdr:col>
      <xdr:colOff>514350</xdr:colOff>
      <xdr:row>199</xdr:row>
      <xdr:rowOff>476250</xdr:rowOff>
    </xdr:to>
    <xdr:pic>
      <xdr:nvPicPr>
        <xdr:cNvPr id="249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510665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199</xdr:row>
      <xdr:rowOff>279400</xdr:rowOff>
    </xdr:from>
    <xdr:to>
      <xdr:col>3</xdr:col>
      <xdr:colOff>196850</xdr:colOff>
      <xdr:row>199</xdr:row>
      <xdr:rowOff>498475</xdr:rowOff>
    </xdr:to>
    <xdr:pic>
      <xdr:nvPicPr>
        <xdr:cNvPr id="249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1088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199</xdr:row>
      <xdr:rowOff>257175</xdr:rowOff>
    </xdr:from>
    <xdr:to>
      <xdr:col>3</xdr:col>
      <xdr:colOff>514350</xdr:colOff>
      <xdr:row>199</xdr:row>
      <xdr:rowOff>476250</xdr:rowOff>
    </xdr:to>
    <xdr:pic>
      <xdr:nvPicPr>
        <xdr:cNvPr id="249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510665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199</xdr:row>
      <xdr:rowOff>279400</xdr:rowOff>
    </xdr:from>
    <xdr:to>
      <xdr:col>3</xdr:col>
      <xdr:colOff>196850</xdr:colOff>
      <xdr:row>199</xdr:row>
      <xdr:rowOff>498475</xdr:rowOff>
    </xdr:to>
    <xdr:pic>
      <xdr:nvPicPr>
        <xdr:cNvPr id="249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1088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199</xdr:row>
      <xdr:rowOff>279400</xdr:rowOff>
    </xdr:from>
    <xdr:to>
      <xdr:col>10</xdr:col>
      <xdr:colOff>196850</xdr:colOff>
      <xdr:row>199</xdr:row>
      <xdr:rowOff>498475</xdr:rowOff>
    </xdr:to>
    <xdr:pic>
      <xdr:nvPicPr>
        <xdr:cNvPr id="249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51088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199</xdr:row>
      <xdr:rowOff>279400</xdr:rowOff>
    </xdr:from>
    <xdr:to>
      <xdr:col>3</xdr:col>
      <xdr:colOff>196850</xdr:colOff>
      <xdr:row>199</xdr:row>
      <xdr:rowOff>498475</xdr:rowOff>
    </xdr:to>
    <xdr:pic>
      <xdr:nvPicPr>
        <xdr:cNvPr id="249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1088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199</xdr:row>
      <xdr:rowOff>279400</xdr:rowOff>
    </xdr:from>
    <xdr:to>
      <xdr:col>3</xdr:col>
      <xdr:colOff>196850</xdr:colOff>
      <xdr:row>199</xdr:row>
      <xdr:rowOff>498475</xdr:rowOff>
    </xdr:to>
    <xdr:pic>
      <xdr:nvPicPr>
        <xdr:cNvPr id="250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1088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199</xdr:row>
      <xdr:rowOff>279400</xdr:rowOff>
    </xdr:from>
    <xdr:to>
      <xdr:col>10</xdr:col>
      <xdr:colOff>196850</xdr:colOff>
      <xdr:row>199</xdr:row>
      <xdr:rowOff>498475</xdr:rowOff>
    </xdr:to>
    <xdr:pic>
      <xdr:nvPicPr>
        <xdr:cNvPr id="250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51088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199</xdr:row>
      <xdr:rowOff>279400</xdr:rowOff>
    </xdr:from>
    <xdr:to>
      <xdr:col>3</xdr:col>
      <xdr:colOff>196850</xdr:colOff>
      <xdr:row>199</xdr:row>
      <xdr:rowOff>498475</xdr:rowOff>
    </xdr:to>
    <xdr:pic>
      <xdr:nvPicPr>
        <xdr:cNvPr id="250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1088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199</xdr:row>
      <xdr:rowOff>228600</xdr:rowOff>
    </xdr:from>
    <xdr:to>
      <xdr:col>3</xdr:col>
      <xdr:colOff>260350</xdr:colOff>
      <xdr:row>199</xdr:row>
      <xdr:rowOff>447675</xdr:rowOff>
    </xdr:to>
    <xdr:pic>
      <xdr:nvPicPr>
        <xdr:cNvPr id="250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151037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199</xdr:row>
      <xdr:rowOff>231775</xdr:rowOff>
    </xdr:from>
    <xdr:to>
      <xdr:col>3</xdr:col>
      <xdr:colOff>539750</xdr:colOff>
      <xdr:row>199</xdr:row>
      <xdr:rowOff>450850</xdr:rowOff>
    </xdr:to>
    <xdr:pic>
      <xdr:nvPicPr>
        <xdr:cNvPr id="250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1510411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199</xdr:row>
      <xdr:rowOff>228600</xdr:rowOff>
    </xdr:from>
    <xdr:to>
      <xdr:col>10</xdr:col>
      <xdr:colOff>260350</xdr:colOff>
      <xdr:row>199</xdr:row>
      <xdr:rowOff>447675</xdr:rowOff>
    </xdr:to>
    <xdr:pic>
      <xdr:nvPicPr>
        <xdr:cNvPr id="250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151037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199</xdr:row>
      <xdr:rowOff>231775</xdr:rowOff>
    </xdr:from>
    <xdr:to>
      <xdr:col>10</xdr:col>
      <xdr:colOff>539750</xdr:colOff>
      <xdr:row>199</xdr:row>
      <xdr:rowOff>450850</xdr:rowOff>
    </xdr:to>
    <xdr:pic>
      <xdr:nvPicPr>
        <xdr:cNvPr id="250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1510411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199</xdr:row>
      <xdr:rowOff>228600</xdr:rowOff>
    </xdr:from>
    <xdr:to>
      <xdr:col>3</xdr:col>
      <xdr:colOff>260350</xdr:colOff>
      <xdr:row>199</xdr:row>
      <xdr:rowOff>447675</xdr:rowOff>
    </xdr:to>
    <xdr:pic>
      <xdr:nvPicPr>
        <xdr:cNvPr id="250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151037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199</xdr:row>
      <xdr:rowOff>231775</xdr:rowOff>
    </xdr:from>
    <xdr:to>
      <xdr:col>3</xdr:col>
      <xdr:colOff>539750</xdr:colOff>
      <xdr:row>199</xdr:row>
      <xdr:rowOff>450850</xdr:rowOff>
    </xdr:to>
    <xdr:pic>
      <xdr:nvPicPr>
        <xdr:cNvPr id="250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1510411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199</xdr:row>
      <xdr:rowOff>228600</xdr:rowOff>
    </xdr:from>
    <xdr:to>
      <xdr:col>3</xdr:col>
      <xdr:colOff>260350</xdr:colOff>
      <xdr:row>199</xdr:row>
      <xdr:rowOff>447675</xdr:rowOff>
    </xdr:to>
    <xdr:pic>
      <xdr:nvPicPr>
        <xdr:cNvPr id="250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151037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199</xdr:row>
      <xdr:rowOff>231775</xdr:rowOff>
    </xdr:from>
    <xdr:to>
      <xdr:col>3</xdr:col>
      <xdr:colOff>539750</xdr:colOff>
      <xdr:row>199</xdr:row>
      <xdr:rowOff>450850</xdr:rowOff>
    </xdr:to>
    <xdr:pic>
      <xdr:nvPicPr>
        <xdr:cNvPr id="251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1510411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199</xdr:row>
      <xdr:rowOff>228600</xdr:rowOff>
    </xdr:from>
    <xdr:to>
      <xdr:col>10</xdr:col>
      <xdr:colOff>260350</xdr:colOff>
      <xdr:row>199</xdr:row>
      <xdr:rowOff>447675</xdr:rowOff>
    </xdr:to>
    <xdr:pic>
      <xdr:nvPicPr>
        <xdr:cNvPr id="25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151037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199</xdr:row>
      <xdr:rowOff>231775</xdr:rowOff>
    </xdr:from>
    <xdr:to>
      <xdr:col>10</xdr:col>
      <xdr:colOff>539750</xdr:colOff>
      <xdr:row>199</xdr:row>
      <xdr:rowOff>450850</xdr:rowOff>
    </xdr:to>
    <xdr:pic>
      <xdr:nvPicPr>
        <xdr:cNvPr id="251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1510411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199</xdr:row>
      <xdr:rowOff>228600</xdr:rowOff>
    </xdr:from>
    <xdr:to>
      <xdr:col>3</xdr:col>
      <xdr:colOff>260350</xdr:colOff>
      <xdr:row>199</xdr:row>
      <xdr:rowOff>447675</xdr:rowOff>
    </xdr:to>
    <xdr:pic>
      <xdr:nvPicPr>
        <xdr:cNvPr id="251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151037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245969</xdr:colOff>
      <xdr:row>199</xdr:row>
      <xdr:rowOff>287804</xdr:rowOff>
    </xdr:from>
    <xdr:to>
      <xdr:col>3</xdr:col>
      <xdr:colOff>465044</xdr:colOff>
      <xdr:row>199</xdr:row>
      <xdr:rowOff>506879</xdr:rowOff>
    </xdr:to>
    <xdr:pic>
      <xdr:nvPicPr>
        <xdr:cNvPr id="251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46419" y="151097129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199</xdr:row>
      <xdr:rowOff>228600</xdr:rowOff>
    </xdr:from>
    <xdr:to>
      <xdr:col>10</xdr:col>
      <xdr:colOff>260350</xdr:colOff>
      <xdr:row>199</xdr:row>
      <xdr:rowOff>447675</xdr:rowOff>
    </xdr:to>
    <xdr:pic>
      <xdr:nvPicPr>
        <xdr:cNvPr id="251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151037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199</xdr:row>
      <xdr:rowOff>231775</xdr:rowOff>
    </xdr:from>
    <xdr:to>
      <xdr:col>10</xdr:col>
      <xdr:colOff>539750</xdr:colOff>
      <xdr:row>199</xdr:row>
      <xdr:rowOff>450850</xdr:rowOff>
    </xdr:to>
    <xdr:pic>
      <xdr:nvPicPr>
        <xdr:cNvPr id="251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1510411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204</xdr:row>
      <xdr:rowOff>279400</xdr:rowOff>
    </xdr:from>
    <xdr:to>
      <xdr:col>10</xdr:col>
      <xdr:colOff>196850</xdr:colOff>
      <xdr:row>204</xdr:row>
      <xdr:rowOff>498475</xdr:rowOff>
    </xdr:to>
    <xdr:pic>
      <xdr:nvPicPr>
        <xdr:cNvPr id="251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55432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204</xdr:row>
      <xdr:rowOff>257175</xdr:rowOff>
    </xdr:from>
    <xdr:to>
      <xdr:col>10</xdr:col>
      <xdr:colOff>514350</xdr:colOff>
      <xdr:row>204</xdr:row>
      <xdr:rowOff>476250</xdr:rowOff>
    </xdr:to>
    <xdr:pic>
      <xdr:nvPicPr>
        <xdr:cNvPr id="251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554099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204</xdr:row>
      <xdr:rowOff>279400</xdr:rowOff>
    </xdr:from>
    <xdr:to>
      <xdr:col>3</xdr:col>
      <xdr:colOff>196850</xdr:colOff>
      <xdr:row>204</xdr:row>
      <xdr:rowOff>498475</xdr:rowOff>
    </xdr:to>
    <xdr:pic>
      <xdr:nvPicPr>
        <xdr:cNvPr id="251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5432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204</xdr:row>
      <xdr:rowOff>257175</xdr:rowOff>
    </xdr:from>
    <xdr:to>
      <xdr:col>3</xdr:col>
      <xdr:colOff>514350</xdr:colOff>
      <xdr:row>204</xdr:row>
      <xdr:rowOff>476250</xdr:rowOff>
    </xdr:to>
    <xdr:pic>
      <xdr:nvPicPr>
        <xdr:cNvPr id="252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554099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204</xdr:row>
      <xdr:rowOff>279400</xdr:rowOff>
    </xdr:from>
    <xdr:to>
      <xdr:col>3</xdr:col>
      <xdr:colOff>196850</xdr:colOff>
      <xdr:row>204</xdr:row>
      <xdr:rowOff>498475</xdr:rowOff>
    </xdr:to>
    <xdr:pic>
      <xdr:nvPicPr>
        <xdr:cNvPr id="252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5432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204</xdr:row>
      <xdr:rowOff>257175</xdr:rowOff>
    </xdr:from>
    <xdr:to>
      <xdr:col>3</xdr:col>
      <xdr:colOff>514350</xdr:colOff>
      <xdr:row>204</xdr:row>
      <xdr:rowOff>476250</xdr:rowOff>
    </xdr:to>
    <xdr:pic>
      <xdr:nvPicPr>
        <xdr:cNvPr id="252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554099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204</xdr:row>
      <xdr:rowOff>279400</xdr:rowOff>
    </xdr:from>
    <xdr:to>
      <xdr:col>10</xdr:col>
      <xdr:colOff>196850</xdr:colOff>
      <xdr:row>204</xdr:row>
      <xdr:rowOff>498475</xdr:rowOff>
    </xdr:to>
    <xdr:pic>
      <xdr:nvPicPr>
        <xdr:cNvPr id="252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55432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204</xdr:row>
      <xdr:rowOff>257175</xdr:rowOff>
    </xdr:from>
    <xdr:to>
      <xdr:col>10</xdr:col>
      <xdr:colOff>514350</xdr:colOff>
      <xdr:row>204</xdr:row>
      <xdr:rowOff>476250</xdr:rowOff>
    </xdr:to>
    <xdr:pic>
      <xdr:nvPicPr>
        <xdr:cNvPr id="252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554099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204</xdr:row>
      <xdr:rowOff>279400</xdr:rowOff>
    </xdr:from>
    <xdr:to>
      <xdr:col>3</xdr:col>
      <xdr:colOff>196850</xdr:colOff>
      <xdr:row>204</xdr:row>
      <xdr:rowOff>498475</xdr:rowOff>
    </xdr:to>
    <xdr:pic>
      <xdr:nvPicPr>
        <xdr:cNvPr id="252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5432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204</xdr:row>
      <xdr:rowOff>257175</xdr:rowOff>
    </xdr:from>
    <xdr:to>
      <xdr:col>3</xdr:col>
      <xdr:colOff>514350</xdr:colOff>
      <xdr:row>204</xdr:row>
      <xdr:rowOff>476250</xdr:rowOff>
    </xdr:to>
    <xdr:pic>
      <xdr:nvPicPr>
        <xdr:cNvPr id="252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554099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204</xdr:row>
      <xdr:rowOff>279400</xdr:rowOff>
    </xdr:from>
    <xdr:to>
      <xdr:col>3</xdr:col>
      <xdr:colOff>196850</xdr:colOff>
      <xdr:row>204</xdr:row>
      <xdr:rowOff>498475</xdr:rowOff>
    </xdr:to>
    <xdr:pic>
      <xdr:nvPicPr>
        <xdr:cNvPr id="252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5432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204</xdr:row>
      <xdr:rowOff>257175</xdr:rowOff>
    </xdr:from>
    <xdr:to>
      <xdr:col>3</xdr:col>
      <xdr:colOff>514350</xdr:colOff>
      <xdr:row>204</xdr:row>
      <xdr:rowOff>476250</xdr:rowOff>
    </xdr:to>
    <xdr:pic>
      <xdr:nvPicPr>
        <xdr:cNvPr id="252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554099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204</xdr:row>
      <xdr:rowOff>279400</xdr:rowOff>
    </xdr:from>
    <xdr:to>
      <xdr:col>10</xdr:col>
      <xdr:colOff>196850</xdr:colOff>
      <xdr:row>204</xdr:row>
      <xdr:rowOff>498475</xdr:rowOff>
    </xdr:to>
    <xdr:pic>
      <xdr:nvPicPr>
        <xdr:cNvPr id="252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55432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204</xdr:row>
      <xdr:rowOff>279400</xdr:rowOff>
    </xdr:from>
    <xdr:to>
      <xdr:col>3</xdr:col>
      <xdr:colOff>196850</xdr:colOff>
      <xdr:row>204</xdr:row>
      <xdr:rowOff>498475</xdr:rowOff>
    </xdr:to>
    <xdr:pic>
      <xdr:nvPicPr>
        <xdr:cNvPr id="253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5432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204</xdr:row>
      <xdr:rowOff>279400</xdr:rowOff>
    </xdr:from>
    <xdr:to>
      <xdr:col>3</xdr:col>
      <xdr:colOff>196850</xdr:colOff>
      <xdr:row>204</xdr:row>
      <xdr:rowOff>498475</xdr:rowOff>
    </xdr:to>
    <xdr:pic>
      <xdr:nvPicPr>
        <xdr:cNvPr id="253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5432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204</xdr:row>
      <xdr:rowOff>279400</xdr:rowOff>
    </xdr:from>
    <xdr:to>
      <xdr:col>10</xdr:col>
      <xdr:colOff>196850</xdr:colOff>
      <xdr:row>204</xdr:row>
      <xdr:rowOff>498475</xdr:rowOff>
    </xdr:to>
    <xdr:pic>
      <xdr:nvPicPr>
        <xdr:cNvPr id="253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55432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204</xdr:row>
      <xdr:rowOff>279400</xdr:rowOff>
    </xdr:from>
    <xdr:to>
      <xdr:col>3</xdr:col>
      <xdr:colOff>196850</xdr:colOff>
      <xdr:row>204</xdr:row>
      <xdr:rowOff>498475</xdr:rowOff>
    </xdr:to>
    <xdr:pic>
      <xdr:nvPicPr>
        <xdr:cNvPr id="253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5432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204</xdr:row>
      <xdr:rowOff>279400</xdr:rowOff>
    </xdr:from>
    <xdr:to>
      <xdr:col>3</xdr:col>
      <xdr:colOff>196850</xdr:colOff>
      <xdr:row>204</xdr:row>
      <xdr:rowOff>498475</xdr:rowOff>
    </xdr:to>
    <xdr:pic>
      <xdr:nvPicPr>
        <xdr:cNvPr id="25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5432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204</xdr:row>
      <xdr:rowOff>279400</xdr:rowOff>
    </xdr:from>
    <xdr:to>
      <xdr:col>10</xdr:col>
      <xdr:colOff>196850</xdr:colOff>
      <xdr:row>204</xdr:row>
      <xdr:rowOff>498475</xdr:rowOff>
    </xdr:to>
    <xdr:pic>
      <xdr:nvPicPr>
        <xdr:cNvPr id="253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55432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204</xdr:row>
      <xdr:rowOff>279400</xdr:rowOff>
    </xdr:from>
    <xdr:to>
      <xdr:col>3</xdr:col>
      <xdr:colOff>196850</xdr:colOff>
      <xdr:row>204</xdr:row>
      <xdr:rowOff>498475</xdr:rowOff>
    </xdr:to>
    <xdr:pic>
      <xdr:nvPicPr>
        <xdr:cNvPr id="253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5432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204</xdr:row>
      <xdr:rowOff>279400</xdr:rowOff>
    </xdr:from>
    <xdr:to>
      <xdr:col>3</xdr:col>
      <xdr:colOff>196850</xdr:colOff>
      <xdr:row>204</xdr:row>
      <xdr:rowOff>498475</xdr:rowOff>
    </xdr:to>
    <xdr:pic>
      <xdr:nvPicPr>
        <xdr:cNvPr id="253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5432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204</xdr:row>
      <xdr:rowOff>279400</xdr:rowOff>
    </xdr:from>
    <xdr:to>
      <xdr:col>3</xdr:col>
      <xdr:colOff>196850</xdr:colOff>
      <xdr:row>204</xdr:row>
      <xdr:rowOff>498475</xdr:rowOff>
    </xdr:to>
    <xdr:pic>
      <xdr:nvPicPr>
        <xdr:cNvPr id="253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5432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204</xdr:row>
      <xdr:rowOff>279400</xdr:rowOff>
    </xdr:from>
    <xdr:to>
      <xdr:col>10</xdr:col>
      <xdr:colOff>196850</xdr:colOff>
      <xdr:row>204</xdr:row>
      <xdr:rowOff>498475</xdr:rowOff>
    </xdr:to>
    <xdr:pic>
      <xdr:nvPicPr>
        <xdr:cNvPr id="253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55432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204</xdr:row>
      <xdr:rowOff>279400</xdr:rowOff>
    </xdr:from>
    <xdr:to>
      <xdr:col>3</xdr:col>
      <xdr:colOff>196850</xdr:colOff>
      <xdr:row>204</xdr:row>
      <xdr:rowOff>498475</xdr:rowOff>
    </xdr:to>
    <xdr:pic>
      <xdr:nvPicPr>
        <xdr:cNvPr id="254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5432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204</xdr:row>
      <xdr:rowOff>279400</xdr:rowOff>
    </xdr:from>
    <xdr:to>
      <xdr:col>3</xdr:col>
      <xdr:colOff>196850</xdr:colOff>
      <xdr:row>204</xdr:row>
      <xdr:rowOff>498475</xdr:rowOff>
    </xdr:to>
    <xdr:pic>
      <xdr:nvPicPr>
        <xdr:cNvPr id="254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5432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204</xdr:row>
      <xdr:rowOff>279400</xdr:rowOff>
    </xdr:from>
    <xdr:to>
      <xdr:col>10</xdr:col>
      <xdr:colOff>196850</xdr:colOff>
      <xdr:row>204</xdr:row>
      <xdr:rowOff>498475</xdr:rowOff>
    </xdr:to>
    <xdr:pic>
      <xdr:nvPicPr>
        <xdr:cNvPr id="254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55432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204</xdr:row>
      <xdr:rowOff>279400</xdr:rowOff>
    </xdr:from>
    <xdr:to>
      <xdr:col>3</xdr:col>
      <xdr:colOff>196850</xdr:colOff>
      <xdr:row>204</xdr:row>
      <xdr:rowOff>498475</xdr:rowOff>
    </xdr:to>
    <xdr:pic>
      <xdr:nvPicPr>
        <xdr:cNvPr id="254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5432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204</xdr:row>
      <xdr:rowOff>279400</xdr:rowOff>
    </xdr:from>
    <xdr:to>
      <xdr:col>3</xdr:col>
      <xdr:colOff>196850</xdr:colOff>
      <xdr:row>204</xdr:row>
      <xdr:rowOff>498475</xdr:rowOff>
    </xdr:to>
    <xdr:pic>
      <xdr:nvPicPr>
        <xdr:cNvPr id="254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5432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204</xdr:row>
      <xdr:rowOff>279400</xdr:rowOff>
    </xdr:from>
    <xdr:to>
      <xdr:col>10</xdr:col>
      <xdr:colOff>196850</xdr:colOff>
      <xdr:row>204</xdr:row>
      <xdr:rowOff>498475</xdr:rowOff>
    </xdr:to>
    <xdr:pic>
      <xdr:nvPicPr>
        <xdr:cNvPr id="254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55432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204</xdr:row>
      <xdr:rowOff>279400</xdr:rowOff>
    </xdr:from>
    <xdr:to>
      <xdr:col>3</xdr:col>
      <xdr:colOff>196850</xdr:colOff>
      <xdr:row>204</xdr:row>
      <xdr:rowOff>498475</xdr:rowOff>
    </xdr:to>
    <xdr:pic>
      <xdr:nvPicPr>
        <xdr:cNvPr id="254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5432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204</xdr:row>
      <xdr:rowOff>279400</xdr:rowOff>
    </xdr:from>
    <xdr:to>
      <xdr:col>3</xdr:col>
      <xdr:colOff>196850</xdr:colOff>
      <xdr:row>204</xdr:row>
      <xdr:rowOff>498475</xdr:rowOff>
    </xdr:to>
    <xdr:pic>
      <xdr:nvPicPr>
        <xdr:cNvPr id="254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5432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204</xdr:row>
      <xdr:rowOff>279400</xdr:rowOff>
    </xdr:from>
    <xdr:to>
      <xdr:col>10</xdr:col>
      <xdr:colOff>196850</xdr:colOff>
      <xdr:row>204</xdr:row>
      <xdr:rowOff>498475</xdr:rowOff>
    </xdr:to>
    <xdr:pic>
      <xdr:nvPicPr>
        <xdr:cNvPr id="254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55432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204</xdr:row>
      <xdr:rowOff>279400</xdr:rowOff>
    </xdr:from>
    <xdr:to>
      <xdr:col>3</xdr:col>
      <xdr:colOff>196850</xdr:colOff>
      <xdr:row>204</xdr:row>
      <xdr:rowOff>498475</xdr:rowOff>
    </xdr:to>
    <xdr:pic>
      <xdr:nvPicPr>
        <xdr:cNvPr id="254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5432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204</xdr:row>
      <xdr:rowOff>279400</xdr:rowOff>
    </xdr:from>
    <xdr:to>
      <xdr:col>3</xdr:col>
      <xdr:colOff>196850</xdr:colOff>
      <xdr:row>204</xdr:row>
      <xdr:rowOff>498475</xdr:rowOff>
    </xdr:to>
    <xdr:pic>
      <xdr:nvPicPr>
        <xdr:cNvPr id="255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5432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204</xdr:row>
      <xdr:rowOff>257175</xdr:rowOff>
    </xdr:from>
    <xdr:to>
      <xdr:col>3</xdr:col>
      <xdr:colOff>514350</xdr:colOff>
      <xdr:row>204</xdr:row>
      <xdr:rowOff>476250</xdr:rowOff>
    </xdr:to>
    <xdr:pic>
      <xdr:nvPicPr>
        <xdr:cNvPr id="255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554099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204</xdr:row>
      <xdr:rowOff>279400</xdr:rowOff>
    </xdr:from>
    <xdr:to>
      <xdr:col>10</xdr:col>
      <xdr:colOff>196850</xdr:colOff>
      <xdr:row>204</xdr:row>
      <xdr:rowOff>498475</xdr:rowOff>
    </xdr:to>
    <xdr:pic>
      <xdr:nvPicPr>
        <xdr:cNvPr id="255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55432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204</xdr:row>
      <xdr:rowOff>257175</xdr:rowOff>
    </xdr:from>
    <xdr:to>
      <xdr:col>10</xdr:col>
      <xdr:colOff>514350</xdr:colOff>
      <xdr:row>204</xdr:row>
      <xdr:rowOff>476250</xdr:rowOff>
    </xdr:to>
    <xdr:pic>
      <xdr:nvPicPr>
        <xdr:cNvPr id="255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554099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204</xdr:row>
      <xdr:rowOff>279400</xdr:rowOff>
    </xdr:from>
    <xdr:to>
      <xdr:col>3</xdr:col>
      <xdr:colOff>196850</xdr:colOff>
      <xdr:row>204</xdr:row>
      <xdr:rowOff>498475</xdr:rowOff>
    </xdr:to>
    <xdr:pic>
      <xdr:nvPicPr>
        <xdr:cNvPr id="255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5432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204</xdr:row>
      <xdr:rowOff>257175</xdr:rowOff>
    </xdr:from>
    <xdr:to>
      <xdr:col>3</xdr:col>
      <xdr:colOff>514350</xdr:colOff>
      <xdr:row>204</xdr:row>
      <xdr:rowOff>476250</xdr:rowOff>
    </xdr:to>
    <xdr:pic>
      <xdr:nvPicPr>
        <xdr:cNvPr id="255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554099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204</xdr:row>
      <xdr:rowOff>279400</xdr:rowOff>
    </xdr:from>
    <xdr:to>
      <xdr:col>3</xdr:col>
      <xdr:colOff>196850</xdr:colOff>
      <xdr:row>204</xdr:row>
      <xdr:rowOff>498475</xdr:rowOff>
    </xdr:to>
    <xdr:pic>
      <xdr:nvPicPr>
        <xdr:cNvPr id="255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5432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204</xdr:row>
      <xdr:rowOff>279400</xdr:rowOff>
    </xdr:from>
    <xdr:to>
      <xdr:col>10</xdr:col>
      <xdr:colOff>196850</xdr:colOff>
      <xdr:row>204</xdr:row>
      <xdr:rowOff>498475</xdr:rowOff>
    </xdr:to>
    <xdr:pic>
      <xdr:nvPicPr>
        <xdr:cNvPr id="255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55432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204</xdr:row>
      <xdr:rowOff>279400</xdr:rowOff>
    </xdr:from>
    <xdr:to>
      <xdr:col>3</xdr:col>
      <xdr:colOff>196850</xdr:colOff>
      <xdr:row>204</xdr:row>
      <xdr:rowOff>498475</xdr:rowOff>
    </xdr:to>
    <xdr:pic>
      <xdr:nvPicPr>
        <xdr:cNvPr id="255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5432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204</xdr:row>
      <xdr:rowOff>279400</xdr:rowOff>
    </xdr:from>
    <xdr:to>
      <xdr:col>3</xdr:col>
      <xdr:colOff>196850</xdr:colOff>
      <xdr:row>204</xdr:row>
      <xdr:rowOff>498475</xdr:rowOff>
    </xdr:to>
    <xdr:pic>
      <xdr:nvPicPr>
        <xdr:cNvPr id="255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5432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204</xdr:row>
      <xdr:rowOff>279400</xdr:rowOff>
    </xdr:from>
    <xdr:to>
      <xdr:col>10</xdr:col>
      <xdr:colOff>196850</xdr:colOff>
      <xdr:row>204</xdr:row>
      <xdr:rowOff>498475</xdr:rowOff>
    </xdr:to>
    <xdr:pic>
      <xdr:nvPicPr>
        <xdr:cNvPr id="256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55432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204</xdr:row>
      <xdr:rowOff>279400</xdr:rowOff>
    </xdr:from>
    <xdr:to>
      <xdr:col>3</xdr:col>
      <xdr:colOff>196850</xdr:colOff>
      <xdr:row>204</xdr:row>
      <xdr:rowOff>498475</xdr:rowOff>
    </xdr:to>
    <xdr:pic>
      <xdr:nvPicPr>
        <xdr:cNvPr id="256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5432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204</xdr:row>
      <xdr:rowOff>279400</xdr:rowOff>
    </xdr:from>
    <xdr:to>
      <xdr:col>3</xdr:col>
      <xdr:colOff>196850</xdr:colOff>
      <xdr:row>204</xdr:row>
      <xdr:rowOff>498475</xdr:rowOff>
    </xdr:to>
    <xdr:pic>
      <xdr:nvPicPr>
        <xdr:cNvPr id="256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5432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204</xdr:row>
      <xdr:rowOff>279400</xdr:rowOff>
    </xdr:from>
    <xdr:to>
      <xdr:col>10</xdr:col>
      <xdr:colOff>196850</xdr:colOff>
      <xdr:row>204</xdr:row>
      <xdr:rowOff>498475</xdr:rowOff>
    </xdr:to>
    <xdr:pic>
      <xdr:nvPicPr>
        <xdr:cNvPr id="256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55432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204</xdr:row>
      <xdr:rowOff>279400</xdr:rowOff>
    </xdr:from>
    <xdr:to>
      <xdr:col>3</xdr:col>
      <xdr:colOff>196850</xdr:colOff>
      <xdr:row>204</xdr:row>
      <xdr:rowOff>498475</xdr:rowOff>
    </xdr:to>
    <xdr:pic>
      <xdr:nvPicPr>
        <xdr:cNvPr id="256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5432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204</xdr:row>
      <xdr:rowOff>279400</xdr:rowOff>
    </xdr:from>
    <xdr:to>
      <xdr:col>3</xdr:col>
      <xdr:colOff>196850</xdr:colOff>
      <xdr:row>204</xdr:row>
      <xdr:rowOff>498475</xdr:rowOff>
    </xdr:to>
    <xdr:pic>
      <xdr:nvPicPr>
        <xdr:cNvPr id="256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5432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204</xdr:row>
      <xdr:rowOff>279400</xdr:rowOff>
    </xdr:from>
    <xdr:to>
      <xdr:col>10</xdr:col>
      <xdr:colOff>196850</xdr:colOff>
      <xdr:row>204</xdr:row>
      <xdr:rowOff>498475</xdr:rowOff>
    </xdr:to>
    <xdr:pic>
      <xdr:nvPicPr>
        <xdr:cNvPr id="256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55432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204</xdr:row>
      <xdr:rowOff>279400</xdr:rowOff>
    </xdr:from>
    <xdr:to>
      <xdr:col>3</xdr:col>
      <xdr:colOff>196850</xdr:colOff>
      <xdr:row>204</xdr:row>
      <xdr:rowOff>498475</xdr:rowOff>
    </xdr:to>
    <xdr:pic>
      <xdr:nvPicPr>
        <xdr:cNvPr id="256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5432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204</xdr:row>
      <xdr:rowOff>279400</xdr:rowOff>
    </xdr:from>
    <xdr:to>
      <xdr:col>3</xdr:col>
      <xdr:colOff>196850</xdr:colOff>
      <xdr:row>204</xdr:row>
      <xdr:rowOff>498475</xdr:rowOff>
    </xdr:to>
    <xdr:pic>
      <xdr:nvPicPr>
        <xdr:cNvPr id="256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5432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204</xdr:row>
      <xdr:rowOff>279400</xdr:rowOff>
    </xdr:from>
    <xdr:to>
      <xdr:col>10</xdr:col>
      <xdr:colOff>196850</xdr:colOff>
      <xdr:row>204</xdr:row>
      <xdr:rowOff>498475</xdr:rowOff>
    </xdr:to>
    <xdr:pic>
      <xdr:nvPicPr>
        <xdr:cNvPr id="256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55432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204</xdr:row>
      <xdr:rowOff>279400</xdr:rowOff>
    </xdr:from>
    <xdr:to>
      <xdr:col>3</xdr:col>
      <xdr:colOff>196850</xdr:colOff>
      <xdr:row>204</xdr:row>
      <xdr:rowOff>498475</xdr:rowOff>
    </xdr:to>
    <xdr:pic>
      <xdr:nvPicPr>
        <xdr:cNvPr id="257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5432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204</xdr:row>
      <xdr:rowOff>279400</xdr:rowOff>
    </xdr:from>
    <xdr:to>
      <xdr:col>3</xdr:col>
      <xdr:colOff>196850</xdr:colOff>
      <xdr:row>204</xdr:row>
      <xdr:rowOff>498475</xdr:rowOff>
    </xdr:to>
    <xdr:pic>
      <xdr:nvPicPr>
        <xdr:cNvPr id="257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5432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204</xdr:row>
      <xdr:rowOff>279400</xdr:rowOff>
    </xdr:from>
    <xdr:to>
      <xdr:col>10</xdr:col>
      <xdr:colOff>196850</xdr:colOff>
      <xdr:row>204</xdr:row>
      <xdr:rowOff>498475</xdr:rowOff>
    </xdr:to>
    <xdr:pic>
      <xdr:nvPicPr>
        <xdr:cNvPr id="257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55432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204</xdr:row>
      <xdr:rowOff>279400</xdr:rowOff>
    </xdr:from>
    <xdr:to>
      <xdr:col>3</xdr:col>
      <xdr:colOff>196850</xdr:colOff>
      <xdr:row>204</xdr:row>
      <xdr:rowOff>498475</xdr:rowOff>
    </xdr:to>
    <xdr:pic>
      <xdr:nvPicPr>
        <xdr:cNvPr id="257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5432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204</xdr:row>
      <xdr:rowOff>279400</xdr:rowOff>
    </xdr:from>
    <xdr:to>
      <xdr:col>3</xdr:col>
      <xdr:colOff>196850</xdr:colOff>
      <xdr:row>204</xdr:row>
      <xdr:rowOff>498475</xdr:rowOff>
    </xdr:to>
    <xdr:pic>
      <xdr:nvPicPr>
        <xdr:cNvPr id="257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5432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204</xdr:row>
      <xdr:rowOff>279400</xdr:rowOff>
    </xdr:from>
    <xdr:to>
      <xdr:col>10</xdr:col>
      <xdr:colOff>196850</xdr:colOff>
      <xdr:row>204</xdr:row>
      <xdr:rowOff>498475</xdr:rowOff>
    </xdr:to>
    <xdr:pic>
      <xdr:nvPicPr>
        <xdr:cNvPr id="257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55432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204</xdr:row>
      <xdr:rowOff>279400</xdr:rowOff>
    </xdr:from>
    <xdr:to>
      <xdr:col>3</xdr:col>
      <xdr:colOff>196850</xdr:colOff>
      <xdr:row>204</xdr:row>
      <xdr:rowOff>498475</xdr:rowOff>
    </xdr:to>
    <xdr:pic>
      <xdr:nvPicPr>
        <xdr:cNvPr id="257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5432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204</xdr:row>
      <xdr:rowOff>279400</xdr:rowOff>
    </xdr:from>
    <xdr:to>
      <xdr:col>3</xdr:col>
      <xdr:colOff>196850</xdr:colOff>
      <xdr:row>204</xdr:row>
      <xdr:rowOff>498475</xdr:rowOff>
    </xdr:to>
    <xdr:pic>
      <xdr:nvPicPr>
        <xdr:cNvPr id="257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5432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204</xdr:row>
      <xdr:rowOff>257175</xdr:rowOff>
    </xdr:from>
    <xdr:to>
      <xdr:col>3</xdr:col>
      <xdr:colOff>514350</xdr:colOff>
      <xdr:row>204</xdr:row>
      <xdr:rowOff>476250</xdr:rowOff>
    </xdr:to>
    <xdr:pic>
      <xdr:nvPicPr>
        <xdr:cNvPr id="257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554099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204</xdr:row>
      <xdr:rowOff>279400</xdr:rowOff>
    </xdr:from>
    <xdr:to>
      <xdr:col>10</xdr:col>
      <xdr:colOff>196850</xdr:colOff>
      <xdr:row>204</xdr:row>
      <xdr:rowOff>498475</xdr:rowOff>
    </xdr:to>
    <xdr:pic>
      <xdr:nvPicPr>
        <xdr:cNvPr id="257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55432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204</xdr:row>
      <xdr:rowOff>257175</xdr:rowOff>
    </xdr:from>
    <xdr:to>
      <xdr:col>10</xdr:col>
      <xdr:colOff>514350</xdr:colOff>
      <xdr:row>204</xdr:row>
      <xdr:rowOff>476250</xdr:rowOff>
    </xdr:to>
    <xdr:pic>
      <xdr:nvPicPr>
        <xdr:cNvPr id="258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554099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204</xdr:row>
      <xdr:rowOff>279400</xdr:rowOff>
    </xdr:from>
    <xdr:to>
      <xdr:col>3</xdr:col>
      <xdr:colOff>196850</xdr:colOff>
      <xdr:row>204</xdr:row>
      <xdr:rowOff>498475</xdr:rowOff>
    </xdr:to>
    <xdr:pic>
      <xdr:nvPicPr>
        <xdr:cNvPr id="258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5432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204</xdr:row>
      <xdr:rowOff>257175</xdr:rowOff>
    </xdr:from>
    <xdr:to>
      <xdr:col>3</xdr:col>
      <xdr:colOff>514350</xdr:colOff>
      <xdr:row>204</xdr:row>
      <xdr:rowOff>476250</xdr:rowOff>
    </xdr:to>
    <xdr:pic>
      <xdr:nvPicPr>
        <xdr:cNvPr id="258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554099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204</xdr:row>
      <xdr:rowOff>279400</xdr:rowOff>
    </xdr:from>
    <xdr:to>
      <xdr:col>3</xdr:col>
      <xdr:colOff>196850</xdr:colOff>
      <xdr:row>204</xdr:row>
      <xdr:rowOff>498475</xdr:rowOff>
    </xdr:to>
    <xdr:pic>
      <xdr:nvPicPr>
        <xdr:cNvPr id="258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5432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204</xdr:row>
      <xdr:rowOff>279400</xdr:rowOff>
    </xdr:from>
    <xdr:to>
      <xdr:col>10</xdr:col>
      <xdr:colOff>196850</xdr:colOff>
      <xdr:row>204</xdr:row>
      <xdr:rowOff>498475</xdr:rowOff>
    </xdr:to>
    <xdr:pic>
      <xdr:nvPicPr>
        <xdr:cNvPr id="258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55432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204</xdr:row>
      <xdr:rowOff>279400</xdr:rowOff>
    </xdr:from>
    <xdr:to>
      <xdr:col>3</xdr:col>
      <xdr:colOff>196850</xdr:colOff>
      <xdr:row>204</xdr:row>
      <xdr:rowOff>498475</xdr:rowOff>
    </xdr:to>
    <xdr:pic>
      <xdr:nvPicPr>
        <xdr:cNvPr id="258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5432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204</xdr:row>
      <xdr:rowOff>279400</xdr:rowOff>
    </xdr:from>
    <xdr:to>
      <xdr:col>3</xdr:col>
      <xdr:colOff>196850</xdr:colOff>
      <xdr:row>204</xdr:row>
      <xdr:rowOff>498475</xdr:rowOff>
    </xdr:to>
    <xdr:pic>
      <xdr:nvPicPr>
        <xdr:cNvPr id="258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5432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204</xdr:row>
      <xdr:rowOff>279400</xdr:rowOff>
    </xdr:from>
    <xdr:to>
      <xdr:col>10</xdr:col>
      <xdr:colOff>196850</xdr:colOff>
      <xdr:row>204</xdr:row>
      <xdr:rowOff>498475</xdr:rowOff>
    </xdr:to>
    <xdr:pic>
      <xdr:nvPicPr>
        <xdr:cNvPr id="258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55432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204</xdr:row>
      <xdr:rowOff>279400</xdr:rowOff>
    </xdr:from>
    <xdr:to>
      <xdr:col>3</xdr:col>
      <xdr:colOff>196850</xdr:colOff>
      <xdr:row>204</xdr:row>
      <xdr:rowOff>498475</xdr:rowOff>
    </xdr:to>
    <xdr:pic>
      <xdr:nvPicPr>
        <xdr:cNvPr id="258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5432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204</xdr:row>
      <xdr:rowOff>279400</xdr:rowOff>
    </xdr:from>
    <xdr:to>
      <xdr:col>3</xdr:col>
      <xdr:colOff>196850</xdr:colOff>
      <xdr:row>204</xdr:row>
      <xdr:rowOff>498475</xdr:rowOff>
    </xdr:to>
    <xdr:pic>
      <xdr:nvPicPr>
        <xdr:cNvPr id="258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5432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204</xdr:row>
      <xdr:rowOff>279400</xdr:rowOff>
    </xdr:from>
    <xdr:to>
      <xdr:col>10</xdr:col>
      <xdr:colOff>196850</xdr:colOff>
      <xdr:row>204</xdr:row>
      <xdr:rowOff>498475</xdr:rowOff>
    </xdr:to>
    <xdr:pic>
      <xdr:nvPicPr>
        <xdr:cNvPr id="259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55432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204</xdr:row>
      <xdr:rowOff>279400</xdr:rowOff>
    </xdr:from>
    <xdr:to>
      <xdr:col>3</xdr:col>
      <xdr:colOff>196850</xdr:colOff>
      <xdr:row>204</xdr:row>
      <xdr:rowOff>498475</xdr:rowOff>
    </xdr:to>
    <xdr:pic>
      <xdr:nvPicPr>
        <xdr:cNvPr id="259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5432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204</xdr:row>
      <xdr:rowOff>279400</xdr:rowOff>
    </xdr:from>
    <xdr:to>
      <xdr:col>3</xdr:col>
      <xdr:colOff>196850</xdr:colOff>
      <xdr:row>204</xdr:row>
      <xdr:rowOff>498475</xdr:rowOff>
    </xdr:to>
    <xdr:pic>
      <xdr:nvPicPr>
        <xdr:cNvPr id="259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5432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204</xdr:row>
      <xdr:rowOff>279400</xdr:rowOff>
    </xdr:from>
    <xdr:to>
      <xdr:col>10</xdr:col>
      <xdr:colOff>196850</xdr:colOff>
      <xdr:row>204</xdr:row>
      <xdr:rowOff>498475</xdr:rowOff>
    </xdr:to>
    <xdr:pic>
      <xdr:nvPicPr>
        <xdr:cNvPr id="259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55432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204</xdr:row>
      <xdr:rowOff>279400</xdr:rowOff>
    </xdr:from>
    <xdr:to>
      <xdr:col>3</xdr:col>
      <xdr:colOff>196850</xdr:colOff>
      <xdr:row>204</xdr:row>
      <xdr:rowOff>498475</xdr:rowOff>
    </xdr:to>
    <xdr:pic>
      <xdr:nvPicPr>
        <xdr:cNvPr id="259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5432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204</xdr:row>
      <xdr:rowOff>279400</xdr:rowOff>
    </xdr:from>
    <xdr:to>
      <xdr:col>3</xdr:col>
      <xdr:colOff>196850</xdr:colOff>
      <xdr:row>204</xdr:row>
      <xdr:rowOff>498475</xdr:rowOff>
    </xdr:to>
    <xdr:pic>
      <xdr:nvPicPr>
        <xdr:cNvPr id="259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5432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204</xdr:row>
      <xdr:rowOff>279400</xdr:rowOff>
    </xdr:from>
    <xdr:to>
      <xdr:col>10</xdr:col>
      <xdr:colOff>196850</xdr:colOff>
      <xdr:row>204</xdr:row>
      <xdr:rowOff>498475</xdr:rowOff>
    </xdr:to>
    <xdr:pic>
      <xdr:nvPicPr>
        <xdr:cNvPr id="259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55432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204</xdr:row>
      <xdr:rowOff>279400</xdr:rowOff>
    </xdr:from>
    <xdr:to>
      <xdr:col>3</xdr:col>
      <xdr:colOff>196850</xdr:colOff>
      <xdr:row>204</xdr:row>
      <xdr:rowOff>498475</xdr:rowOff>
    </xdr:to>
    <xdr:pic>
      <xdr:nvPicPr>
        <xdr:cNvPr id="259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5432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204</xdr:row>
      <xdr:rowOff>279400</xdr:rowOff>
    </xdr:from>
    <xdr:to>
      <xdr:col>3</xdr:col>
      <xdr:colOff>196850</xdr:colOff>
      <xdr:row>204</xdr:row>
      <xdr:rowOff>498475</xdr:rowOff>
    </xdr:to>
    <xdr:pic>
      <xdr:nvPicPr>
        <xdr:cNvPr id="259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5432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204</xdr:row>
      <xdr:rowOff>257175</xdr:rowOff>
    </xdr:from>
    <xdr:to>
      <xdr:col>3</xdr:col>
      <xdr:colOff>514350</xdr:colOff>
      <xdr:row>204</xdr:row>
      <xdr:rowOff>476250</xdr:rowOff>
    </xdr:to>
    <xdr:pic>
      <xdr:nvPicPr>
        <xdr:cNvPr id="259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554099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204</xdr:row>
      <xdr:rowOff>279400</xdr:rowOff>
    </xdr:from>
    <xdr:to>
      <xdr:col>10</xdr:col>
      <xdr:colOff>196850</xdr:colOff>
      <xdr:row>204</xdr:row>
      <xdr:rowOff>498475</xdr:rowOff>
    </xdr:to>
    <xdr:pic>
      <xdr:nvPicPr>
        <xdr:cNvPr id="260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55432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204</xdr:row>
      <xdr:rowOff>257175</xdr:rowOff>
    </xdr:from>
    <xdr:to>
      <xdr:col>10</xdr:col>
      <xdr:colOff>514350</xdr:colOff>
      <xdr:row>204</xdr:row>
      <xdr:rowOff>476250</xdr:rowOff>
    </xdr:to>
    <xdr:pic>
      <xdr:nvPicPr>
        <xdr:cNvPr id="260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554099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204</xdr:row>
      <xdr:rowOff>279400</xdr:rowOff>
    </xdr:from>
    <xdr:to>
      <xdr:col>3</xdr:col>
      <xdr:colOff>196850</xdr:colOff>
      <xdr:row>204</xdr:row>
      <xdr:rowOff>498475</xdr:rowOff>
    </xdr:to>
    <xdr:pic>
      <xdr:nvPicPr>
        <xdr:cNvPr id="260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5432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204</xdr:row>
      <xdr:rowOff>257175</xdr:rowOff>
    </xdr:from>
    <xdr:to>
      <xdr:col>3</xdr:col>
      <xdr:colOff>514350</xdr:colOff>
      <xdr:row>204</xdr:row>
      <xdr:rowOff>476250</xdr:rowOff>
    </xdr:to>
    <xdr:pic>
      <xdr:nvPicPr>
        <xdr:cNvPr id="260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554099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204</xdr:row>
      <xdr:rowOff>279400</xdr:rowOff>
    </xdr:from>
    <xdr:to>
      <xdr:col>3</xdr:col>
      <xdr:colOff>196850</xdr:colOff>
      <xdr:row>204</xdr:row>
      <xdr:rowOff>498475</xdr:rowOff>
    </xdr:to>
    <xdr:pic>
      <xdr:nvPicPr>
        <xdr:cNvPr id="260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5432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204</xdr:row>
      <xdr:rowOff>279400</xdr:rowOff>
    </xdr:from>
    <xdr:to>
      <xdr:col>10</xdr:col>
      <xdr:colOff>196850</xdr:colOff>
      <xdr:row>204</xdr:row>
      <xdr:rowOff>498475</xdr:rowOff>
    </xdr:to>
    <xdr:pic>
      <xdr:nvPicPr>
        <xdr:cNvPr id="260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55432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204</xdr:row>
      <xdr:rowOff>279400</xdr:rowOff>
    </xdr:from>
    <xdr:to>
      <xdr:col>3</xdr:col>
      <xdr:colOff>196850</xdr:colOff>
      <xdr:row>204</xdr:row>
      <xdr:rowOff>498475</xdr:rowOff>
    </xdr:to>
    <xdr:pic>
      <xdr:nvPicPr>
        <xdr:cNvPr id="260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5432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204</xdr:row>
      <xdr:rowOff>279400</xdr:rowOff>
    </xdr:from>
    <xdr:to>
      <xdr:col>3</xdr:col>
      <xdr:colOff>196850</xdr:colOff>
      <xdr:row>204</xdr:row>
      <xdr:rowOff>498475</xdr:rowOff>
    </xdr:to>
    <xdr:pic>
      <xdr:nvPicPr>
        <xdr:cNvPr id="260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5432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204</xdr:row>
      <xdr:rowOff>279400</xdr:rowOff>
    </xdr:from>
    <xdr:to>
      <xdr:col>10</xdr:col>
      <xdr:colOff>196850</xdr:colOff>
      <xdr:row>204</xdr:row>
      <xdr:rowOff>498475</xdr:rowOff>
    </xdr:to>
    <xdr:pic>
      <xdr:nvPicPr>
        <xdr:cNvPr id="260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55432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204</xdr:row>
      <xdr:rowOff>279400</xdr:rowOff>
    </xdr:from>
    <xdr:to>
      <xdr:col>3</xdr:col>
      <xdr:colOff>196850</xdr:colOff>
      <xdr:row>204</xdr:row>
      <xdr:rowOff>498475</xdr:rowOff>
    </xdr:to>
    <xdr:pic>
      <xdr:nvPicPr>
        <xdr:cNvPr id="260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5432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204</xdr:row>
      <xdr:rowOff>279400</xdr:rowOff>
    </xdr:from>
    <xdr:to>
      <xdr:col>3</xdr:col>
      <xdr:colOff>196850</xdr:colOff>
      <xdr:row>204</xdr:row>
      <xdr:rowOff>498475</xdr:rowOff>
    </xdr:to>
    <xdr:pic>
      <xdr:nvPicPr>
        <xdr:cNvPr id="261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5432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204</xdr:row>
      <xdr:rowOff>279400</xdr:rowOff>
    </xdr:from>
    <xdr:to>
      <xdr:col>10</xdr:col>
      <xdr:colOff>196850</xdr:colOff>
      <xdr:row>204</xdr:row>
      <xdr:rowOff>498475</xdr:rowOff>
    </xdr:to>
    <xdr:pic>
      <xdr:nvPicPr>
        <xdr:cNvPr id="26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55432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204</xdr:row>
      <xdr:rowOff>279400</xdr:rowOff>
    </xdr:from>
    <xdr:to>
      <xdr:col>3</xdr:col>
      <xdr:colOff>196850</xdr:colOff>
      <xdr:row>204</xdr:row>
      <xdr:rowOff>498475</xdr:rowOff>
    </xdr:to>
    <xdr:pic>
      <xdr:nvPicPr>
        <xdr:cNvPr id="261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5432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204</xdr:row>
      <xdr:rowOff>279400</xdr:rowOff>
    </xdr:from>
    <xdr:to>
      <xdr:col>3</xdr:col>
      <xdr:colOff>196850</xdr:colOff>
      <xdr:row>204</xdr:row>
      <xdr:rowOff>498475</xdr:rowOff>
    </xdr:to>
    <xdr:pic>
      <xdr:nvPicPr>
        <xdr:cNvPr id="261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5432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204</xdr:row>
      <xdr:rowOff>257175</xdr:rowOff>
    </xdr:from>
    <xdr:to>
      <xdr:col>3</xdr:col>
      <xdr:colOff>514350</xdr:colOff>
      <xdr:row>204</xdr:row>
      <xdr:rowOff>476250</xdr:rowOff>
    </xdr:to>
    <xdr:pic>
      <xdr:nvPicPr>
        <xdr:cNvPr id="261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554099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204</xdr:row>
      <xdr:rowOff>279400</xdr:rowOff>
    </xdr:from>
    <xdr:to>
      <xdr:col>10</xdr:col>
      <xdr:colOff>196850</xdr:colOff>
      <xdr:row>204</xdr:row>
      <xdr:rowOff>498475</xdr:rowOff>
    </xdr:to>
    <xdr:pic>
      <xdr:nvPicPr>
        <xdr:cNvPr id="261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55432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204</xdr:row>
      <xdr:rowOff>257175</xdr:rowOff>
    </xdr:from>
    <xdr:to>
      <xdr:col>10</xdr:col>
      <xdr:colOff>514350</xdr:colOff>
      <xdr:row>204</xdr:row>
      <xdr:rowOff>476250</xdr:rowOff>
    </xdr:to>
    <xdr:pic>
      <xdr:nvPicPr>
        <xdr:cNvPr id="261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554099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204</xdr:row>
      <xdr:rowOff>279400</xdr:rowOff>
    </xdr:from>
    <xdr:to>
      <xdr:col>3</xdr:col>
      <xdr:colOff>196850</xdr:colOff>
      <xdr:row>204</xdr:row>
      <xdr:rowOff>498475</xdr:rowOff>
    </xdr:to>
    <xdr:pic>
      <xdr:nvPicPr>
        <xdr:cNvPr id="261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5432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204</xdr:row>
      <xdr:rowOff>257175</xdr:rowOff>
    </xdr:from>
    <xdr:to>
      <xdr:col>3</xdr:col>
      <xdr:colOff>514350</xdr:colOff>
      <xdr:row>204</xdr:row>
      <xdr:rowOff>476250</xdr:rowOff>
    </xdr:to>
    <xdr:pic>
      <xdr:nvPicPr>
        <xdr:cNvPr id="261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554099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204</xdr:row>
      <xdr:rowOff>279400</xdr:rowOff>
    </xdr:from>
    <xdr:to>
      <xdr:col>3</xdr:col>
      <xdr:colOff>196850</xdr:colOff>
      <xdr:row>204</xdr:row>
      <xdr:rowOff>498475</xdr:rowOff>
    </xdr:to>
    <xdr:pic>
      <xdr:nvPicPr>
        <xdr:cNvPr id="261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5432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204</xdr:row>
      <xdr:rowOff>279400</xdr:rowOff>
    </xdr:from>
    <xdr:to>
      <xdr:col>10</xdr:col>
      <xdr:colOff>196850</xdr:colOff>
      <xdr:row>204</xdr:row>
      <xdr:rowOff>498475</xdr:rowOff>
    </xdr:to>
    <xdr:pic>
      <xdr:nvPicPr>
        <xdr:cNvPr id="262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55432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204</xdr:row>
      <xdr:rowOff>279400</xdr:rowOff>
    </xdr:from>
    <xdr:to>
      <xdr:col>3</xdr:col>
      <xdr:colOff>196850</xdr:colOff>
      <xdr:row>204</xdr:row>
      <xdr:rowOff>498475</xdr:rowOff>
    </xdr:to>
    <xdr:pic>
      <xdr:nvPicPr>
        <xdr:cNvPr id="262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5432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204</xdr:row>
      <xdr:rowOff>279400</xdr:rowOff>
    </xdr:from>
    <xdr:to>
      <xdr:col>3</xdr:col>
      <xdr:colOff>196850</xdr:colOff>
      <xdr:row>204</xdr:row>
      <xdr:rowOff>498475</xdr:rowOff>
    </xdr:to>
    <xdr:pic>
      <xdr:nvPicPr>
        <xdr:cNvPr id="262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5432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204</xdr:row>
      <xdr:rowOff>279400</xdr:rowOff>
    </xdr:from>
    <xdr:to>
      <xdr:col>10</xdr:col>
      <xdr:colOff>196850</xdr:colOff>
      <xdr:row>204</xdr:row>
      <xdr:rowOff>498475</xdr:rowOff>
    </xdr:to>
    <xdr:pic>
      <xdr:nvPicPr>
        <xdr:cNvPr id="262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55432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204</xdr:row>
      <xdr:rowOff>279400</xdr:rowOff>
    </xdr:from>
    <xdr:to>
      <xdr:col>3</xdr:col>
      <xdr:colOff>196850</xdr:colOff>
      <xdr:row>204</xdr:row>
      <xdr:rowOff>498475</xdr:rowOff>
    </xdr:to>
    <xdr:pic>
      <xdr:nvPicPr>
        <xdr:cNvPr id="262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5432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204</xdr:row>
      <xdr:rowOff>279400</xdr:rowOff>
    </xdr:from>
    <xdr:to>
      <xdr:col>3</xdr:col>
      <xdr:colOff>196850</xdr:colOff>
      <xdr:row>204</xdr:row>
      <xdr:rowOff>498475</xdr:rowOff>
    </xdr:to>
    <xdr:pic>
      <xdr:nvPicPr>
        <xdr:cNvPr id="262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5432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204</xdr:row>
      <xdr:rowOff>279400</xdr:rowOff>
    </xdr:from>
    <xdr:to>
      <xdr:col>10</xdr:col>
      <xdr:colOff>196850</xdr:colOff>
      <xdr:row>204</xdr:row>
      <xdr:rowOff>498475</xdr:rowOff>
    </xdr:to>
    <xdr:pic>
      <xdr:nvPicPr>
        <xdr:cNvPr id="262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55432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204</xdr:row>
      <xdr:rowOff>279400</xdr:rowOff>
    </xdr:from>
    <xdr:to>
      <xdr:col>3</xdr:col>
      <xdr:colOff>196850</xdr:colOff>
      <xdr:row>204</xdr:row>
      <xdr:rowOff>498475</xdr:rowOff>
    </xdr:to>
    <xdr:pic>
      <xdr:nvPicPr>
        <xdr:cNvPr id="262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5432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204</xdr:row>
      <xdr:rowOff>279400</xdr:rowOff>
    </xdr:from>
    <xdr:to>
      <xdr:col>3</xdr:col>
      <xdr:colOff>196850</xdr:colOff>
      <xdr:row>204</xdr:row>
      <xdr:rowOff>498475</xdr:rowOff>
    </xdr:to>
    <xdr:pic>
      <xdr:nvPicPr>
        <xdr:cNvPr id="262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5432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204</xdr:row>
      <xdr:rowOff>279400</xdr:rowOff>
    </xdr:from>
    <xdr:to>
      <xdr:col>10</xdr:col>
      <xdr:colOff>196850</xdr:colOff>
      <xdr:row>204</xdr:row>
      <xdr:rowOff>498475</xdr:rowOff>
    </xdr:to>
    <xdr:pic>
      <xdr:nvPicPr>
        <xdr:cNvPr id="262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55432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204</xdr:row>
      <xdr:rowOff>279400</xdr:rowOff>
    </xdr:from>
    <xdr:to>
      <xdr:col>3</xdr:col>
      <xdr:colOff>196850</xdr:colOff>
      <xdr:row>204</xdr:row>
      <xdr:rowOff>498475</xdr:rowOff>
    </xdr:to>
    <xdr:pic>
      <xdr:nvPicPr>
        <xdr:cNvPr id="263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5432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204</xdr:row>
      <xdr:rowOff>279400</xdr:rowOff>
    </xdr:from>
    <xdr:to>
      <xdr:col>3</xdr:col>
      <xdr:colOff>196850</xdr:colOff>
      <xdr:row>204</xdr:row>
      <xdr:rowOff>498475</xdr:rowOff>
    </xdr:to>
    <xdr:pic>
      <xdr:nvPicPr>
        <xdr:cNvPr id="263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5432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204</xdr:row>
      <xdr:rowOff>279400</xdr:rowOff>
    </xdr:from>
    <xdr:to>
      <xdr:col>10</xdr:col>
      <xdr:colOff>196850</xdr:colOff>
      <xdr:row>204</xdr:row>
      <xdr:rowOff>498475</xdr:rowOff>
    </xdr:to>
    <xdr:pic>
      <xdr:nvPicPr>
        <xdr:cNvPr id="263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55432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204</xdr:row>
      <xdr:rowOff>279400</xdr:rowOff>
    </xdr:from>
    <xdr:to>
      <xdr:col>3</xdr:col>
      <xdr:colOff>196850</xdr:colOff>
      <xdr:row>204</xdr:row>
      <xdr:rowOff>498475</xdr:rowOff>
    </xdr:to>
    <xdr:pic>
      <xdr:nvPicPr>
        <xdr:cNvPr id="263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5432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204</xdr:row>
      <xdr:rowOff>279400</xdr:rowOff>
    </xdr:from>
    <xdr:to>
      <xdr:col>3</xdr:col>
      <xdr:colOff>196850</xdr:colOff>
      <xdr:row>204</xdr:row>
      <xdr:rowOff>498475</xdr:rowOff>
    </xdr:to>
    <xdr:pic>
      <xdr:nvPicPr>
        <xdr:cNvPr id="26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5432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204</xdr:row>
      <xdr:rowOff>257175</xdr:rowOff>
    </xdr:from>
    <xdr:to>
      <xdr:col>3</xdr:col>
      <xdr:colOff>514350</xdr:colOff>
      <xdr:row>204</xdr:row>
      <xdr:rowOff>476250</xdr:rowOff>
    </xdr:to>
    <xdr:pic>
      <xdr:nvPicPr>
        <xdr:cNvPr id="263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554099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204</xdr:row>
      <xdr:rowOff>279400</xdr:rowOff>
    </xdr:from>
    <xdr:to>
      <xdr:col>10</xdr:col>
      <xdr:colOff>196850</xdr:colOff>
      <xdr:row>204</xdr:row>
      <xdr:rowOff>498475</xdr:rowOff>
    </xdr:to>
    <xdr:pic>
      <xdr:nvPicPr>
        <xdr:cNvPr id="263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55432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204</xdr:row>
      <xdr:rowOff>257175</xdr:rowOff>
    </xdr:from>
    <xdr:to>
      <xdr:col>10</xdr:col>
      <xdr:colOff>514350</xdr:colOff>
      <xdr:row>204</xdr:row>
      <xdr:rowOff>476250</xdr:rowOff>
    </xdr:to>
    <xdr:pic>
      <xdr:nvPicPr>
        <xdr:cNvPr id="263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554099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204</xdr:row>
      <xdr:rowOff>279400</xdr:rowOff>
    </xdr:from>
    <xdr:to>
      <xdr:col>3</xdr:col>
      <xdr:colOff>196850</xdr:colOff>
      <xdr:row>204</xdr:row>
      <xdr:rowOff>498475</xdr:rowOff>
    </xdr:to>
    <xdr:pic>
      <xdr:nvPicPr>
        <xdr:cNvPr id="263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5432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204</xdr:row>
      <xdr:rowOff>257175</xdr:rowOff>
    </xdr:from>
    <xdr:to>
      <xdr:col>3</xdr:col>
      <xdr:colOff>514350</xdr:colOff>
      <xdr:row>204</xdr:row>
      <xdr:rowOff>476250</xdr:rowOff>
    </xdr:to>
    <xdr:pic>
      <xdr:nvPicPr>
        <xdr:cNvPr id="263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554099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204</xdr:row>
      <xdr:rowOff>279400</xdr:rowOff>
    </xdr:from>
    <xdr:to>
      <xdr:col>3</xdr:col>
      <xdr:colOff>196850</xdr:colOff>
      <xdr:row>204</xdr:row>
      <xdr:rowOff>498475</xdr:rowOff>
    </xdr:to>
    <xdr:pic>
      <xdr:nvPicPr>
        <xdr:cNvPr id="264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5432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204</xdr:row>
      <xdr:rowOff>279400</xdr:rowOff>
    </xdr:from>
    <xdr:to>
      <xdr:col>10</xdr:col>
      <xdr:colOff>196850</xdr:colOff>
      <xdr:row>204</xdr:row>
      <xdr:rowOff>498475</xdr:rowOff>
    </xdr:to>
    <xdr:pic>
      <xdr:nvPicPr>
        <xdr:cNvPr id="264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55432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204</xdr:row>
      <xdr:rowOff>279400</xdr:rowOff>
    </xdr:from>
    <xdr:to>
      <xdr:col>3</xdr:col>
      <xdr:colOff>196850</xdr:colOff>
      <xdr:row>204</xdr:row>
      <xdr:rowOff>498475</xdr:rowOff>
    </xdr:to>
    <xdr:pic>
      <xdr:nvPicPr>
        <xdr:cNvPr id="264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5432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204</xdr:row>
      <xdr:rowOff>279400</xdr:rowOff>
    </xdr:from>
    <xdr:to>
      <xdr:col>3</xdr:col>
      <xdr:colOff>196850</xdr:colOff>
      <xdr:row>204</xdr:row>
      <xdr:rowOff>498475</xdr:rowOff>
    </xdr:to>
    <xdr:pic>
      <xdr:nvPicPr>
        <xdr:cNvPr id="264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5432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204</xdr:row>
      <xdr:rowOff>279400</xdr:rowOff>
    </xdr:from>
    <xdr:to>
      <xdr:col>10</xdr:col>
      <xdr:colOff>196850</xdr:colOff>
      <xdr:row>204</xdr:row>
      <xdr:rowOff>498475</xdr:rowOff>
    </xdr:to>
    <xdr:pic>
      <xdr:nvPicPr>
        <xdr:cNvPr id="264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55432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204</xdr:row>
      <xdr:rowOff>279400</xdr:rowOff>
    </xdr:from>
    <xdr:to>
      <xdr:col>3</xdr:col>
      <xdr:colOff>196850</xdr:colOff>
      <xdr:row>204</xdr:row>
      <xdr:rowOff>498475</xdr:rowOff>
    </xdr:to>
    <xdr:pic>
      <xdr:nvPicPr>
        <xdr:cNvPr id="264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5432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204</xdr:row>
      <xdr:rowOff>228600</xdr:rowOff>
    </xdr:from>
    <xdr:to>
      <xdr:col>3</xdr:col>
      <xdr:colOff>260350</xdr:colOff>
      <xdr:row>204</xdr:row>
      <xdr:rowOff>447675</xdr:rowOff>
    </xdr:to>
    <xdr:pic>
      <xdr:nvPicPr>
        <xdr:cNvPr id="264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155381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204</xdr:row>
      <xdr:rowOff>231775</xdr:rowOff>
    </xdr:from>
    <xdr:to>
      <xdr:col>3</xdr:col>
      <xdr:colOff>539750</xdr:colOff>
      <xdr:row>204</xdr:row>
      <xdr:rowOff>450850</xdr:rowOff>
    </xdr:to>
    <xdr:pic>
      <xdr:nvPicPr>
        <xdr:cNvPr id="264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1553845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204</xdr:row>
      <xdr:rowOff>228600</xdr:rowOff>
    </xdr:from>
    <xdr:to>
      <xdr:col>10</xdr:col>
      <xdr:colOff>260350</xdr:colOff>
      <xdr:row>204</xdr:row>
      <xdr:rowOff>447675</xdr:rowOff>
    </xdr:to>
    <xdr:pic>
      <xdr:nvPicPr>
        <xdr:cNvPr id="264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155381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204</xdr:row>
      <xdr:rowOff>231775</xdr:rowOff>
    </xdr:from>
    <xdr:to>
      <xdr:col>10</xdr:col>
      <xdr:colOff>539750</xdr:colOff>
      <xdr:row>204</xdr:row>
      <xdr:rowOff>450850</xdr:rowOff>
    </xdr:to>
    <xdr:pic>
      <xdr:nvPicPr>
        <xdr:cNvPr id="264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1553845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204</xdr:row>
      <xdr:rowOff>228600</xdr:rowOff>
    </xdr:from>
    <xdr:to>
      <xdr:col>3</xdr:col>
      <xdr:colOff>260350</xdr:colOff>
      <xdr:row>204</xdr:row>
      <xdr:rowOff>447675</xdr:rowOff>
    </xdr:to>
    <xdr:pic>
      <xdr:nvPicPr>
        <xdr:cNvPr id="265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155381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204</xdr:row>
      <xdr:rowOff>231775</xdr:rowOff>
    </xdr:from>
    <xdr:to>
      <xdr:col>3</xdr:col>
      <xdr:colOff>539750</xdr:colOff>
      <xdr:row>204</xdr:row>
      <xdr:rowOff>450850</xdr:rowOff>
    </xdr:to>
    <xdr:pic>
      <xdr:nvPicPr>
        <xdr:cNvPr id="265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1553845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204</xdr:row>
      <xdr:rowOff>228600</xdr:rowOff>
    </xdr:from>
    <xdr:to>
      <xdr:col>3</xdr:col>
      <xdr:colOff>260350</xdr:colOff>
      <xdr:row>204</xdr:row>
      <xdr:rowOff>447675</xdr:rowOff>
    </xdr:to>
    <xdr:pic>
      <xdr:nvPicPr>
        <xdr:cNvPr id="265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155381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204</xdr:row>
      <xdr:rowOff>231775</xdr:rowOff>
    </xdr:from>
    <xdr:to>
      <xdr:col>3</xdr:col>
      <xdr:colOff>539750</xdr:colOff>
      <xdr:row>204</xdr:row>
      <xdr:rowOff>450850</xdr:rowOff>
    </xdr:to>
    <xdr:pic>
      <xdr:nvPicPr>
        <xdr:cNvPr id="265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1553845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204</xdr:row>
      <xdr:rowOff>228600</xdr:rowOff>
    </xdr:from>
    <xdr:to>
      <xdr:col>10</xdr:col>
      <xdr:colOff>260350</xdr:colOff>
      <xdr:row>204</xdr:row>
      <xdr:rowOff>447675</xdr:rowOff>
    </xdr:to>
    <xdr:pic>
      <xdr:nvPicPr>
        <xdr:cNvPr id="265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155381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204</xdr:row>
      <xdr:rowOff>231775</xdr:rowOff>
    </xdr:from>
    <xdr:to>
      <xdr:col>10</xdr:col>
      <xdr:colOff>539750</xdr:colOff>
      <xdr:row>204</xdr:row>
      <xdr:rowOff>450850</xdr:rowOff>
    </xdr:to>
    <xdr:pic>
      <xdr:nvPicPr>
        <xdr:cNvPr id="265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1553845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204</xdr:row>
      <xdr:rowOff>228600</xdr:rowOff>
    </xdr:from>
    <xdr:to>
      <xdr:col>3</xdr:col>
      <xdr:colOff>260350</xdr:colOff>
      <xdr:row>204</xdr:row>
      <xdr:rowOff>447675</xdr:rowOff>
    </xdr:to>
    <xdr:pic>
      <xdr:nvPicPr>
        <xdr:cNvPr id="265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155381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245969</xdr:colOff>
      <xdr:row>204</xdr:row>
      <xdr:rowOff>287804</xdr:rowOff>
    </xdr:from>
    <xdr:to>
      <xdr:col>3</xdr:col>
      <xdr:colOff>465044</xdr:colOff>
      <xdr:row>204</xdr:row>
      <xdr:rowOff>506879</xdr:rowOff>
    </xdr:to>
    <xdr:pic>
      <xdr:nvPicPr>
        <xdr:cNvPr id="265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46419" y="155440529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204</xdr:row>
      <xdr:rowOff>228600</xdr:rowOff>
    </xdr:from>
    <xdr:to>
      <xdr:col>10</xdr:col>
      <xdr:colOff>260350</xdr:colOff>
      <xdr:row>204</xdr:row>
      <xdr:rowOff>447675</xdr:rowOff>
    </xdr:to>
    <xdr:pic>
      <xdr:nvPicPr>
        <xdr:cNvPr id="265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155381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204</xdr:row>
      <xdr:rowOff>231775</xdr:rowOff>
    </xdr:from>
    <xdr:to>
      <xdr:col>10</xdr:col>
      <xdr:colOff>539750</xdr:colOff>
      <xdr:row>204</xdr:row>
      <xdr:rowOff>450850</xdr:rowOff>
    </xdr:to>
    <xdr:pic>
      <xdr:nvPicPr>
        <xdr:cNvPr id="265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1553845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209</xdr:row>
      <xdr:rowOff>279400</xdr:rowOff>
    </xdr:from>
    <xdr:to>
      <xdr:col>10</xdr:col>
      <xdr:colOff>196850</xdr:colOff>
      <xdr:row>209</xdr:row>
      <xdr:rowOff>498475</xdr:rowOff>
    </xdr:to>
    <xdr:pic>
      <xdr:nvPicPr>
        <xdr:cNvPr id="266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58727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209</xdr:row>
      <xdr:rowOff>257175</xdr:rowOff>
    </xdr:from>
    <xdr:to>
      <xdr:col>10</xdr:col>
      <xdr:colOff>514350</xdr:colOff>
      <xdr:row>209</xdr:row>
      <xdr:rowOff>476250</xdr:rowOff>
    </xdr:to>
    <xdr:pic>
      <xdr:nvPicPr>
        <xdr:cNvPr id="266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587055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209</xdr:row>
      <xdr:rowOff>279400</xdr:rowOff>
    </xdr:from>
    <xdr:to>
      <xdr:col>3</xdr:col>
      <xdr:colOff>196850</xdr:colOff>
      <xdr:row>209</xdr:row>
      <xdr:rowOff>498475</xdr:rowOff>
    </xdr:to>
    <xdr:pic>
      <xdr:nvPicPr>
        <xdr:cNvPr id="266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8727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209</xdr:row>
      <xdr:rowOff>257175</xdr:rowOff>
    </xdr:from>
    <xdr:to>
      <xdr:col>3</xdr:col>
      <xdr:colOff>514350</xdr:colOff>
      <xdr:row>209</xdr:row>
      <xdr:rowOff>476250</xdr:rowOff>
    </xdr:to>
    <xdr:pic>
      <xdr:nvPicPr>
        <xdr:cNvPr id="266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587055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209</xdr:row>
      <xdr:rowOff>279400</xdr:rowOff>
    </xdr:from>
    <xdr:to>
      <xdr:col>3</xdr:col>
      <xdr:colOff>196850</xdr:colOff>
      <xdr:row>209</xdr:row>
      <xdr:rowOff>498475</xdr:rowOff>
    </xdr:to>
    <xdr:pic>
      <xdr:nvPicPr>
        <xdr:cNvPr id="266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8727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209</xdr:row>
      <xdr:rowOff>257175</xdr:rowOff>
    </xdr:from>
    <xdr:to>
      <xdr:col>3</xdr:col>
      <xdr:colOff>514350</xdr:colOff>
      <xdr:row>209</xdr:row>
      <xdr:rowOff>476250</xdr:rowOff>
    </xdr:to>
    <xdr:pic>
      <xdr:nvPicPr>
        <xdr:cNvPr id="266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587055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209</xdr:row>
      <xdr:rowOff>279400</xdr:rowOff>
    </xdr:from>
    <xdr:to>
      <xdr:col>10</xdr:col>
      <xdr:colOff>196850</xdr:colOff>
      <xdr:row>209</xdr:row>
      <xdr:rowOff>498475</xdr:rowOff>
    </xdr:to>
    <xdr:pic>
      <xdr:nvPicPr>
        <xdr:cNvPr id="266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58727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209</xdr:row>
      <xdr:rowOff>257175</xdr:rowOff>
    </xdr:from>
    <xdr:to>
      <xdr:col>10</xdr:col>
      <xdr:colOff>514350</xdr:colOff>
      <xdr:row>209</xdr:row>
      <xdr:rowOff>476250</xdr:rowOff>
    </xdr:to>
    <xdr:pic>
      <xdr:nvPicPr>
        <xdr:cNvPr id="266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587055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209</xdr:row>
      <xdr:rowOff>279400</xdr:rowOff>
    </xdr:from>
    <xdr:to>
      <xdr:col>3</xdr:col>
      <xdr:colOff>196850</xdr:colOff>
      <xdr:row>209</xdr:row>
      <xdr:rowOff>498475</xdr:rowOff>
    </xdr:to>
    <xdr:pic>
      <xdr:nvPicPr>
        <xdr:cNvPr id="266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8727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209</xdr:row>
      <xdr:rowOff>257175</xdr:rowOff>
    </xdr:from>
    <xdr:to>
      <xdr:col>3</xdr:col>
      <xdr:colOff>514350</xdr:colOff>
      <xdr:row>209</xdr:row>
      <xdr:rowOff>476250</xdr:rowOff>
    </xdr:to>
    <xdr:pic>
      <xdr:nvPicPr>
        <xdr:cNvPr id="266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587055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209</xdr:row>
      <xdr:rowOff>279400</xdr:rowOff>
    </xdr:from>
    <xdr:to>
      <xdr:col>3</xdr:col>
      <xdr:colOff>196850</xdr:colOff>
      <xdr:row>209</xdr:row>
      <xdr:rowOff>498475</xdr:rowOff>
    </xdr:to>
    <xdr:pic>
      <xdr:nvPicPr>
        <xdr:cNvPr id="267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8727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209</xdr:row>
      <xdr:rowOff>257175</xdr:rowOff>
    </xdr:from>
    <xdr:to>
      <xdr:col>3</xdr:col>
      <xdr:colOff>514350</xdr:colOff>
      <xdr:row>209</xdr:row>
      <xdr:rowOff>476250</xdr:rowOff>
    </xdr:to>
    <xdr:pic>
      <xdr:nvPicPr>
        <xdr:cNvPr id="267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587055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209</xdr:row>
      <xdr:rowOff>279400</xdr:rowOff>
    </xdr:from>
    <xdr:to>
      <xdr:col>10</xdr:col>
      <xdr:colOff>196850</xdr:colOff>
      <xdr:row>209</xdr:row>
      <xdr:rowOff>498475</xdr:rowOff>
    </xdr:to>
    <xdr:pic>
      <xdr:nvPicPr>
        <xdr:cNvPr id="267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58727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209</xdr:row>
      <xdr:rowOff>279400</xdr:rowOff>
    </xdr:from>
    <xdr:to>
      <xdr:col>3</xdr:col>
      <xdr:colOff>196850</xdr:colOff>
      <xdr:row>209</xdr:row>
      <xdr:rowOff>498475</xdr:rowOff>
    </xdr:to>
    <xdr:pic>
      <xdr:nvPicPr>
        <xdr:cNvPr id="267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8727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209</xdr:row>
      <xdr:rowOff>279400</xdr:rowOff>
    </xdr:from>
    <xdr:to>
      <xdr:col>3</xdr:col>
      <xdr:colOff>196850</xdr:colOff>
      <xdr:row>209</xdr:row>
      <xdr:rowOff>498475</xdr:rowOff>
    </xdr:to>
    <xdr:pic>
      <xdr:nvPicPr>
        <xdr:cNvPr id="267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8727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209</xdr:row>
      <xdr:rowOff>279400</xdr:rowOff>
    </xdr:from>
    <xdr:to>
      <xdr:col>10</xdr:col>
      <xdr:colOff>196850</xdr:colOff>
      <xdr:row>209</xdr:row>
      <xdr:rowOff>498475</xdr:rowOff>
    </xdr:to>
    <xdr:pic>
      <xdr:nvPicPr>
        <xdr:cNvPr id="267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58727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209</xdr:row>
      <xdr:rowOff>279400</xdr:rowOff>
    </xdr:from>
    <xdr:to>
      <xdr:col>3</xdr:col>
      <xdr:colOff>196850</xdr:colOff>
      <xdr:row>209</xdr:row>
      <xdr:rowOff>498475</xdr:rowOff>
    </xdr:to>
    <xdr:pic>
      <xdr:nvPicPr>
        <xdr:cNvPr id="267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8727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209</xdr:row>
      <xdr:rowOff>279400</xdr:rowOff>
    </xdr:from>
    <xdr:to>
      <xdr:col>3</xdr:col>
      <xdr:colOff>196850</xdr:colOff>
      <xdr:row>209</xdr:row>
      <xdr:rowOff>498475</xdr:rowOff>
    </xdr:to>
    <xdr:pic>
      <xdr:nvPicPr>
        <xdr:cNvPr id="267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8727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209</xdr:row>
      <xdr:rowOff>279400</xdr:rowOff>
    </xdr:from>
    <xdr:to>
      <xdr:col>10</xdr:col>
      <xdr:colOff>196850</xdr:colOff>
      <xdr:row>209</xdr:row>
      <xdr:rowOff>498475</xdr:rowOff>
    </xdr:to>
    <xdr:pic>
      <xdr:nvPicPr>
        <xdr:cNvPr id="267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58727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209</xdr:row>
      <xdr:rowOff>279400</xdr:rowOff>
    </xdr:from>
    <xdr:to>
      <xdr:col>3</xdr:col>
      <xdr:colOff>196850</xdr:colOff>
      <xdr:row>209</xdr:row>
      <xdr:rowOff>498475</xdr:rowOff>
    </xdr:to>
    <xdr:pic>
      <xdr:nvPicPr>
        <xdr:cNvPr id="267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8727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209</xdr:row>
      <xdr:rowOff>279400</xdr:rowOff>
    </xdr:from>
    <xdr:to>
      <xdr:col>3</xdr:col>
      <xdr:colOff>196850</xdr:colOff>
      <xdr:row>209</xdr:row>
      <xdr:rowOff>498475</xdr:rowOff>
    </xdr:to>
    <xdr:pic>
      <xdr:nvPicPr>
        <xdr:cNvPr id="268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8727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209</xdr:row>
      <xdr:rowOff>279400</xdr:rowOff>
    </xdr:from>
    <xdr:to>
      <xdr:col>3</xdr:col>
      <xdr:colOff>196850</xdr:colOff>
      <xdr:row>209</xdr:row>
      <xdr:rowOff>498475</xdr:rowOff>
    </xdr:to>
    <xdr:pic>
      <xdr:nvPicPr>
        <xdr:cNvPr id="268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8727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209</xdr:row>
      <xdr:rowOff>279400</xdr:rowOff>
    </xdr:from>
    <xdr:to>
      <xdr:col>10</xdr:col>
      <xdr:colOff>196850</xdr:colOff>
      <xdr:row>209</xdr:row>
      <xdr:rowOff>498475</xdr:rowOff>
    </xdr:to>
    <xdr:pic>
      <xdr:nvPicPr>
        <xdr:cNvPr id="268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58727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209</xdr:row>
      <xdr:rowOff>279400</xdr:rowOff>
    </xdr:from>
    <xdr:to>
      <xdr:col>3</xdr:col>
      <xdr:colOff>196850</xdr:colOff>
      <xdr:row>209</xdr:row>
      <xdr:rowOff>498475</xdr:rowOff>
    </xdr:to>
    <xdr:pic>
      <xdr:nvPicPr>
        <xdr:cNvPr id="268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8727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209</xdr:row>
      <xdr:rowOff>279400</xdr:rowOff>
    </xdr:from>
    <xdr:to>
      <xdr:col>3</xdr:col>
      <xdr:colOff>196850</xdr:colOff>
      <xdr:row>209</xdr:row>
      <xdr:rowOff>498475</xdr:rowOff>
    </xdr:to>
    <xdr:pic>
      <xdr:nvPicPr>
        <xdr:cNvPr id="268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8727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209</xdr:row>
      <xdr:rowOff>279400</xdr:rowOff>
    </xdr:from>
    <xdr:to>
      <xdr:col>10</xdr:col>
      <xdr:colOff>196850</xdr:colOff>
      <xdr:row>209</xdr:row>
      <xdr:rowOff>498475</xdr:rowOff>
    </xdr:to>
    <xdr:pic>
      <xdr:nvPicPr>
        <xdr:cNvPr id="268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58727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209</xdr:row>
      <xdr:rowOff>279400</xdr:rowOff>
    </xdr:from>
    <xdr:to>
      <xdr:col>3</xdr:col>
      <xdr:colOff>196850</xdr:colOff>
      <xdr:row>209</xdr:row>
      <xdr:rowOff>498475</xdr:rowOff>
    </xdr:to>
    <xdr:pic>
      <xdr:nvPicPr>
        <xdr:cNvPr id="268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8727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209</xdr:row>
      <xdr:rowOff>279400</xdr:rowOff>
    </xdr:from>
    <xdr:to>
      <xdr:col>3</xdr:col>
      <xdr:colOff>196850</xdr:colOff>
      <xdr:row>209</xdr:row>
      <xdr:rowOff>498475</xdr:rowOff>
    </xdr:to>
    <xdr:pic>
      <xdr:nvPicPr>
        <xdr:cNvPr id="268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8727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209</xdr:row>
      <xdr:rowOff>279400</xdr:rowOff>
    </xdr:from>
    <xdr:to>
      <xdr:col>10</xdr:col>
      <xdr:colOff>196850</xdr:colOff>
      <xdr:row>209</xdr:row>
      <xdr:rowOff>498475</xdr:rowOff>
    </xdr:to>
    <xdr:pic>
      <xdr:nvPicPr>
        <xdr:cNvPr id="268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58727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209</xdr:row>
      <xdr:rowOff>279400</xdr:rowOff>
    </xdr:from>
    <xdr:to>
      <xdr:col>3</xdr:col>
      <xdr:colOff>196850</xdr:colOff>
      <xdr:row>209</xdr:row>
      <xdr:rowOff>498475</xdr:rowOff>
    </xdr:to>
    <xdr:pic>
      <xdr:nvPicPr>
        <xdr:cNvPr id="268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8727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209</xdr:row>
      <xdr:rowOff>279400</xdr:rowOff>
    </xdr:from>
    <xdr:to>
      <xdr:col>3</xdr:col>
      <xdr:colOff>196850</xdr:colOff>
      <xdr:row>209</xdr:row>
      <xdr:rowOff>498475</xdr:rowOff>
    </xdr:to>
    <xdr:pic>
      <xdr:nvPicPr>
        <xdr:cNvPr id="269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8727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209</xdr:row>
      <xdr:rowOff>279400</xdr:rowOff>
    </xdr:from>
    <xdr:to>
      <xdr:col>10</xdr:col>
      <xdr:colOff>196850</xdr:colOff>
      <xdr:row>209</xdr:row>
      <xdr:rowOff>498475</xdr:rowOff>
    </xdr:to>
    <xdr:pic>
      <xdr:nvPicPr>
        <xdr:cNvPr id="269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58727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209</xdr:row>
      <xdr:rowOff>279400</xdr:rowOff>
    </xdr:from>
    <xdr:to>
      <xdr:col>3</xdr:col>
      <xdr:colOff>196850</xdr:colOff>
      <xdr:row>209</xdr:row>
      <xdr:rowOff>498475</xdr:rowOff>
    </xdr:to>
    <xdr:pic>
      <xdr:nvPicPr>
        <xdr:cNvPr id="269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8727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209</xdr:row>
      <xdr:rowOff>279400</xdr:rowOff>
    </xdr:from>
    <xdr:to>
      <xdr:col>3</xdr:col>
      <xdr:colOff>196850</xdr:colOff>
      <xdr:row>209</xdr:row>
      <xdr:rowOff>498475</xdr:rowOff>
    </xdr:to>
    <xdr:pic>
      <xdr:nvPicPr>
        <xdr:cNvPr id="269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8727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209</xdr:row>
      <xdr:rowOff>257175</xdr:rowOff>
    </xdr:from>
    <xdr:to>
      <xdr:col>3</xdr:col>
      <xdr:colOff>514350</xdr:colOff>
      <xdr:row>209</xdr:row>
      <xdr:rowOff>476250</xdr:rowOff>
    </xdr:to>
    <xdr:pic>
      <xdr:nvPicPr>
        <xdr:cNvPr id="269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587055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209</xdr:row>
      <xdr:rowOff>279400</xdr:rowOff>
    </xdr:from>
    <xdr:to>
      <xdr:col>10</xdr:col>
      <xdr:colOff>196850</xdr:colOff>
      <xdr:row>209</xdr:row>
      <xdr:rowOff>498475</xdr:rowOff>
    </xdr:to>
    <xdr:pic>
      <xdr:nvPicPr>
        <xdr:cNvPr id="269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58727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209</xdr:row>
      <xdr:rowOff>257175</xdr:rowOff>
    </xdr:from>
    <xdr:to>
      <xdr:col>10</xdr:col>
      <xdr:colOff>514350</xdr:colOff>
      <xdr:row>209</xdr:row>
      <xdr:rowOff>476250</xdr:rowOff>
    </xdr:to>
    <xdr:pic>
      <xdr:nvPicPr>
        <xdr:cNvPr id="269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587055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209</xdr:row>
      <xdr:rowOff>279400</xdr:rowOff>
    </xdr:from>
    <xdr:to>
      <xdr:col>3</xdr:col>
      <xdr:colOff>196850</xdr:colOff>
      <xdr:row>209</xdr:row>
      <xdr:rowOff>498475</xdr:rowOff>
    </xdr:to>
    <xdr:pic>
      <xdr:nvPicPr>
        <xdr:cNvPr id="269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8727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209</xdr:row>
      <xdr:rowOff>257175</xdr:rowOff>
    </xdr:from>
    <xdr:to>
      <xdr:col>3</xdr:col>
      <xdr:colOff>514350</xdr:colOff>
      <xdr:row>209</xdr:row>
      <xdr:rowOff>476250</xdr:rowOff>
    </xdr:to>
    <xdr:pic>
      <xdr:nvPicPr>
        <xdr:cNvPr id="269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587055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209</xdr:row>
      <xdr:rowOff>279400</xdr:rowOff>
    </xdr:from>
    <xdr:to>
      <xdr:col>3</xdr:col>
      <xdr:colOff>196850</xdr:colOff>
      <xdr:row>209</xdr:row>
      <xdr:rowOff>498475</xdr:rowOff>
    </xdr:to>
    <xdr:pic>
      <xdr:nvPicPr>
        <xdr:cNvPr id="269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8727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209</xdr:row>
      <xdr:rowOff>279400</xdr:rowOff>
    </xdr:from>
    <xdr:to>
      <xdr:col>10</xdr:col>
      <xdr:colOff>196850</xdr:colOff>
      <xdr:row>209</xdr:row>
      <xdr:rowOff>498475</xdr:rowOff>
    </xdr:to>
    <xdr:pic>
      <xdr:nvPicPr>
        <xdr:cNvPr id="270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58727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209</xdr:row>
      <xdr:rowOff>279400</xdr:rowOff>
    </xdr:from>
    <xdr:to>
      <xdr:col>3</xdr:col>
      <xdr:colOff>196850</xdr:colOff>
      <xdr:row>209</xdr:row>
      <xdr:rowOff>498475</xdr:rowOff>
    </xdr:to>
    <xdr:pic>
      <xdr:nvPicPr>
        <xdr:cNvPr id="270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8727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209</xdr:row>
      <xdr:rowOff>279400</xdr:rowOff>
    </xdr:from>
    <xdr:to>
      <xdr:col>3</xdr:col>
      <xdr:colOff>196850</xdr:colOff>
      <xdr:row>209</xdr:row>
      <xdr:rowOff>498475</xdr:rowOff>
    </xdr:to>
    <xdr:pic>
      <xdr:nvPicPr>
        <xdr:cNvPr id="270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8727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209</xdr:row>
      <xdr:rowOff>279400</xdr:rowOff>
    </xdr:from>
    <xdr:to>
      <xdr:col>10</xdr:col>
      <xdr:colOff>196850</xdr:colOff>
      <xdr:row>209</xdr:row>
      <xdr:rowOff>498475</xdr:rowOff>
    </xdr:to>
    <xdr:pic>
      <xdr:nvPicPr>
        <xdr:cNvPr id="270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58727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209</xdr:row>
      <xdr:rowOff>279400</xdr:rowOff>
    </xdr:from>
    <xdr:to>
      <xdr:col>3</xdr:col>
      <xdr:colOff>196850</xdr:colOff>
      <xdr:row>209</xdr:row>
      <xdr:rowOff>498475</xdr:rowOff>
    </xdr:to>
    <xdr:pic>
      <xdr:nvPicPr>
        <xdr:cNvPr id="270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8727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209</xdr:row>
      <xdr:rowOff>279400</xdr:rowOff>
    </xdr:from>
    <xdr:to>
      <xdr:col>3</xdr:col>
      <xdr:colOff>196850</xdr:colOff>
      <xdr:row>209</xdr:row>
      <xdr:rowOff>498475</xdr:rowOff>
    </xdr:to>
    <xdr:pic>
      <xdr:nvPicPr>
        <xdr:cNvPr id="270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8727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209</xdr:row>
      <xdr:rowOff>279400</xdr:rowOff>
    </xdr:from>
    <xdr:to>
      <xdr:col>10</xdr:col>
      <xdr:colOff>196850</xdr:colOff>
      <xdr:row>209</xdr:row>
      <xdr:rowOff>498475</xdr:rowOff>
    </xdr:to>
    <xdr:pic>
      <xdr:nvPicPr>
        <xdr:cNvPr id="270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58727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209</xdr:row>
      <xdr:rowOff>279400</xdr:rowOff>
    </xdr:from>
    <xdr:to>
      <xdr:col>3</xdr:col>
      <xdr:colOff>196850</xdr:colOff>
      <xdr:row>209</xdr:row>
      <xdr:rowOff>498475</xdr:rowOff>
    </xdr:to>
    <xdr:pic>
      <xdr:nvPicPr>
        <xdr:cNvPr id="270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8727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209</xdr:row>
      <xdr:rowOff>279400</xdr:rowOff>
    </xdr:from>
    <xdr:to>
      <xdr:col>3</xdr:col>
      <xdr:colOff>196850</xdr:colOff>
      <xdr:row>209</xdr:row>
      <xdr:rowOff>498475</xdr:rowOff>
    </xdr:to>
    <xdr:pic>
      <xdr:nvPicPr>
        <xdr:cNvPr id="270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8727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209</xdr:row>
      <xdr:rowOff>279400</xdr:rowOff>
    </xdr:from>
    <xdr:to>
      <xdr:col>10</xdr:col>
      <xdr:colOff>196850</xdr:colOff>
      <xdr:row>209</xdr:row>
      <xdr:rowOff>498475</xdr:rowOff>
    </xdr:to>
    <xdr:pic>
      <xdr:nvPicPr>
        <xdr:cNvPr id="270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58727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209</xdr:row>
      <xdr:rowOff>279400</xdr:rowOff>
    </xdr:from>
    <xdr:to>
      <xdr:col>3</xdr:col>
      <xdr:colOff>196850</xdr:colOff>
      <xdr:row>209</xdr:row>
      <xdr:rowOff>498475</xdr:rowOff>
    </xdr:to>
    <xdr:pic>
      <xdr:nvPicPr>
        <xdr:cNvPr id="271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8727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209</xdr:row>
      <xdr:rowOff>279400</xdr:rowOff>
    </xdr:from>
    <xdr:to>
      <xdr:col>3</xdr:col>
      <xdr:colOff>196850</xdr:colOff>
      <xdr:row>209</xdr:row>
      <xdr:rowOff>498475</xdr:rowOff>
    </xdr:to>
    <xdr:pic>
      <xdr:nvPicPr>
        <xdr:cNvPr id="27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8727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209</xdr:row>
      <xdr:rowOff>279400</xdr:rowOff>
    </xdr:from>
    <xdr:to>
      <xdr:col>10</xdr:col>
      <xdr:colOff>196850</xdr:colOff>
      <xdr:row>209</xdr:row>
      <xdr:rowOff>498475</xdr:rowOff>
    </xdr:to>
    <xdr:pic>
      <xdr:nvPicPr>
        <xdr:cNvPr id="271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58727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209</xdr:row>
      <xdr:rowOff>279400</xdr:rowOff>
    </xdr:from>
    <xdr:to>
      <xdr:col>3</xdr:col>
      <xdr:colOff>196850</xdr:colOff>
      <xdr:row>209</xdr:row>
      <xdr:rowOff>498475</xdr:rowOff>
    </xdr:to>
    <xdr:pic>
      <xdr:nvPicPr>
        <xdr:cNvPr id="271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8727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209</xdr:row>
      <xdr:rowOff>279400</xdr:rowOff>
    </xdr:from>
    <xdr:to>
      <xdr:col>3</xdr:col>
      <xdr:colOff>196850</xdr:colOff>
      <xdr:row>209</xdr:row>
      <xdr:rowOff>498475</xdr:rowOff>
    </xdr:to>
    <xdr:pic>
      <xdr:nvPicPr>
        <xdr:cNvPr id="271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8727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209</xdr:row>
      <xdr:rowOff>279400</xdr:rowOff>
    </xdr:from>
    <xdr:to>
      <xdr:col>10</xdr:col>
      <xdr:colOff>196850</xdr:colOff>
      <xdr:row>209</xdr:row>
      <xdr:rowOff>498475</xdr:rowOff>
    </xdr:to>
    <xdr:pic>
      <xdr:nvPicPr>
        <xdr:cNvPr id="271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58727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209</xdr:row>
      <xdr:rowOff>279400</xdr:rowOff>
    </xdr:from>
    <xdr:to>
      <xdr:col>3</xdr:col>
      <xdr:colOff>196850</xdr:colOff>
      <xdr:row>209</xdr:row>
      <xdr:rowOff>498475</xdr:rowOff>
    </xdr:to>
    <xdr:pic>
      <xdr:nvPicPr>
        <xdr:cNvPr id="271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8727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209</xdr:row>
      <xdr:rowOff>279400</xdr:rowOff>
    </xdr:from>
    <xdr:to>
      <xdr:col>3</xdr:col>
      <xdr:colOff>196850</xdr:colOff>
      <xdr:row>209</xdr:row>
      <xdr:rowOff>498475</xdr:rowOff>
    </xdr:to>
    <xdr:pic>
      <xdr:nvPicPr>
        <xdr:cNvPr id="271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8727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209</xdr:row>
      <xdr:rowOff>279400</xdr:rowOff>
    </xdr:from>
    <xdr:to>
      <xdr:col>10</xdr:col>
      <xdr:colOff>196850</xdr:colOff>
      <xdr:row>209</xdr:row>
      <xdr:rowOff>498475</xdr:rowOff>
    </xdr:to>
    <xdr:pic>
      <xdr:nvPicPr>
        <xdr:cNvPr id="271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58727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209</xdr:row>
      <xdr:rowOff>279400</xdr:rowOff>
    </xdr:from>
    <xdr:to>
      <xdr:col>3</xdr:col>
      <xdr:colOff>196850</xdr:colOff>
      <xdr:row>209</xdr:row>
      <xdr:rowOff>498475</xdr:rowOff>
    </xdr:to>
    <xdr:pic>
      <xdr:nvPicPr>
        <xdr:cNvPr id="271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8727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209</xdr:row>
      <xdr:rowOff>279400</xdr:rowOff>
    </xdr:from>
    <xdr:to>
      <xdr:col>3</xdr:col>
      <xdr:colOff>196850</xdr:colOff>
      <xdr:row>209</xdr:row>
      <xdr:rowOff>498475</xdr:rowOff>
    </xdr:to>
    <xdr:pic>
      <xdr:nvPicPr>
        <xdr:cNvPr id="272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8727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209</xdr:row>
      <xdr:rowOff>257175</xdr:rowOff>
    </xdr:from>
    <xdr:to>
      <xdr:col>3</xdr:col>
      <xdr:colOff>514350</xdr:colOff>
      <xdr:row>209</xdr:row>
      <xdr:rowOff>476250</xdr:rowOff>
    </xdr:to>
    <xdr:pic>
      <xdr:nvPicPr>
        <xdr:cNvPr id="272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587055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209</xdr:row>
      <xdr:rowOff>279400</xdr:rowOff>
    </xdr:from>
    <xdr:to>
      <xdr:col>10</xdr:col>
      <xdr:colOff>196850</xdr:colOff>
      <xdr:row>209</xdr:row>
      <xdr:rowOff>498475</xdr:rowOff>
    </xdr:to>
    <xdr:pic>
      <xdr:nvPicPr>
        <xdr:cNvPr id="272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58727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209</xdr:row>
      <xdr:rowOff>257175</xdr:rowOff>
    </xdr:from>
    <xdr:to>
      <xdr:col>10</xdr:col>
      <xdr:colOff>514350</xdr:colOff>
      <xdr:row>209</xdr:row>
      <xdr:rowOff>476250</xdr:rowOff>
    </xdr:to>
    <xdr:pic>
      <xdr:nvPicPr>
        <xdr:cNvPr id="272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587055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209</xdr:row>
      <xdr:rowOff>279400</xdr:rowOff>
    </xdr:from>
    <xdr:to>
      <xdr:col>3</xdr:col>
      <xdr:colOff>196850</xdr:colOff>
      <xdr:row>209</xdr:row>
      <xdr:rowOff>498475</xdr:rowOff>
    </xdr:to>
    <xdr:pic>
      <xdr:nvPicPr>
        <xdr:cNvPr id="272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8727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209</xdr:row>
      <xdr:rowOff>257175</xdr:rowOff>
    </xdr:from>
    <xdr:to>
      <xdr:col>3</xdr:col>
      <xdr:colOff>514350</xdr:colOff>
      <xdr:row>209</xdr:row>
      <xdr:rowOff>476250</xdr:rowOff>
    </xdr:to>
    <xdr:pic>
      <xdr:nvPicPr>
        <xdr:cNvPr id="272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587055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209</xdr:row>
      <xdr:rowOff>279400</xdr:rowOff>
    </xdr:from>
    <xdr:to>
      <xdr:col>3</xdr:col>
      <xdr:colOff>196850</xdr:colOff>
      <xdr:row>209</xdr:row>
      <xdr:rowOff>498475</xdr:rowOff>
    </xdr:to>
    <xdr:pic>
      <xdr:nvPicPr>
        <xdr:cNvPr id="272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8727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209</xdr:row>
      <xdr:rowOff>279400</xdr:rowOff>
    </xdr:from>
    <xdr:to>
      <xdr:col>10</xdr:col>
      <xdr:colOff>196850</xdr:colOff>
      <xdr:row>209</xdr:row>
      <xdr:rowOff>498475</xdr:rowOff>
    </xdr:to>
    <xdr:pic>
      <xdr:nvPicPr>
        <xdr:cNvPr id="272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58727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209</xdr:row>
      <xdr:rowOff>279400</xdr:rowOff>
    </xdr:from>
    <xdr:to>
      <xdr:col>3</xdr:col>
      <xdr:colOff>196850</xdr:colOff>
      <xdr:row>209</xdr:row>
      <xdr:rowOff>498475</xdr:rowOff>
    </xdr:to>
    <xdr:pic>
      <xdr:nvPicPr>
        <xdr:cNvPr id="272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8727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209</xdr:row>
      <xdr:rowOff>279400</xdr:rowOff>
    </xdr:from>
    <xdr:to>
      <xdr:col>3</xdr:col>
      <xdr:colOff>196850</xdr:colOff>
      <xdr:row>209</xdr:row>
      <xdr:rowOff>498475</xdr:rowOff>
    </xdr:to>
    <xdr:pic>
      <xdr:nvPicPr>
        <xdr:cNvPr id="272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8727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209</xdr:row>
      <xdr:rowOff>279400</xdr:rowOff>
    </xdr:from>
    <xdr:to>
      <xdr:col>10</xdr:col>
      <xdr:colOff>196850</xdr:colOff>
      <xdr:row>209</xdr:row>
      <xdr:rowOff>498475</xdr:rowOff>
    </xdr:to>
    <xdr:pic>
      <xdr:nvPicPr>
        <xdr:cNvPr id="273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58727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209</xdr:row>
      <xdr:rowOff>279400</xdr:rowOff>
    </xdr:from>
    <xdr:to>
      <xdr:col>3</xdr:col>
      <xdr:colOff>196850</xdr:colOff>
      <xdr:row>209</xdr:row>
      <xdr:rowOff>498475</xdr:rowOff>
    </xdr:to>
    <xdr:pic>
      <xdr:nvPicPr>
        <xdr:cNvPr id="273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8727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209</xdr:row>
      <xdr:rowOff>279400</xdr:rowOff>
    </xdr:from>
    <xdr:to>
      <xdr:col>3</xdr:col>
      <xdr:colOff>196850</xdr:colOff>
      <xdr:row>209</xdr:row>
      <xdr:rowOff>498475</xdr:rowOff>
    </xdr:to>
    <xdr:pic>
      <xdr:nvPicPr>
        <xdr:cNvPr id="273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8727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209</xdr:row>
      <xdr:rowOff>279400</xdr:rowOff>
    </xdr:from>
    <xdr:to>
      <xdr:col>10</xdr:col>
      <xdr:colOff>196850</xdr:colOff>
      <xdr:row>209</xdr:row>
      <xdr:rowOff>498475</xdr:rowOff>
    </xdr:to>
    <xdr:pic>
      <xdr:nvPicPr>
        <xdr:cNvPr id="273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58727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209</xdr:row>
      <xdr:rowOff>279400</xdr:rowOff>
    </xdr:from>
    <xdr:to>
      <xdr:col>3</xdr:col>
      <xdr:colOff>196850</xdr:colOff>
      <xdr:row>209</xdr:row>
      <xdr:rowOff>498475</xdr:rowOff>
    </xdr:to>
    <xdr:pic>
      <xdr:nvPicPr>
        <xdr:cNvPr id="27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8727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209</xdr:row>
      <xdr:rowOff>279400</xdr:rowOff>
    </xdr:from>
    <xdr:to>
      <xdr:col>3</xdr:col>
      <xdr:colOff>196850</xdr:colOff>
      <xdr:row>209</xdr:row>
      <xdr:rowOff>498475</xdr:rowOff>
    </xdr:to>
    <xdr:pic>
      <xdr:nvPicPr>
        <xdr:cNvPr id="273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8727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209</xdr:row>
      <xdr:rowOff>279400</xdr:rowOff>
    </xdr:from>
    <xdr:to>
      <xdr:col>10</xdr:col>
      <xdr:colOff>196850</xdr:colOff>
      <xdr:row>209</xdr:row>
      <xdr:rowOff>498475</xdr:rowOff>
    </xdr:to>
    <xdr:pic>
      <xdr:nvPicPr>
        <xdr:cNvPr id="273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58727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209</xdr:row>
      <xdr:rowOff>279400</xdr:rowOff>
    </xdr:from>
    <xdr:to>
      <xdr:col>3</xdr:col>
      <xdr:colOff>196850</xdr:colOff>
      <xdr:row>209</xdr:row>
      <xdr:rowOff>498475</xdr:rowOff>
    </xdr:to>
    <xdr:pic>
      <xdr:nvPicPr>
        <xdr:cNvPr id="273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8727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209</xdr:row>
      <xdr:rowOff>279400</xdr:rowOff>
    </xdr:from>
    <xdr:to>
      <xdr:col>3</xdr:col>
      <xdr:colOff>196850</xdr:colOff>
      <xdr:row>209</xdr:row>
      <xdr:rowOff>498475</xdr:rowOff>
    </xdr:to>
    <xdr:pic>
      <xdr:nvPicPr>
        <xdr:cNvPr id="273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8727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209</xdr:row>
      <xdr:rowOff>279400</xdr:rowOff>
    </xdr:from>
    <xdr:to>
      <xdr:col>10</xdr:col>
      <xdr:colOff>196850</xdr:colOff>
      <xdr:row>209</xdr:row>
      <xdr:rowOff>498475</xdr:rowOff>
    </xdr:to>
    <xdr:pic>
      <xdr:nvPicPr>
        <xdr:cNvPr id="273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58727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209</xdr:row>
      <xdr:rowOff>279400</xdr:rowOff>
    </xdr:from>
    <xdr:to>
      <xdr:col>3</xdr:col>
      <xdr:colOff>196850</xdr:colOff>
      <xdr:row>209</xdr:row>
      <xdr:rowOff>498475</xdr:rowOff>
    </xdr:to>
    <xdr:pic>
      <xdr:nvPicPr>
        <xdr:cNvPr id="274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8727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209</xdr:row>
      <xdr:rowOff>279400</xdr:rowOff>
    </xdr:from>
    <xdr:to>
      <xdr:col>3</xdr:col>
      <xdr:colOff>196850</xdr:colOff>
      <xdr:row>209</xdr:row>
      <xdr:rowOff>498475</xdr:rowOff>
    </xdr:to>
    <xdr:pic>
      <xdr:nvPicPr>
        <xdr:cNvPr id="274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8727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209</xdr:row>
      <xdr:rowOff>257175</xdr:rowOff>
    </xdr:from>
    <xdr:to>
      <xdr:col>3</xdr:col>
      <xdr:colOff>514350</xdr:colOff>
      <xdr:row>209</xdr:row>
      <xdr:rowOff>476250</xdr:rowOff>
    </xdr:to>
    <xdr:pic>
      <xdr:nvPicPr>
        <xdr:cNvPr id="274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587055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209</xdr:row>
      <xdr:rowOff>279400</xdr:rowOff>
    </xdr:from>
    <xdr:to>
      <xdr:col>10</xdr:col>
      <xdr:colOff>196850</xdr:colOff>
      <xdr:row>209</xdr:row>
      <xdr:rowOff>498475</xdr:rowOff>
    </xdr:to>
    <xdr:pic>
      <xdr:nvPicPr>
        <xdr:cNvPr id="274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58727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209</xdr:row>
      <xdr:rowOff>257175</xdr:rowOff>
    </xdr:from>
    <xdr:to>
      <xdr:col>10</xdr:col>
      <xdr:colOff>514350</xdr:colOff>
      <xdr:row>209</xdr:row>
      <xdr:rowOff>476250</xdr:rowOff>
    </xdr:to>
    <xdr:pic>
      <xdr:nvPicPr>
        <xdr:cNvPr id="274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587055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209</xdr:row>
      <xdr:rowOff>279400</xdr:rowOff>
    </xdr:from>
    <xdr:to>
      <xdr:col>3</xdr:col>
      <xdr:colOff>196850</xdr:colOff>
      <xdr:row>209</xdr:row>
      <xdr:rowOff>498475</xdr:rowOff>
    </xdr:to>
    <xdr:pic>
      <xdr:nvPicPr>
        <xdr:cNvPr id="274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8727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209</xdr:row>
      <xdr:rowOff>257175</xdr:rowOff>
    </xdr:from>
    <xdr:to>
      <xdr:col>3</xdr:col>
      <xdr:colOff>514350</xdr:colOff>
      <xdr:row>209</xdr:row>
      <xdr:rowOff>476250</xdr:rowOff>
    </xdr:to>
    <xdr:pic>
      <xdr:nvPicPr>
        <xdr:cNvPr id="274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587055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209</xdr:row>
      <xdr:rowOff>279400</xdr:rowOff>
    </xdr:from>
    <xdr:to>
      <xdr:col>3</xdr:col>
      <xdr:colOff>196850</xdr:colOff>
      <xdr:row>209</xdr:row>
      <xdr:rowOff>498475</xdr:rowOff>
    </xdr:to>
    <xdr:pic>
      <xdr:nvPicPr>
        <xdr:cNvPr id="274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8727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209</xdr:row>
      <xdr:rowOff>279400</xdr:rowOff>
    </xdr:from>
    <xdr:to>
      <xdr:col>10</xdr:col>
      <xdr:colOff>196850</xdr:colOff>
      <xdr:row>209</xdr:row>
      <xdr:rowOff>498475</xdr:rowOff>
    </xdr:to>
    <xdr:pic>
      <xdr:nvPicPr>
        <xdr:cNvPr id="274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58727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209</xdr:row>
      <xdr:rowOff>279400</xdr:rowOff>
    </xdr:from>
    <xdr:to>
      <xdr:col>3</xdr:col>
      <xdr:colOff>196850</xdr:colOff>
      <xdr:row>209</xdr:row>
      <xdr:rowOff>498475</xdr:rowOff>
    </xdr:to>
    <xdr:pic>
      <xdr:nvPicPr>
        <xdr:cNvPr id="274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8727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209</xdr:row>
      <xdr:rowOff>279400</xdr:rowOff>
    </xdr:from>
    <xdr:to>
      <xdr:col>3</xdr:col>
      <xdr:colOff>196850</xdr:colOff>
      <xdr:row>209</xdr:row>
      <xdr:rowOff>498475</xdr:rowOff>
    </xdr:to>
    <xdr:pic>
      <xdr:nvPicPr>
        <xdr:cNvPr id="275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8727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209</xdr:row>
      <xdr:rowOff>279400</xdr:rowOff>
    </xdr:from>
    <xdr:to>
      <xdr:col>10</xdr:col>
      <xdr:colOff>196850</xdr:colOff>
      <xdr:row>209</xdr:row>
      <xdr:rowOff>498475</xdr:rowOff>
    </xdr:to>
    <xdr:pic>
      <xdr:nvPicPr>
        <xdr:cNvPr id="275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58727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209</xdr:row>
      <xdr:rowOff>279400</xdr:rowOff>
    </xdr:from>
    <xdr:to>
      <xdr:col>3</xdr:col>
      <xdr:colOff>196850</xdr:colOff>
      <xdr:row>209</xdr:row>
      <xdr:rowOff>498475</xdr:rowOff>
    </xdr:to>
    <xdr:pic>
      <xdr:nvPicPr>
        <xdr:cNvPr id="275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8727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209</xdr:row>
      <xdr:rowOff>279400</xdr:rowOff>
    </xdr:from>
    <xdr:to>
      <xdr:col>3</xdr:col>
      <xdr:colOff>196850</xdr:colOff>
      <xdr:row>209</xdr:row>
      <xdr:rowOff>498475</xdr:rowOff>
    </xdr:to>
    <xdr:pic>
      <xdr:nvPicPr>
        <xdr:cNvPr id="275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8727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209</xdr:row>
      <xdr:rowOff>279400</xdr:rowOff>
    </xdr:from>
    <xdr:to>
      <xdr:col>10</xdr:col>
      <xdr:colOff>196850</xdr:colOff>
      <xdr:row>209</xdr:row>
      <xdr:rowOff>498475</xdr:rowOff>
    </xdr:to>
    <xdr:pic>
      <xdr:nvPicPr>
        <xdr:cNvPr id="275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58727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209</xdr:row>
      <xdr:rowOff>279400</xdr:rowOff>
    </xdr:from>
    <xdr:to>
      <xdr:col>3</xdr:col>
      <xdr:colOff>196850</xdr:colOff>
      <xdr:row>209</xdr:row>
      <xdr:rowOff>498475</xdr:rowOff>
    </xdr:to>
    <xdr:pic>
      <xdr:nvPicPr>
        <xdr:cNvPr id="275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8727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209</xdr:row>
      <xdr:rowOff>279400</xdr:rowOff>
    </xdr:from>
    <xdr:to>
      <xdr:col>3</xdr:col>
      <xdr:colOff>196850</xdr:colOff>
      <xdr:row>209</xdr:row>
      <xdr:rowOff>498475</xdr:rowOff>
    </xdr:to>
    <xdr:pic>
      <xdr:nvPicPr>
        <xdr:cNvPr id="275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8727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209</xdr:row>
      <xdr:rowOff>257175</xdr:rowOff>
    </xdr:from>
    <xdr:to>
      <xdr:col>3</xdr:col>
      <xdr:colOff>514350</xdr:colOff>
      <xdr:row>209</xdr:row>
      <xdr:rowOff>476250</xdr:rowOff>
    </xdr:to>
    <xdr:pic>
      <xdr:nvPicPr>
        <xdr:cNvPr id="275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587055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209</xdr:row>
      <xdr:rowOff>279400</xdr:rowOff>
    </xdr:from>
    <xdr:to>
      <xdr:col>10</xdr:col>
      <xdr:colOff>196850</xdr:colOff>
      <xdr:row>209</xdr:row>
      <xdr:rowOff>498475</xdr:rowOff>
    </xdr:to>
    <xdr:pic>
      <xdr:nvPicPr>
        <xdr:cNvPr id="275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58727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209</xdr:row>
      <xdr:rowOff>257175</xdr:rowOff>
    </xdr:from>
    <xdr:to>
      <xdr:col>10</xdr:col>
      <xdr:colOff>514350</xdr:colOff>
      <xdr:row>209</xdr:row>
      <xdr:rowOff>476250</xdr:rowOff>
    </xdr:to>
    <xdr:pic>
      <xdr:nvPicPr>
        <xdr:cNvPr id="275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587055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209</xdr:row>
      <xdr:rowOff>279400</xdr:rowOff>
    </xdr:from>
    <xdr:to>
      <xdr:col>3</xdr:col>
      <xdr:colOff>196850</xdr:colOff>
      <xdr:row>209</xdr:row>
      <xdr:rowOff>498475</xdr:rowOff>
    </xdr:to>
    <xdr:pic>
      <xdr:nvPicPr>
        <xdr:cNvPr id="276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8727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209</xdr:row>
      <xdr:rowOff>257175</xdr:rowOff>
    </xdr:from>
    <xdr:to>
      <xdr:col>3</xdr:col>
      <xdr:colOff>514350</xdr:colOff>
      <xdr:row>209</xdr:row>
      <xdr:rowOff>476250</xdr:rowOff>
    </xdr:to>
    <xdr:pic>
      <xdr:nvPicPr>
        <xdr:cNvPr id="276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587055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209</xdr:row>
      <xdr:rowOff>279400</xdr:rowOff>
    </xdr:from>
    <xdr:to>
      <xdr:col>3</xdr:col>
      <xdr:colOff>196850</xdr:colOff>
      <xdr:row>209</xdr:row>
      <xdr:rowOff>498475</xdr:rowOff>
    </xdr:to>
    <xdr:pic>
      <xdr:nvPicPr>
        <xdr:cNvPr id="276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8727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209</xdr:row>
      <xdr:rowOff>279400</xdr:rowOff>
    </xdr:from>
    <xdr:to>
      <xdr:col>10</xdr:col>
      <xdr:colOff>196850</xdr:colOff>
      <xdr:row>209</xdr:row>
      <xdr:rowOff>498475</xdr:rowOff>
    </xdr:to>
    <xdr:pic>
      <xdr:nvPicPr>
        <xdr:cNvPr id="276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58727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209</xdr:row>
      <xdr:rowOff>279400</xdr:rowOff>
    </xdr:from>
    <xdr:to>
      <xdr:col>3</xdr:col>
      <xdr:colOff>196850</xdr:colOff>
      <xdr:row>209</xdr:row>
      <xdr:rowOff>498475</xdr:rowOff>
    </xdr:to>
    <xdr:pic>
      <xdr:nvPicPr>
        <xdr:cNvPr id="276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8727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209</xdr:row>
      <xdr:rowOff>279400</xdr:rowOff>
    </xdr:from>
    <xdr:to>
      <xdr:col>3</xdr:col>
      <xdr:colOff>196850</xdr:colOff>
      <xdr:row>209</xdr:row>
      <xdr:rowOff>498475</xdr:rowOff>
    </xdr:to>
    <xdr:pic>
      <xdr:nvPicPr>
        <xdr:cNvPr id="276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8727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209</xdr:row>
      <xdr:rowOff>279400</xdr:rowOff>
    </xdr:from>
    <xdr:to>
      <xdr:col>10</xdr:col>
      <xdr:colOff>196850</xdr:colOff>
      <xdr:row>209</xdr:row>
      <xdr:rowOff>498475</xdr:rowOff>
    </xdr:to>
    <xdr:pic>
      <xdr:nvPicPr>
        <xdr:cNvPr id="276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58727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209</xdr:row>
      <xdr:rowOff>279400</xdr:rowOff>
    </xdr:from>
    <xdr:to>
      <xdr:col>3</xdr:col>
      <xdr:colOff>196850</xdr:colOff>
      <xdr:row>209</xdr:row>
      <xdr:rowOff>498475</xdr:rowOff>
    </xdr:to>
    <xdr:pic>
      <xdr:nvPicPr>
        <xdr:cNvPr id="276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8727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209</xdr:row>
      <xdr:rowOff>279400</xdr:rowOff>
    </xdr:from>
    <xdr:to>
      <xdr:col>3</xdr:col>
      <xdr:colOff>196850</xdr:colOff>
      <xdr:row>209</xdr:row>
      <xdr:rowOff>498475</xdr:rowOff>
    </xdr:to>
    <xdr:pic>
      <xdr:nvPicPr>
        <xdr:cNvPr id="276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8727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209</xdr:row>
      <xdr:rowOff>279400</xdr:rowOff>
    </xdr:from>
    <xdr:to>
      <xdr:col>10</xdr:col>
      <xdr:colOff>196850</xdr:colOff>
      <xdr:row>209</xdr:row>
      <xdr:rowOff>498475</xdr:rowOff>
    </xdr:to>
    <xdr:pic>
      <xdr:nvPicPr>
        <xdr:cNvPr id="276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58727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209</xdr:row>
      <xdr:rowOff>279400</xdr:rowOff>
    </xdr:from>
    <xdr:to>
      <xdr:col>3</xdr:col>
      <xdr:colOff>196850</xdr:colOff>
      <xdr:row>209</xdr:row>
      <xdr:rowOff>498475</xdr:rowOff>
    </xdr:to>
    <xdr:pic>
      <xdr:nvPicPr>
        <xdr:cNvPr id="277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8727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209</xdr:row>
      <xdr:rowOff>279400</xdr:rowOff>
    </xdr:from>
    <xdr:to>
      <xdr:col>3</xdr:col>
      <xdr:colOff>196850</xdr:colOff>
      <xdr:row>209</xdr:row>
      <xdr:rowOff>498475</xdr:rowOff>
    </xdr:to>
    <xdr:pic>
      <xdr:nvPicPr>
        <xdr:cNvPr id="277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8727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209</xdr:row>
      <xdr:rowOff>279400</xdr:rowOff>
    </xdr:from>
    <xdr:to>
      <xdr:col>10</xdr:col>
      <xdr:colOff>196850</xdr:colOff>
      <xdr:row>209</xdr:row>
      <xdr:rowOff>498475</xdr:rowOff>
    </xdr:to>
    <xdr:pic>
      <xdr:nvPicPr>
        <xdr:cNvPr id="277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58727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209</xdr:row>
      <xdr:rowOff>279400</xdr:rowOff>
    </xdr:from>
    <xdr:to>
      <xdr:col>3</xdr:col>
      <xdr:colOff>196850</xdr:colOff>
      <xdr:row>209</xdr:row>
      <xdr:rowOff>498475</xdr:rowOff>
    </xdr:to>
    <xdr:pic>
      <xdr:nvPicPr>
        <xdr:cNvPr id="277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8727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209</xdr:row>
      <xdr:rowOff>279400</xdr:rowOff>
    </xdr:from>
    <xdr:to>
      <xdr:col>3</xdr:col>
      <xdr:colOff>196850</xdr:colOff>
      <xdr:row>209</xdr:row>
      <xdr:rowOff>498475</xdr:rowOff>
    </xdr:to>
    <xdr:pic>
      <xdr:nvPicPr>
        <xdr:cNvPr id="277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8727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209</xdr:row>
      <xdr:rowOff>279400</xdr:rowOff>
    </xdr:from>
    <xdr:to>
      <xdr:col>10</xdr:col>
      <xdr:colOff>196850</xdr:colOff>
      <xdr:row>209</xdr:row>
      <xdr:rowOff>498475</xdr:rowOff>
    </xdr:to>
    <xdr:pic>
      <xdr:nvPicPr>
        <xdr:cNvPr id="277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58727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209</xdr:row>
      <xdr:rowOff>279400</xdr:rowOff>
    </xdr:from>
    <xdr:to>
      <xdr:col>3</xdr:col>
      <xdr:colOff>196850</xdr:colOff>
      <xdr:row>209</xdr:row>
      <xdr:rowOff>498475</xdr:rowOff>
    </xdr:to>
    <xdr:pic>
      <xdr:nvPicPr>
        <xdr:cNvPr id="277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8727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209</xdr:row>
      <xdr:rowOff>279400</xdr:rowOff>
    </xdr:from>
    <xdr:to>
      <xdr:col>3</xdr:col>
      <xdr:colOff>196850</xdr:colOff>
      <xdr:row>209</xdr:row>
      <xdr:rowOff>498475</xdr:rowOff>
    </xdr:to>
    <xdr:pic>
      <xdr:nvPicPr>
        <xdr:cNvPr id="277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8727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209</xdr:row>
      <xdr:rowOff>257175</xdr:rowOff>
    </xdr:from>
    <xdr:to>
      <xdr:col>3</xdr:col>
      <xdr:colOff>514350</xdr:colOff>
      <xdr:row>209</xdr:row>
      <xdr:rowOff>476250</xdr:rowOff>
    </xdr:to>
    <xdr:pic>
      <xdr:nvPicPr>
        <xdr:cNvPr id="277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587055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209</xdr:row>
      <xdr:rowOff>279400</xdr:rowOff>
    </xdr:from>
    <xdr:to>
      <xdr:col>10</xdr:col>
      <xdr:colOff>196850</xdr:colOff>
      <xdr:row>209</xdr:row>
      <xdr:rowOff>498475</xdr:rowOff>
    </xdr:to>
    <xdr:pic>
      <xdr:nvPicPr>
        <xdr:cNvPr id="277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58727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209</xdr:row>
      <xdr:rowOff>257175</xdr:rowOff>
    </xdr:from>
    <xdr:to>
      <xdr:col>10</xdr:col>
      <xdr:colOff>514350</xdr:colOff>
      <xdr:row>209</xdr:row>
      <xdr:rowOff>476250</xdr:rowOff>
    </xdr:to>
    <xdr:pic>
      <xdr:nvPicPr>
        <xdr:cNvPr id="278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587055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209</xdr:row>
      <xdr:rowOff>279400</xdr:rowOff>
    </xdr:from>
    <xdr:to>
      <xdr:col>3</xdr:col>
      <xdr:colOff>196850</xdr:colOff>
      <xdr:row>209</xdr:row>
      <xdr:rowOff>498475</xdr:rowOff>
    </xdr:to>
    <xdr:pic>
      <xdr:nvPicPr>
        <xdr:cNvPr id="278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8727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209</xdr:row>
      <xdr:rowOff>257175</xdr:rowOff>
    </xdr:from>
    <xdr:to>
      <xdr:col>3</xdr:col>
      <xdr:colOff>514350</xdr:colOff>
      <xdr:row>209</xdr:row>
      <xdr:rowOff>476250</xdr:rowOff>
    </xdr:to>
    <xdr:pic>
      <xdr:nvPicPr>
        <xdr:cNvPr id="278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587055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209</xdr:row>
      <xdr:rowOff>279400</xdr:rowOff>
    </xdr:from>
    <xdr:to>
      <xdr:col>3</xdr:col>
      <xdr:colOff>196850</xdr:colOff>
      <xdr:row>209</xdr:row>
      <xdr:rowOff>498475</xdr:rowOff>
    </xdr:to>
    <xdr:pic>
      <xdr:nvPicPr>
        <xdr:cNvPr id="278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8727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209</xdr:row>
      <xdr:rowOff>279400</xdr:rowOff>
    </xdr:from>
    <xdr:to>
      <xdr:col>10</xdr:col>
      <xdr:colOff>196850</xdr:colOff>
      <xdr:row>209</xdr:row>
      <xdr:rowOff>498475</xdr:rowOff>
    </xdr:to>
    <xdr:pic>
      <xdr:nvPicPr>
        <xdr:cNvPr id="278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58727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209</xdr:row>
      <xdr:rowOff>279400</xdr:rowOff>
    </xdr:from>
    <xdr:to>
      <xdr:col>3</xdr:col>
      <xdr:colOff>196850</xdr:colOff>
      <xdr:row>209</xdr:row>
      <xdr:rowOff>498475</xdr:rowOff>
    </xdr:to>
    <xdr:pic>
      <xdr:nvPicPr>
        <xdr:cNvPr id="278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8727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209</xdr:row>
      <xdr:rowOff>279400</xdr:rowOff>
    </xdr:from>
    <xdr:to>
      <xdr:col>3</xdr:col>
      <xdr:colOff>196850</xdr:colOff>
      <xdr:row>209</xdr:row>
      <xdr:rowOff>498475</xdr:rowOff>
    </xdr:to>
    <xdr:pic>
      <xdr:nvPicPr>
        <xdr:cNvPr id="278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8727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209</xdr:row>
      <xdr:rowOff>279400</xdr:rowOff>
    </xdr:from>
    <xdr:to>
      <xdr:col>10</xdr:col>
      <xdr:colOff>196850</xdr:colOff>
      <xdr:row>209</xdr:row>
      <xdr:rowOff>498475</xdr:rowOff>
    </xdr:to>
    <xdr:pic>
      <xdr:nvPicPr>
        <xdr:cNvPr id="278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58727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209</xdr:row>
      <xdr:rowOff>279400</xdr:rowOff>
    </xdr:from>
    <xdr:to>
      <xdr:col>3</xdr:col>
      <xdr:colOff>196850</xdr:colOff>
      <xdr:row>209</xdr:row>
      <xdr:rowOff>498475</xdr:rowOff>
    </xdr:to>
    <xdr:pic>
      <xdr:nvPicPr>
        <xdr:cNvPr id="278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58727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209</xdr:row>
      <xdr:rowOff>228600</xdr:rowOff>
    </xdr:from>
    <xdr:to>
      <xdr:col>3</xdr:col>
      <xdr:colOff>260350</xdr:colOff>
      <xdr:row>209</xdr:row>
      <xdr:rowOff>447675</xdr:rowOff>
    </xdr:to>
    <xdr:pic>
      <xdr:nvPicPr>
        <xdr:cNvPr id="278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1586769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209</xdr:row>
      <xdr:rowOff>231775</xdr:rowOff>
    </xdr:from>
    <xdr:to>
      <xdr:col>3</xdr:col>
      <xdr:colOff>539750</xdr:colOff>
      <xdr:row>209</xdr:row>
      <xdr:rowOff>450850</xdr:rowOff>
    </xdr:to>
    <xdr:pic>
      <xdr:nvPicPr>
        <xdr:cNvPr id="279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1586801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209</xdr:row>
      <xdr:rowOff>228600</xdr:rowOff>
    </xdr:from>
    <xdr:to>
      <xdr:col>10</xdr:col>
      <xdr:colOff>260350</xdr:colOff>
      <xdr:row>209</xdr:row>
      <xdr:rowOff>447675</xdr:rowOff>
    </xdr:to>
    <xdr:pic>
      <xdr:nvPicPr>
        <xdr:cNvPr id="279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1586769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209</xdr:row>
      <xdr:rowOff>231775</xdr:rowOff>
    </xdr:from>
    <xdr:to>
      <xdr:col>10</xdr:col>
      <xdr:colOff>539750</xdr:colOff>
      <xdr:row>209</xdr:row>
      <xdr:rowOff>450850</xdr:rowOff>
    </xdr:to>
    <xdr:pic>
      <xdr:nvPicPr>
        <xdr:cNvPr id="279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1586801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209</xdr:row>
      <xdr:rowOff>228600</xdr:rowOff>
    </xdr:from>
    <xdr:to>
      <xdr:col>3</xdr:col>
      <xdr:colOff>260350</xdr:colOff>
      <xdr:row>209</xdr:row>
      <xdr:rowOff>447675</xdr:rowOff>
    </xdr:to>
    <xdr:pic>
      <xdr:nvPicPr>
        <xdr:cNvPr id="279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1586769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209</xdr:row>
      <xdr:rowOff>231775</xdr:rowOff>
    </xdr:from>
    <xdr:to>
      <xdr:col>3</xdr:col>
      <xdr:colOff>539750</xdr:colOff>
      <xdr:row>209</xdr:row>
      <xdr:rowOff>450850</xdr:rowOff>
    </xdr:to>
    <xdr:pic>
      <xdr:nvPicPr>
        <xdr:cNvPr id="279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1586801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209</xdr:row>
      <xdr:rowOff>228600</xdr:rowOff>
    </xdr:from>
    <xdr:to>
      <xdr:col>3</xdr:col>
      <xdr:colOff>260350</xdr:colOff>
      <xdr:row>209</xdr:row>
      <xdr:rowOff>447675</xdr:rowOff>
    </xdr:to>
    <xdr:pic>
      <xdr:nvPicPr>
        <xdr:cNvPr id="279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1586769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209</xdr:row>
      <xdr:rowOff>231775</xdr:rowOff>
    </xdr:from>
    <xdr:to>
      <xdr:col>3</xdr:col>
      <xdr:colOff>539750</xdr:colOff>
      <xdr:row>209</xdr:row>
      <xdr:rowOff>450850</xdr:rowOff>
    </xdr:to>
    <xdr:pic>
      <xdr:nvPicPr>
        <xdr:cNvPr id="279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1586801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209</xdr:row>
      <xdr:rowOff>228600</xdr:rowOff>
    </xdr:from>
    <xdr:to>
      <xdr:col>10</xdr:col>
      <xdr:colOff>260350</xdr:colOff>
      <xdr:row>209</xdr:row>
      <xdr:rowOff>447675</xdr:rowOff>
    </xdr:to>
    <xdr:pic>
      <xdr:nvPicPr>
        <xdr:cNvPr id="279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1586769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209</xdr:row>
      <xdr:rowOff>231775</xdr:rowOff>
    </xdr:from>
    <xdr:to>
      <xdr:col>10</xdr:col>
      <xdr:colOff>539750</xdr:colOff>
      <xdr:row>209</xdr:row>
      <xdr:rowOff>450850</xdr:rowOff>
    </xdr:to>
    <xdr:pic>
      <xdr:nvPicPr>
        <xdr:cNvPr id="279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1586801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209</xdr:row>
      <xdr:rowOff>228600</xdr:rowOff>
    </xdr:from>
    <xdr:to>
      <xdr:col>3</xdr:col>
      <xdr:colOff>260350</xdr:colOff>
      <xdr:row>209</xdr:row>
      <xdr:rowOff>447675</xdr:rowOff>
    </xdr:to>
    <xdr:pic>
      <xdr:nvPicPr>
        <xdr:cNvPr id="279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1586769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245969</xdr:colOff>
      <xdr:row>209</xdr:row>
      <xdr:rowOff>287804</xdr:rowOff>
    </xdr:from>
    <xdr:to>
      <xdr:col>3</xdr:col>
      <xdr:colOff>465044</xdr:colOff>
      <xdr:row>209</xdr:row>
      <xdr:rowOff>506879</xdr:rowOff>
    </xdr:to>
    <xdr:pic>
      <xdr:nvPicPr>
        <xdr:cNvPr id="280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46419" y="158736179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209</xdr:row>
      <xdr:rowOff>228600</xdr:rowOff>
    </xdr:from>
    <xdr:to>
      <xdr:col>10</xdr:col>
      <xdr:colOff>260350</xdr:colOff>
      <xdr:row>209</xdr:row>
      <xdr:rowOff>447675</xdr:rowOff>
    </xdr:to>
    <xdr:pic>
      <xdr:nvPicPr>
        <xdr:cNvPr id="280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1586769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209</xdr:row>
      <xdr:rowOff>231775</xdr:rowOff>
    </xdr:from>
    <xdr:to>
      <xdr:col>10</xdr:col>
      <xdr:colOff>539750</xdr:colOff>
      <xdr:row>209</xdr:row>
      <xdr:rowOff>450850</xdr:rowOff>
    </xdr:to>
    <xdr:pic>
      <xdr:nvPicPr>
        <xdr:cNvPr id="280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1586801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214</xdr:row>
      <xdr:rowOff>279400</xdr:rowOff>
    </xdr:from>
    <xdr:to>
      <xdr:col>3</xdr:col>
      <xdr:colOff>196850</xdr:colOff>
      <xdr:row>214</xdr:row>
      <xdr:rowOff>498475</xdr:rowOff>
    </xdr:to>
    <xdr:pic>
      <xdr:nvPicPr>
        <xdr:cNvPr id="280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2585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214</xdr:row>
      <xdr:rowOff>257175</xdr:rowOff>
    </xdr:from>
    <xdr:to>
      <xdr:col>3</xdr:col>
      <xdr:colOff>514350</xdr:colOff>
      <xdr:row>214</xdr:row>
      <xdr:rowOff>476250</xdr:rowOff>
    </xdr:to>
    <xdr:pic>
      <xdr:nvPicPr>
        <xdr:cNvPr id="280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625631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214</xdr:row>
      <xdr:rowOff>279400</xdr:rowOff>
    </xdr:from>
    <xdr:to>
      <xdr:col>10</xdr:col>
      <xdr:colOff>196850</xdr:colOff>
      <xdr:row>214</xdr:row>
      <xdr:rowOff>498475</xdr:rowOff>
    </xdr:to>
    <xdr:pic>
      <xdr:nvPicPr>
        <xdr:cNvPr id="280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62585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214</xdr:row>
      <xdr:rowOff>257175</xdr:rowOff>
    </xdr:from>
    <xdr:to>
      <xdr:col>10</xdr:col>
      <xdr:colOff>514350</xdr:colOff>
      <xdr:row>214</xdr:row>
      <xdr:rowOff>476250</xdr:rowOff>
    </xdr:to>
    <xdr:pic>
      <xdr:nvPicPr>
        <xdr:cNvPr id="280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625631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214</xdr:row>
      <xdr:rowOff>279400</xdr:rowOff>
    </xdr:from>
    <xdr:to>
      <xdr:col>3</xdr:col>
      <xdr:colOff>196850</xdr:colOff>
      <xdr:row>214</xdr:row>
      <xdr:rowOff>498475</xdr:rowOff>
    </xdr:to>
    <xdr:pic>
      <xdr:nvPicPr>
        <xdr:cNvPr id="280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2585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214</xdr:row>
      <xdr:rowOff>257175</xdr:rowOff>
    </xdr:from>
    <xdr:to>
      <xdr:col>3</xdr:col>
      <xdr:colOff>514350</xdr:colOff>
      <xdr:row>214</xdr:row>
      <xdr:rowOff>476250</xdr:rowOff>
    </xdr:to>
    <xdr:pic>
      <xdr:nvPicPr>
        <xdr:cNvPr id="280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625631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214</xdr:row>
      <xdr:rowOff>279400</xdr:rowOff>
    </xdr:from>
    <xdr:to>
      <xdr:col>3</xdr:col>
      <xdr:colOff>196850</xdr:colOff>
      <xdr:row>214</xdr:row>
      <xdr:rowOff>498475</xdr:rowOff>
    </xdr:to>
    <xdr:pic>
      <xdr:nvPicPr>
        <xdr:cNvPr id="280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2585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214</xdr:row>
      <xdr:rowOff>279400</xdr:rowOff>
    </xdr:from>
    <xdr:to>
      <xdr:col>10</xdr:col>
      <xdr:colOff>196850</xdr:colOff>
      <xdr:row>214</xdr:row>
      <xdr:rowOff>498475</xdr:rowOff>
    </xdr:to>
    <xdr:pic>
      <xdr:nvPicPr>
        <xdr:cNvPr id="281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62585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214</xdr:row>
      <xdr:rowOff>279400</xdr:rowOff>
    </xdr:from>
    <xdr:to>
      <xdr:col>3</xdr:col>
      <xdr:colOff>196850</xdr:colOff>
      <xdr:row>214</xdr:row>
      <xdr:rowOff>498475</xdr:rowOff>
    </xdr:to>
    <xdr:pic>
      <xdr:nvPicPr>
        <xdr:cNvPr id="28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2585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214</xdr:row>
      <xdr:rowOff>279400</xdr:rowOff>
    </xdr:from>
    <xdr:to>
      <xdr:col>3</xdr:col>
      <xdr:colOff>196850</xdr:colOff>
      <xdr:row>214</xdr:row>
      <xdr:rowOff>498475</xdr:rowOff>
    </xdr:to>
    <xdr:pic>
      <xdr:nvPicPr>
        <xdr:cNvPr id="281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2585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214</xdr:row>
      <xdr:rowOff>279400</xdr:rowOff>
    </xdr:from>
    <xdr:to>
      <xdr:col>10</xdr:col>
      <xdr:colOff>196850</xdr:colOff>
      <xdr:row>214</xdr:row>
      <xdr:rowOff>498475</xdr:rowOff>
    </xdr:to>
    <xdr:pic>
      <xdr:nvPicPr>
        <xdr:cNvPr id="281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62585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214</xdr:row>
      <xdr:rowOff>279400</xdr:rowOff>
    </xdr:from>
    <xdr:to>
      <xdr:col>3</xdr:col>
      <xdr:colOff>196850</xdr:colOff>
      <xdr:row>214</xdr:row>
      <xdr:rowOff>498475</xdr:rowOff>
    </xdr:to>
    <xdr:pic>
      <xdr:nvPicPr>
        <xdr:cNvPr id="281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2585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214</xdr:row>
      <xdr:rowOff>279400</xdr:rowOff>
    </xdr:from>
    <xdr:to>
      <xdr:col>3</xdr:col>
      <xdr:colOff>196850</xdr:colOff>
      <xdr:row>214</xdr:row>
      <xdr:rowOff>498475</xdr:rowOff>
    </xdr:to>
    <xdr:pic>
      <xdr:nvPicPr>
        <xdr:cNvPr id="281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2585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214</xdr:row>
      <xdr:rowOff>279400</xdr:rowOff>
    </xdr:from>
    <xdr:to>
      <xdr:col>10</xdr:col>
      <xdr:colOff>196850</xdr:colOff>
      <xdr:row>214</xdr:row>
      <xdr:rowOff>498475</xdr:rowOff>
    </xdr:to>
    <xdr:pic>
      <xdr:nvPicPr>
        <xdr:cNvPr id="281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62585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214</xdr:row>
      <xdr:rowOff>279400</xdr:rowOff>
    </xdr:from>
    <xdr:to>
      <xdr:col>3</xdr:col>
      <xdr:colOff>196850</xdr:colOff>
      <xdr:row>214</xdr:row>
      <xdr:rowOff>498475</xdr:rowOff>
    </xdr:to>
    <xdr:pic>
      <xdr:nvPicPr>
        <xdr:cNvPr id="281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2585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214</xdr:row>
      <xdr:rowOff>279400</xdr:rowOff>
    </xdr:from>
    <xdr:to>
      <xdr:col>3</xdr:col>
      <xdr:colOff>196850</xdr:colOff>
      <xdr:row>214</xdr:row>
      <xdr:rowOff>498475</xdr:rowOff>
    </xdr:to>
    <xdr:pic>
      <xdr:nvPicPr>
        <xdr:cNvPr id="281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2585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214</xdr:row>
      <xdr:rowOff>279400</xdr:rowOff>
    </xdr:from>
    <xdr:to>
      <xdr:col>10</xdr:col>
      <xdr:colOff>196850</xdr:colOff>
      <xdr:row>214</xdr:row>
      <xdr:rowOff>498475</xdr:rowOff>
    </xdr:to>
    <xdr:pic>
      <xdr:nvPicPr>
        <xdr:cNvPr id="281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62585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214</xdr:row>
      <xdr:rowOff>279400</xdr:rowOff>
    </xdr:from>
    <xdr:to>
      <xdr:col>3</xdr:col>
      <xdr:colOff>196850</xdr:colOff>
      <xdr:row>214</xdr:row>
      <xdr:rowOff>498475</xdr:rowOff>
    </xdr:to>
    <xdr:pic>
      <xdr:nvPicPr>
        <xdr:cNvPr id="282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2585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214</xdr:row>
      <xdr:rowOff>279400</xdr:rowOff>
    </xdr:from>
    <xdr:to>
      <xdr:col>3</xdr:col>
      <xdr:colOff>196850</xdr:colOff>
      <xdr:row>214</xdr:row>
      <xdr:rowOff>498475</xdr:rowOff>
    </xdr:to>
    <xdr:pic>
      <xdr:nvPicPr>
        <xdr:cNvPr id="282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2585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214</xdr:row>
      <xdr:rowOff>279400</xdr:rowOff>
    </xdr:from>
    <xdr:to>
      <xdr:col>10</xdr:col>
      <xdr:colOff>196850</xdr:colOff>
      <xdr:row>214</xdr:row>
      <xdr:rowOff>498475</xdr:rowOff>
    </xdr:to>
    <xdr:pic>
      <xdr:nvPicPr>
        <xdr:cNvPr id="282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62585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214</xdr:row>
      <xdr:rowOff>279400</xdr:rowOff>
    </xdr:from>
    <xdr:to>
      <xdr:col>3</xdr:col>
      <xdr:colOff>196850</xdr:colOff>
      <xdr:row>214</xdr:row>
      <xdr:rowOff>498475</xdr:rowOff>
    </xdr:to>
    <xdr:pic>
      <xdr:nvPicPr>
        <xdr:cNvPr id="282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2585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214</xdr:row>
      <xdr:rowOff>279400</xdr:rowOff>
    </xdr:from>
    <xdr:to>
      <xdr:col>3</xdr:col>
      <xdr:colOff>196850</xdr:colOff>
      <xdr:row>214</xdr:row>
      <xdr:rowOff>498475</xdr:rowOff>
    </xdr:to>
    <xdr:pic>
      <xdr:nvPicPr>
        <xdr:cNvPr id="282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2585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214</xdr:row>
      <xdr:rowOff>257175</xdr:rowOff>
    </xdr:from>
    <xdr:to>
      <xdr:col>3</xdr:col>
      <xdr:colOff>514350</xdr:colOff>
      <xdr:row>214</xdr:row>
      <xdr:rowOff>476250</xdr:rowOff>
    </xdr:to>
    <xdr:pic>
      <xdr:nvPicPr>
        <xdr:cNvPr id="282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625631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214</xdr:row>
      <xdr:rowOff>279400</xdr:rowOff>
    </xdr:from>
    <xdr:to>
      <xdr:col>10</xdr:col>
      <xdr:colOff>196850</xdr:colOff>
      <xdr:row>214</xdr:row>
      <xdr:rowOff>498475</xdr:rowOff>
    </xdr:to>
    <xdr:pic>
      <xdr:nvPicPr>
        <xdr:cNvPr id="282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62585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214</xdr:row>
      <xdr:rowOff>257175</xdr:rowOff>
    </xdr:from>
    <xdr:to>
      <xdr:col>10</xdr:col>
      <xdr:colOff>514350</xdr:colOff>
      <xdr:row>214</xdr:row>
      <xdr:rowOff>476250</xdr:rowOff>
    </xdr:to>
    <xdr:pic>
      <xdr:nvPicPr>
        <xdr:cNvPr id="282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625631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214</xdr:row>
      <xdr:rowOff>279400</xdr:rowOff>
    </xdr:from>
    <xdr:to>
      <xdr:col>3</xdr:col>
      <xdr:colOff>196850</xdr:colOff>
      <xdr:row>214</xdr:row>
      <xdr:rowOff>498475</xdr:rowOff>
    </xdr:to>
    <xdr:pic>
      <xdr:nvPicPr>
        <xdr:cNvPr id="282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2585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214</xdr:row>
      <xdr:rowOff>257175</xdr:rowOff>
    </xdr:from>
    <xdr:to>
      <xdr:col>3</xdr:col>
      <xdr:colOff>514350</xdr:colOff>
      <xdr:row>214</xdr:row>
      <xdr:rowOff>476250</xdr:rowOff>
    </xdr:to>
    <xdr:pic>
      <xdr:nvPicPr>
        <xdr:cNvPr id="282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625631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214</xdr:row>
      <xdr:rowOff>279400</xdr:rowOff>
    </xdr:from>
    <xdr:to>
      <xdr:col>3</xdr:col>
      <xdr:colOff>196850</xdr:colOff>
      <xdr:row>214</xdr:row>
      <xdr:rowOff>498475</xdr:rowOff>
    </xdr:to>
    <xdr:pic>
      <xdr:nvPicPr>
        <xdr:cNvPr id="283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2585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214</xdr:row>
      <xdr:rowOff>279400</xdr:rowOff>
    </xdr:from>
    <xdr:to>
      <xdr:col>10</xdr:col>
      <xdr:colOff>196850</xdr:colOff>
      <xdr:row>214</xdr:row>
      <xdr:rowOff>498475</xdr:rowOff>
    </xdr:to>
    <xdr:pic>
      <xdr:nvPicPr>
        <xdr:cNvPr id="283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62585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214</xdr:row>
      <xdr:rowOff>279400</xdr:rowOff>
    </xdr:from>
    <xdr:to>
      <xdr:col>3</xdr:col>
      <xdr:colOff>196850</xdr:colOff>
      <xdr:row>214</xdr:row>
      <xdr:rowOff>498475</xdr:rowOff>
    </xdr:to>
    <xdr:pic>
      <xdr:nvPicPr>
        <xdr:cNvPr id="283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2585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214</xdr:row>
      <xdr:rowOff>279400</xdr:rowOff>
    </xdr:from>
    <xdr:to>
      <xdr:col>3</xdr:col>
      <xdr:colOff>196850</xdr:colOff>
      <xdr:row>214</xdr:row>
      <xdr:rowOff>498475</xdr:rowOff>
    </xdr:to>
    <xdr:pic>
      <xdr:nvPicPr>
        <xdr:cNvPr id="283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2585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214</xdr:row>
      <xdr:rowOff>279400</xdr:rowOff>
    </xdr:from>
    <xdr:to>
      <xdr:col>10</xdr:col>
      <xdr:colOff>196850</xdr:colOff>
      <xdr:row>214</xdr:row>
      <xdr:rowOff>498475</xdr:rowOff>
    </xdr:to>
    <xdr:pic>
      <xdr:nvPicPr>
        <xdr:cNvPr id="28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62585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214</xdr:row>
      <xdr:rowOff>279400</xdr:rowOff>
    </xdr:from>
    <xdr:to>
      <xdr:col>3</xdr:col>
      <xdr:colOff>196850</xdr:colOff>
      <xdr:row>214</xdr:row>
      <xdr:rowOff>498475</xdr:rowOff>
    </xdr:to>
    <xdr:pic>
      <xdr:nvPicPr>
        <xdr:cNvPr id="283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2585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214</xdr:row>
      <xdr:rowOff>228600</xdr:rowOff>
    </xdr:from>
    <xdr:to>
      <xdr:col>3</xdr:col>
      <xdr:colOff>260350</xdr:colOff>
      <xdr:row>214</xdr:row>
      <xdr:rowOff>447675</xdr:rowOff>
    </xdr:to>
    <xdr:pic>
      <xdr:nvPicPr>
        <xdr:cNvPr id="283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1625346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214</xdr:row>
      <xdr:rowOff>231775</xdr:rowOff>
    </xdr:from>
    <xdr:to>
      <xdr:col>3</xdr:col>
      <xdr:colOff>539750</xdr:colOff>
      <xdr:row>214</xdr:row>
      <xdr:rowOff>450850</xdr:rowOff>
    </xdr:to>
    <xdr:pic>
      <xdr:nvPicPr>
        <xdr:cNvPr id="283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1625377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214</xdr:row>
      <xdr:rowOff>228600</xdr:rowOff>
    </xdr:from>
    <xdr:to>
      <xdr:col>10</xdr:col>
      <xdr:colOff>260350</xdr:colOff>
      <xdr:row>214</xdr:row>
      <xdr:rowOff>447675</xdr:rowOff>
    </xdr:to>
    <xdr:pic>
      <xdr:nvPicPr>
        <xdr:cNvPr id="283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1625346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214</xdr:row>
      <xdr:rowOff>231775</xdr:rowOff>
    </xdr:from>
    <xdr:to>
      <xdr:col>10</xdr:col>
      <xdr:colOff>539750</xdr:colOff>
      <xdr:row>214</xdr:row>
      <xdr:rowOff>450850</xdr:rowOff>
    </xdr:to>
    <xdr:pic>
      <xdr:nvPicPr>
        <xdr:cNvPr id="283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1625377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214</xdr:row>
      <xdr:rowOff>228600</xdr:rowOff>
    </xdr:from>
    <xdr:to>
      <xdr:col>3</xdr:col>
      <xdr:colOff>260350</xdr:colOff>
      <xdr:row>214</xdr:row>
      <xdr:rowOff>447675</xdr:rowOff>
    </xdr:to>
    <xdr:pic>
      <xdr:nvPicPr>
        <xdr:cNvPr id="284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1625346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214</xdr:row>
      <xdr:rowOff>231775</xdr:rowOff>
    </xdr:from>
    <xdr:to>
      <xdr:col>3</xdr:col>
      <xdr:colOff>539750</xdr:colOff>
      <xdr:row>214</xdr:row>
      <xdr:rowOff>450850</xdr:rowOff>
    </xdr:to>
    <xdr:pic>
      <xdr:nvPicPr>
        <xdr:cNvPr id="284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1625377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214</xdr:row>
      <xdr:rowOff>228600</xdr:rowOff>
    </xdr:from>
    <xdr:to>
      <xdr:col>3</xdr:col>
      <xdr:colOff>260350</xdr:colOff>
      <xdr:row>214</xdr:row>
      <xdr:rowOff>447675</xdr:rowOff>
    </xdr:to>
    <xdr:pic>
      <xdr:nvPicPr>
        <xdr:cNvPr id="284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1625346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214</xdr:row>
      <xdr:rowOff>231775</xdr:rowOff>
    </xdr:from>
    <xdr:to>
      <xdr:col>3</xdr:col>
      <xdr:colOff>539750</xdr:colOff>
      <xdr:row>214</xdr:row>
      <xdr:rowOff>450850</xdr:rowOff>
    </xdr:to>
    <xdr:pic>
      <xdr:nvPicPr>
        <xdr:cNvPr id="284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1625377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214</xdr:row>
      <xdr:rowOff>228600</xdr:rowOff>
    </xdr:from>
    <xdr:to>
      <xdr:col>10</xdr:col>
      <xdr:colOff>260350</xdr:colOff>
      <xdr:row>214</xdr:row>
      <xdr:rowOff>447675</xdr:rowOff>
    </xdr:to>
    <xdr:pic>
      <xdr:nvPicPr>
        <xdr:cNvPr id="284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1625346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214</xdr:row>
      <xdr:rowOff>231775</xdr:rowOff>
    </xdr:from>
    <xdr:to>
      <xdr:col>10</xdr:col>
      <xdr:colOff>539750</xdr:colOff>
      <xdr:row>214</xdr:row>
      <xdr:rowOff>450850</xdr:rowOff>
    </xdr:to>
    <xdr:pic>
      <xdr:nvPicPr>
        <xdr:cNvPr id="284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1625377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214</xdr:row>
      <xdr:rowOff>228600</xdr:rowOff>
    </xdr:from>
    <xdr:to>
      <xdr:col>3</xdr:col>
      <xdr:colOff>260350</xdr:colOff>
      <xdr:row>214</xdr:row>
      <xdr:rowOff>447675</xdr:rowOff>
    </xdr:to>
    <xdr:pic>
      <xdr:nvPicPr>
        <xdr:cNvPr id="284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1625346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214</xdr:row>
      <xdr:rowOff>231775</xdr:rowOff>
    </xdr:from>
    <xdr:to>
      <xdr:col>3</xdr:col>
      <xdr:colOff>539750</xdr:colOff>
      <xdr:row>214</xdr:row>
      <xdr:rowOff>450850</xdr:rowOff>
    </xdr:to>
    <xdr:pic>
      <xdr:nvPicPr>
        <xdr:cNvPr id="284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1625377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214</xdr:row>
      <xdr:rowOff>228600</xdr:rowOff>
    </xdr:from>
    <xdr:to>
      <xdr:col>10</xdr:col>
      <xdr:colOff>260350</xdr:colOff>
      <xdr:row>214</xdr:row>
      <xdr:rowOff>447675</xdr:rowOff>
    </xdr:to>
    <xdr:pic>
      <xdr:nvPicPr>
        <xdr:cNvPr id="284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1625346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214</xdr:row>
      <xdr:rowOff>231775</xdr:rowOff>
    </xdr:from>
    <xdr:to>
      <xdr:col>10</xdr:col>
      <xdr:colOff>539750</xdr:colOff>
      <xdr:row>214</xdr:row>
      <xdr:rowOff>450850</xdr:rowOff>
    </xdr:to>
    <xdr:pic>
      <xdr:nvPicPr>
        <xdr:cNvPr id="284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1625377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219</xdr:row>
      <xdr:rowOff>279400</xdr:rowOff>
    </xdr:from>
    <xdr:to>
      <xdr:col>10</xdr:col>
      <xdr:colOff>196850</xdr:colOff>
      <xdr:row>219</xdr:row>
      <xdr:rowOff>498475</xdr:rowOff>
    </xdr:to>
    <xdr:pic>
      <xdr:nvPicPr>
        <xdr:cNvPr id="285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65719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219</xdr:row>
      <xdr:rowOff>257175</xdr:rowOff>
    </xdr:from>
    <xdr:to>
      <xdr:col>10</xdr:col>
      <xdr:colOff>514350</xdr:colOff>
      <xdr:row>219</xdr:row>
      <xdr:rowOff>476250</xdr:rowOff>
    </xdr:to>
    <xdr:pic>
      <xdr:nvPicPr>
        <xdr:cNvPr id="285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656969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219</xdr:row>
      <xdr:rowOff>279400</xdr:rowOff>
    </xdr:from>
    <xdr:to>
      <xdr:col>3</xdr:col>
      <xdr:colOff>196850</xdr:colOff>
      <xdr:row>219</xdr:row>
      <xdr:rowOff>498475</xdr:rowOff>
    </xdr:to>
    <xdr:pic>
      <xdr:nvPicPr>
        <xdr:cNvPr id="285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5719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219</xdr:row>
      <xdr:rowOff>257175</xdr:rowOff>
    </xdr:from>
    <xdr:to>
      <xdr:col>3</xdr:col>
      <xdr:colOff>514350</xdr:colOff>
      <xdr:row>219</xdr:row>
      <xdr:rowOff>476250</xdr:rowOff>
    </xdr:to>
    <xdr:pic>
      <xdr:nvPicPr>
        <xdr:cNvPr id="285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656969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219</xdr:row>
      <xdr:rowOff>279400</xdr:rowOff>
    </xdr:from>
    <xdr:to>
      <xdr:col>3</xdr:col>
      <xdr:colOff>196850</xdr:colOff>
      <xdr:row>219</xdr:row>
      <xdr:rowOff>498475</xdr:rowOff>
    </xdr:to>
    <xdr:pic>
      <xdr:nvPicPr>
        <xdr:cNvPr id="285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5719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219</xdr:row>
      <xdr:rowOff>257175</xdr:rowOff>
    </xdr:from>
    <xdr:to>
      <xdr:col>3</xdr:col>
      <xdr:colOff>514350</xdr:colOff>
      <xdr:row>219</xdr:row>
      <xdr:rowOff>476250</xdr:rowOff>
    </xdr:to>
    <xdr:pic>
      <xdr:nvPicPr>
        <xdr:cNvPr id="285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656969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219</xdr:row>
      <xdr:rowOff>279400</xdr:rowOff>
    </xdr:from>
    <xdr:to>
      <xdr:col>10</xdr:col>
      <xdr:colOff>196850</xdr:colOff>
      <xdr:row>219</xdr:row>
      <xdr:rowOff>498475</xdr:rowOff>
    </xdr:to>
    <xdr:pic>
      <xdr:nvPicPr>
        <xdr:cNvPr id="285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65719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219</xdr:row>
      <xdr:rowOff>257175</xdr:rowOff>
    </xdr:from>
    <xdr:to>
      <xdr:col>10</xdr:col>
      <xdr:colOff>514350</xdr:colOff>
      <xdr:row>219</xdr:row>
      <xdr:rowOff>476250</xdr:rowOff>
    </xdr:to>
    <xdr:pic>
      <xdr:nvPicPr>
        <xdr:cNvPr id="285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656969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219</xdr:row>
      <xdr:rowOff>279400</xdr:rowOff>
    </xdr:from>
    <xdr:to>
      <xdr:col>3</xdr:col>
      <xdr:colOff>196850</xdr:colOff>
      <xdr:row>219</xdr:row>
      <xdr:rowOff>498475</xdr:rowOff>
    </xdr:to>
    <xdr:pic>
      <xdr:nvPicPr>
        <xdr:cNvPr id="285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5719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219</xdr:row>
      <xdr:rowOff>257175</xdr:rowOff>
    </xdr:from>
    <xdr:to>
      <xdr:col>3</xdr:col>
      <xdr:colOff>514350</xdr:colOff>
      <xdr:row>219</xdr:row>
      <xdr:rowOff>476250</xdr:rowOff>
    </xdr:to>
    <xdr:pic>
      <xdr:nvPicPr>
        <xdr:cNvPr id="285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656969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219</xdr:row>
      <xdr:rowOff>279400</xdr:rowOff>
    </xdr:from>
    <xdr:to>
      <xdr:col>3</xdr:col>
      <xdr:colOff>196850</xdr:colOff>
      <xdr:row>219</xdr:row>
      <xdr:rowOff>498475</xdr:rowOff>
    </xdr:to>
    <xdr:pic>
      <xdr:nvPicPr>
        <xdr:cNvPr id="286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5719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219</xdr:row>
      <xdr:rowOff>257175</xdr:rowOff>
    </xdr:from>
    <xdr:to>
      <xdr:col>3</xdr:col>
      <xdr:colOff>514350</xdr:colOff>
      <xdr:row>219</xdr:row>
      <xdr:rowOff>476250</xdr:rowOff>
    </xdr:to>
    <xdr:pic>
      <xdr:nvPicPr>
        <xdr:cNvPr id="286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656969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219</xdr:row>
      <xdr:rowOff>279400</xdr:rowOff>
    </xdr:from>
    <xdr:to>
      <xdr:col>10</xdr:col>
      <xdr:colOff>196850</xdr:colOff>
      <xdr:row>219</xdr:row>
      <xdr:rowOff>498475</xdr:rowOff>
    </xdr:to>
    <xdr:pic>
      <xdr:nvPicPr>
        <xdr:cNvPr id="286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65719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219</xdr:row>
      <xdr:rowOff>257175</xdr:rowOff>
    </xdr:from>
    <xdr:to>
      <xdr:col>10</xdr:col>
      <xdr:colOff>514350</xdr:colOff>
      <xdr:row>219</xdr:row>
      <xdr:rowOff>476250</xdr:rowOff>
    </xdr:to>
    <xdr:pic>
      <xdr:nvPicPr>
        <xdr:cNvPr id="286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656969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219</xdr:row>
      <xdr:rowOff>279400</xdr:rowOff>
    </xdr:from>
    <xdr:to>
      <xdr:col>3</xdr:col>
      <xdr:colOff>196850</xdr:colOff>
      <xdr:row>219</xdr:row>
      <xdr:rowOff>498475</xdr:rowOff>
    </xdr:to>
    <xdr:pic>
      <xdr:nvPicPr>
        <xdr:cNvPr id="286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5719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219</xdr:row>
      <xdr:rowOff>257175</xdr:rowOff>
    </xdr:from>
    <xdr:to>
      <xdr:col>3</xdr:col>
      <xdr:colOff>514350</xdr:colOff>
      <xdr:row>219</xdr:row>
      <xdr:rowOff>476250</xdr:rowOff>
    </xdr:to>
    <xdr:pic>
      <xdr:nvPicPr>
        <xdr:cNvPr id="286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656969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219</xdr:row>
      <xdr:rowOff>279400</xdr:rowOff>
    </xdr:from>
    <xdr:to>
      <xdr:col>3</xdr:col>
      <xdr:colOff>196850</xdr:colOff>
      <xdr:row>219</xdr:row>
      <xdr:rowOff>498475</xdr:rowOff>
    </xdr:to>
    <xdr:pic>
      <xdr:nvPicPr>
        <xdr:cNvPr id="286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5719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219</xdr:row>
      <xdr:rowOff>257175</xdr:rowOff>
    </xdr:from>
    <xdr:to>
      <xdr:col>3</xdr:col>
      <xdr:colOff>514350</xdr:colOff>
      <xdr:row>219</xdr:row>
      <xdr:rowOff>476250</xdr:rowOff>
    </xdr:to>
    <xdr:pic>
      <xdr:nvPicPr>
        <xdr:cNvPr id="286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656969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219</xdr:row>
      <xdr:rowOff>279400</xdr:rowOff>
    </xdr:from>
    <xdr:to>
      <xdr:col>10</xdr:col>
      <xdr:colOff>196850</xdr:colOff>
      <xdr:row>219</xdr:row>
      <xdr:rowOff>498475</xdr:rowOff>
    </xdr:to>
    <xdr:pic>
      <xdr:nvPicPr>
        <xdr:cNvPr id="286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65719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219</xdr:row>
      <xdr:rowOff>279400</xdr:rowOff>
    </xdr:from>
    <xdr:to>
      <xdr:col>3</xdr:col>
      <xdr:colOff>196850</xdr:colOff>
      <xdr:row>219</xdr:row>
      <xdr:rowOff>498475</xdr:rowOff>
    </xdr:to>
    <xdr:pic>
      <xdr:nvPicPr>
        <xdr:cNvPr id="286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5719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219</xdr:row>
      <xdr:rowOff>279400</xdr:rowOff>
    </xdr:from>
    <xdr:to>
      <xdr:col>3</xdr:col>
      <xdr:colOff>196850</xdr:colOff>
      <xdr:row>219</xdr:row>
      <xdr:rowOff>498475</xdr:rowOff>
    </xdr:to>
    <xdr:pic>
      <xdr:nvPicPr>
        <xdr:cNvPr id="287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5719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219</xdr:row>
      <xdr:rowOff>279400</xdr:rowOff>
    </xdr:from>
    <xdr:to>
      <xdr:col>10</xdr:col>
      <xdr:colOff>196850</xdr:colOff>
      <xdr:row>219</xdr:row>
      <xdr:rowOff>498475</xdr:rowOff>
    </xdr:to>
    <xdr:pic>
      <xdr:nvPicPr>
        <xdr:cNvPr id="287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65719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219</xdr:row>
      <xdr:rowOff>279400</xdr:rowOff>
    </xdr:from>
    <xdr:to>
      <xdr:col>3</xdr:col>
      <xdr:colOff>196850</xdr:colOff>
      <xdr:row>219</xdr:row>
      <xdr:rowOff>498475</xdr:rowOff>
    </xdr:to>
    <xdr:pic>
      <xdr:nvPicPr>
        <xdr:cNvPr id="287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5719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219</xdr:row>
      <xdr:rowOff>279400</xdr:rowOff>
    </xdr:from>
    <xdr:to>
      <xdr:col>3</xdr:col>
      <xdr:colOff>196850</xdr:colOff>
      <xdr:row>219</xdr:row>
      <xdr:rowOff>498475</xdr:rowOff>
    </xdr:to>
    <xdr:pic>
      <xdr:nvPicPr>
        <xdr:cNvPr id="287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5719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219</xdr:row>
      <xdr:rowOff>279400</xdr:rowOff>
    </xdr:from>
    <xdr:to>
      <xdr:col>10</xdr:col>
      <xdr:colOff>196850</xdr:colOff>
      <xdr:row>219</xdr:row>
      <xdr:rowOff>498475</xdr:rowOff>
    </xdr:to>
    <xdr:pic>
      <xdr:nvPicPr>
        <xdr:cNvPr id="287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65719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219</xdr:row>
      <xdr:rowOff>279400</xdr:rowOff>
    </xdr:from>
    <xdr:to>
      <xdr:col>3</xdr:col>
      <xdr:colOff>196850</xdr:colOff>
      <xdr:row>219</xdr:row>
      <xdr:rowOff>498475</xdr:rowOff>
    </xdr:to>
    <xdr:pic>
      <xdr:nvPicPr>
        <xdr:cNvPr id="287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5719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219</xdr:row>
      <xdr:rowOff>279400</xdr:rowOff>
    </xdr:from>
    <xdr:to>
      <xdr:col>3</xdr:col>
      <xdr:colOff>196850</xdr:colOff>
      <xdr:row>219</xdr:row>
      <xdr:rowOff>498475</xdr:rowOff>
    </xdr:to>
    <xdr:pic>
      <xdr:nvPicPr>
        <xdr:cNvPr id="287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5719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219</xdr:row>
      <xdr:rowOff>279400</xdr:rowOff>
    </xdr:from>
    <xdr:to>
      <xdr:col>3</xdr:col>
      <xdr:colOff>196850</xdr:colOff>
      <xdr:row>219</xdr:row>
      <xdr:rowOff>498475</xdr:rowOff>
    </xdr:to>
    <xdr:pic>
      <xdr:nvPicPr>
        <xdr:cNvPr id="287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5719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219</xdr:row>
      <xdr:rowOff>279400</xdr:rowOff>
    </xdr:from>
    <xdr:to>
      <xdr:col>10</xdr:col>
      <xdr:colOff>196850</xdr:colOff>
      <xdr:row>219</xdr:row>
      <xdr:rowOff>498475</xdr:rowOff>
    </xdr:to>
    <xdr:pic>
      <xdr:nvPicPr>
        <xdr:cNvPr id="287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65719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219</xdr:row>
      <xdr:rowOff>279400</xdr:rowOff>
    </xdr:from>
    <xdr:to>
      <xdr:col>3</xdr:col>
      <xdr:colOff>196850</xdr:colOff>
      <xdr:row>219</xdr:row>
      <xdr:rowOff>498475</xdr:rowOff>
    </xdr:to>
    <xdr:pic>
      <xdr:nvPicPr>
        <xdr:cNvPr id="287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5719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219</xdr:row>
      <xdr:rowOff>279400</xdr:rowOff>
    </xdr:from>
    <xdr:to>
      <xdr:col>3</xdr:col>
      <xdr:colOff>196850</xdr:colOff>
      <xdr:row>219</xdr:row>
      <xdr:rowOff>498475</xdr:rowOff>
    </xdr:to>
    <xdr:pic>
      <xdr:nvPicPr>
        <xdr:cNvPr id="288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5719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219</xdr:row>
      <xdr:rowOff>279400</xdr:rowOff>
    </xdr:from>
    <xdr:to>
      <xdr:col>10</xdr:col>
      <xdr:colOff>196850</xdr:colOff>
      <xdr:row>219</xdr:row>
      <xdr:rowOff>498475</xdr:rowOff>
    </xdr:to>
    <xdr:pic>
      <xdr:nvPicPr>
        <xdr:cNvPr id="288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65719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219</xdr:row>
      <xdr:rowOff>279400</xdr:rowOff>
    </xdr:from>
    <xdr:to>
      <xdr:col>3</xdr:col>
      <xdr:colOff>196850</xdr:colOff>
      <xdr:row>219</xdr:row>
      <xdr:rowOff>498475</xdr:rowOff>
    </xdr:to>
    <xdr:pic>
      <xdr:nvPicPr>
        <xdr:cNvPr id="288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5719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219</xdr:row>
      <xdr:rowOff>279400</xdr:rowOff>
    </xdr:from>
    <xdr:to>
      <xdr:col>3</xdr:col>
      <xdr:colOff>196850</xdr:colOff>
      <xdr:row>219</xdr:row>
      <xdr:rowOff>498475</xdr:rowOff>
    </xdr:to>
    <xdr:pic>
      <xdr:nvPicPr>
        <xdr:cNvPr id="288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5719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219</xdr:row>
      <xdr:rowOff>279400</xdr:rowOff>
    </xdr:from>
    <xdr:to>
      <xdr:col>10</xdr:col>
      <xdr:colOff>196850</xdr:colOff>
      <xdr:row>219</xdr:row>
      <xdr:rowOff>498475</xdr:rowOff>
    </xdr:to>
    <xdr:pic>
      <xdr:nvPicPr>
        <xdr:cNvPr id="288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65719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219</xdr:row>
      <xdr:rowOff>279400</xdr:rowOff>
    </xdr:from>
    <xdr:to>
      <xdr:col>3</xdr:col>
      <xdr:colOff>196850</xdr:colOff>
      <xdr:row>219</xdr:row>
      <xdr:rowOff>498475</xdr:rowOff>
    </xdr:to>
    <xdr:pic>
      <xdr:nvPicPr>
        <xdr:cNvPr id="288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5719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219</xdr:row>
      <xdr:rowOff>279400</xdr:rowOff>
    </xdr:from>
    <xdr:to>
      <xdr:col>3</xdr:col>
      <xdr:colOff>196850</xdr:colOff>
      <xdr:row>219</xdr:row>
      <xdr:rowOff>498475</xdr:rowOff>
    </xdr:to>
    <xdr:pic>
      <xdr:nvPicPr>
        <xdr:cNvPr id="288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5719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219</xdr:row>
      <xdr:rowOff>279400</xdr:rowOff>
    </xdr:from>
    <xdr:to>
      <xdr:col>10</xdr:col>
      <xdr:colOff>196850</xdr:colOff>
      <xdr:row>219</xdr:row>
      <xdr:rowOff>498475</xdr:rowOff>
    </xdr:to>
    <xdr:pic>
      <xdr:nvPicPr>
        <xdr:cNvPr id="288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65719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219</xdr:row>
      <xdr:rowOff>279400</xdr:rowOff>
    </xdr:from>
    <xdr:to>
      <xdr:col>3</xdr:col>
      <xdr:colOff>196850</xdr:colOff>
      <xdr:row>219</xdr:row>
      <xdr:rowOff>498475</xdr:rowOff>
    </xdr:to>
    <xdr:pic>
      <xdr:nvPicPr>
        <xdr:cNvPr id="288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5719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219</xdr:row>
      <xdr:rowOff>279400</xdr:rowOff>
    </xdr:from>
    <xdr:to>
      <xdr:col>3</xdr:col>
      <xdr:colOff>196850</xdr:colOff>
      <xdr:row>219</xdr:row>
      <xdr:rowOff>498475</xdr:rowOff>
    </xdr:to>
    <xdr:pic>
      <xdr:nvPicPr>
        <xdr:cNvPr id="288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5719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219</xdr:row>
      <xdr:rowOff>257175</xdr:rowOff>
    </xdr:from>
    <xdr:to>
      <xdr:col>3</xdr:col>
      <xdr:colOff>514350</xdr:colOff>
      <xdr:row>219</xdr:row>
      <xdr:rowOff>476250</xdr:rowOff>
    </xdr:to>
    <xdr:pic>
      <xdr:nvPicPr>
        <xdr:cNvPr id="289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656969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219</xdr:row>
      <xdr:rowOff>279400</xdr:rowOff>
    </xdr:from>
    <xdr:to>
      <xdr:col>10</xdr:col>
      <xdr:colOff>196850</xdr:colOff>
      <xdr:row>219</xdr:row>
      <xdr:rowOff>498475</xdr:rowOff>
    </xdr:to>
    <xdr:pic>
      <xdr:nvPicPr>
        <xdr:cNvPr id="289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65719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219</xdr:row>
      <xdr:rowOff>257175</xdr:rowOff>
    </xdr:from>
    <xdr:to>
      <xdr:col>10</xdr:col>
      <xdr:colOff>514350</xdr:colOff>
      <xdr:row>219</xdr:row>
      <xdr:rowOff>476250</xdr:rowOff>
    </xdr:to>
    <xdr:pic>
      <xdr:nvPicPr>
        <xdr:cNvPr id="289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656969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219</xdr:row>
      <xdr:rowOff>279400</xdr:rowOff>
    </xdr:from>
    <xdr:to>
      <xdr:col>3</xdr:col>
      <xdr:colOff>196850</xdr:colOff>
      <xdr:row>219</xdr:row>
      <xdr:rowOff>498475</xdr:rowOff>
    </xdr:to>
    <xdr:pic>
      <xdr:nvPicPr>
        <xdr:cNvPr id="289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5719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219</xdr:row>
      <xdr:rowOff>257175</xdr:rowOff>
    </xdr:from>
    <xdr:to>
      <xdr:col>3</xdr:col>
      <xdr:colOff>514350</xdr:colOff>
      <xdr:row>219</xdr:row>
      <xdr:rowOff>476250</xdr:rowOff>
    </xdr:to>
    <xdr:pic>
      <xdr:nvPicPr>
        <xdr:cNvPr id="289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656969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219</xdr:row>
      <xdr:rowOff>279400</xdr:rowOff>
    </xdr:from>
    <xdr:to>
      <xdr:col>3</xdr:col>
      <xdr:colOff>196850</xdr:colOff>
      <xdr:row>219</xdr:row>
      <xdr:rowOff>498475</xdr:rowOff>
    </xdr:to>
    <xdr:pic>
      <xdr:nvPicPr>
        <xdr:cNvPr id="289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5719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219</xdr:row>
      <xdr:rowOff>279400</xdr:rowOff>
    </xdr:from>
    <xdr:to>
      <xdr:col>10</xdr:col>
      <xdr:colOff>196850</xdr:colOff>
      <xdr:row>219</xdr:row>
      <xdr:rowOff>498475</xdr:rowOff>
    </xdr:to>
    <xdr:pic>
      <xdr:nvPicPr>
        <xdr:cNvPr id="289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65719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219</xdr:row>
      <xdr:rowOff>279400</xdr:rowOff>
    </xdr:from>
    <xdr:to>
      <xdr:col>3</xdr:col>
      <xdr:colOff>196850</xdr:colOff>
      <xdr:row>219</xdr:row>
      <xdr:rowOff>498475</xdr:rowOff>
    </xdr:to>
    <xdr:pic>
      <xdr:nvPicPr>
        <xdr:cNvPr id="289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5719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219</xdr:row>
      <xdr:rowOff>279400</xdr:rowOff>
    </xdr:from>
    <xdr:to>
      <xdr:col>3</xdr:col>
      <xdr:colOff>196850</xdr:colOff>
      <xdr:row>219</xdr:row>
      <xdr:rowOff>498475</xdr:rowOff>
    </xdr:to>
    <xdr:pic>
      <xdr:nvPicPr>
        <xdr:cNvPr id="289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5719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219</xdr:row>
      <xdr:rowOff>279400</xdr:rowOff>
    </xdr:from>
    <xdr:to>
      <xdr:col>10</xdr:col>
      <xdr:colOff>196850</xdr:colOff>
      <xdr:row>219</xdr:row>
      <xdr:rowOff>498475</xdr:rowOff>
    </xdr:to>
    <xdr:pic>
      <xdr:nvPicPr>
        <xdr:cNvPr id="289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65719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219</xdr:row>
      <xdr:rowOff>279400</xdr:rowOff>
    </xdr:from>
    <xdr:to>
      <xdr:col>3</xdr:col>
      <xdr:colOff>196850</xdr:colOff>
      <xdr:row>219</xdr:row>
      <xdr:rowOff>498475</xdr:rowOff>
    </xdr:to>
    <xdr:pic>
      <xdr:nvPicPr>
        <xdr:cNvPr id="290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5719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219</xdr:row>
      <xdr:rowOff>279400</xdr:rowOff>
    </xdr:from>
    <xdr:to>
      <xdr:col>3</xdr:col>
      <xdr:colOff>196850</xdr:colOff>
      <xdr:row>219</xdr:row>
      <xdr:rowOff>498475</xdr:rowOff>
    </xdr:to>
    <xdr:pic>
      <xdr:nvPicPr>
        <xdr:cNvPr id="290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5719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219</xdr:row>
      <xdr:rowOff>279400</xdr:rowOff>
    </xdr:from>
    <xdr:to>
      <xdr:col>10</xdr:col>
      <xdr:colOff>196850</xdr:colOff>
      <xdr:row>219</xdr:row>
      <xdr:rowOff>498475</xdr:rowOff>
    </xdr:to>
    <xdr:pic>
      <xdr:nvPicPr>
        <xdr:cNvPr id="290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65719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219</xdr:row>
      <xdr:rowOff>279400</xdr:rowOff>
    </xdr:from>
    <xdr:to>
      <xdr:col>3</xdr:col>
      <xdr:colOff>196850</xdr:colOff>
      <xdr:row>219</xdr:row>
      <xdr:rowOff>498475</xdr:rowOff>
    </xdr:to>
    <xdr:pic>
      <xdr:nvPicPr>
        <xdr:cNvPr id="290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5719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219</xdr:row>
      <xdr:rowOff>279400</xdr:rowOff>
    </xdr:from>
    <xdr:to>
      <xdr:col>3</xdr:col>
      <xdr:colOff>196850</xdr:colOff>
      <xdr:row>219</xdr:row>
      <xdr:rowOff>498475</xdr:rowOff>
    </xdr:to>
    <xdr:pic>
      <xdr:nvPicPr>
        <xdr:cNvPr id="290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5719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219</xdr:row>
      <xdr:rowOff>279400</xdr:rowOff>
    </xdr:from>
    <xdr:to>
      <xdr:col>10</xdr:col>
      <xdr:colOff>196850</xdr:colOff>
      <xdr:row>219</xdr:row>
      <xdr:rowOff>498475</xdr:rowOff>
    </xdr:to>
    <xdr:pic>
      <xdr:nvPicPr>
        <xdr:cNvPr id="290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65719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219</xdr:row>
      <xdr:rowOff>279400</xdr:rowOff>
    </xdr:from>
    <xdr:to>
      <xdr:col>3</xdr:col>
      <xdr:colOff>196850</xdr:colOff>
      <xdr:row>219</xdr:row>
      <xdr:rowOff>498475</xdr:rowOff>
    </xdr:to>
    <xdr:pic>
      <xdr:nvPicPr>
        <xdr:cNvPr id="290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5719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219</xdr:row>
      <xdr:rowOff>279400</xdr:rowOff>
    </xdr:from>
    <xdr:to>
      <xdr:col>3</xdr:col>
      <xdr:colOff>196850</xdr:colOff>
      <xdr:row>219</xdr:row>
      <xdr:rowOff>498475</xdr:rowOff>
    </xdr:to>
    <xdr:pic>
      <xdr:nvPicPr>
        <xdr:cNvPr id="290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5719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219</xdr:row>
      <xdr:rowOff>279400</xdr:rowOff>
    </xdr:from>
    <xdr:to>
      <xdr:col>10</xdr:col>
      <xdr:colOff>196850</xdr:colOff>
      <xdr:row>219</xdr:row>
      <xdr:rowOff>498475</xdr:rowOff>
    </xdr:to>
    <xdr:pic>
      <xdr:nvPicPr>
        <xdr:cNvPr id="290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65719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219</xdr:row>
      <xdr:rowOff>279400</xdr:rowOff>
    </xdr:from>
    <xdr:to>
      <xdr:col>3</xdr:col>
      <xdr:colOff>196850</xdr:colOff>
      <xdr:row>219</xdr:row>
      <xdr:rowOff>498475</xdr:rowOff>
    </xdr:to>
    <xdr:pic>
      <xdr:nvPicPr>
        <xdr:cNvPr id="290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5719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219</xdr:row>
      <xdr:rowOff>279400</xdr:rowOff>
    </xdr:from>
    <xdr:to>
      <xdr:col>3</xdr:col>
      <xdr:colOff>196850</xdr:colOff>
      <xdr:row>219</xdr:row>
      <xdr:rowOff>498475</xdr:rowOff>
    </xdr:to>
    <xdr:pic>
      <xdr:nvPicPr>
        <xdr:cNvPr id="291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5719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219</xdr:row>
      <xdr:rowOff>279400</xdr:rowOff>
    </xdr:from>
    <xdr:to>
      <xdr:col>10</xdr:col>
      <xdr:colOff>196850</xdr:colOff>
      <xdr:row>219</xdr:row>
      <xdr:rowOff>498475</xdr:rowOff>
    </xdr:to>
    <xdr:pic>
      <xdr:nvPicPr>
        <xdr:cNvPr id="29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65719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219</xdr:row>
      <xdr:rowOff>279400</xdr:rowOff>
    </xdr:from>
    <xdr:to>
      <xdr:col>3</xdr:col>
      <xdr:colOff>196850</xdr:colOff>
      <xdr:row>219</xdr:row>
      <xdr:rowOff>498475</xdr:rowOff>
    </xdr:to>
    <xdr:pic>
      <xdr:nvPicPr>
        <xdr:cNvPr id="291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5719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219</xdr:row>
      <xdr:rowOff>279400</xdr:rowOff>
    </xdr:from>
    <xdr:to>
      <xdr:col>3</xdr:col>
      <xdr:colOff>196850</xdr:colOff>
      <xdr:row>219</xdr:row>
      <xdr:rowOff>498475</xdr:rowOff>
    </xdr:to>
    <xdr:pic>
      <xdr:nvPicPr>
        <xdr:cNvPr id="291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5719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219</xdr:row>
      <xdr:rowOff>279400</xdr:rowOff>
    </xdr:from>
    <xdr:to>
      <xdr:col>10</xdr:col>
      <xdr:colOff>196850</xdr:colOff>
      <xdr:row>219</xdr:row>
      <xdr:rowOff>498475</xdr:rowOff>
    </xdr:to>
    <xdr:pic>
      <xdr:nvPicPr>
        <xdr:cNvPr id="291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65719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219</xdr:row>
      <xdr:rowOff>279400</xdr:rowOff>
    </xdr:from>
    <xdr:to>
      <xdr:col>3</xdr:col>
      <xdr:colOff>196850</xdr:colOff>
      <xdr:row>219</xdr:row>
      <xdr:rowOff>498475</xdr:rowOff>
    </xdr:to>
    <xdr:pic>
      <xdr:nvPicPr>
        <xdr:cNvPr id="291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5719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219</xdr:row>
      <xdr:rowOff>279400</xdr:rowOff>
    </xdr:from>
    <xdr:to>
      <xdr:col>3</xdr:col>
      <xdr:colOff>196850</xdr:colOff>
      <xdr:row>219</xdr:row>
      <xdr:rowOff>498475</xdr:rowOff>
    </xdr:to>
    <xdr:pic>
      <xdr:nvPicPr>
        <xdr:cNvPr id="291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5719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219</xdr:row>
      <xdr:rowOff>257175</xdr:rowOff>
    </xdr:from>
    <xdr:to>
      <xdr:col>3</xdr:col>
      <xdr:colOff>514350</xdr:colOff>
      <xdr:row>219</xdr:row>
      <xdr:rowOff>476250</xdr:rowOff>
    </xdr:to>
    <xdr:pic>
      <xdr:nvPicPr>
        <xdr:cNvPr id="291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656969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219</xdr:row>
      <xdr:rowOff>279400</xdr:rowOff>
    </xdr:from>
    <xdr:to>
      <xdr:col>10</xdr:col>
      <xdr:colOff>196850</xdr:colOff>
      <xdr:row>219</xdr:row>
      <xdr:rowOff>498475</xdr:rowOff>
    </xdr:to>
    <xdr:pic>
      <xdr:nvPicPr>
        <xdr:cNvPr id="291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65719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219</xdr:row>
      <xdr:rowOff>257175</xdr:rowOff>
    </xdr:from>
    <xdr:to>
      <xdr:col>10</xdr:col>
      <xdr:colOff>514350</xdr:colOff>
      <xdr:row>219</xdr:row>
      <xdr:rowOff>476250</xdr:rowOff>
    </xdr:to>
    <xdr:pic>
      <xdr:nvPicPr>
        <xdr:cNvPr id="291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656969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219</xdr:row>
      <xdr:rowOff>279400</xdr:rowOff>
    </xdr:from>
    <xdr:to>
      <xdr:col>3</xdr:col>
      <xdr:colOff>196850</xdr:colOff>
      <xdr:row>219</xdr:row>
      <xdr:rowOff>498475</xdr:rowOff>
    </xdr:to>
    <xdr:pic>
      <xdr:nvPicPr>
        <xdr:cNvPr id="292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5719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219</xdr:row>
      <xdr:rowOff>257175</xdr:rowOff>
    </xdr:from>
    <xdr:to>
      <xdr:col>3</xdr:col>
      <xdr:colOff>514350</xdr:colOff>
      <xdr:row>219</xdr:row>
      <xdr:rowOff>476250</xdr:rowOff>
    </xdr:to>
    <xdr:pic>
      <xdr:nvPicPr>
        <xdr:cNvPr id="292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656969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219</xdr:row>
      <xdr:rowOff>279400</xdr:rowOff>
    </xdr:from>
    <xdr:to>
      <xdr:col>3</xdr:col>
      <xdr:colOff>196850</xdr:colOff>
      <xdr:row>219</xdr:row>
      <xdr:rowOff>498475</xdr:rowOff>
    </xdr:to>
    <xdr:pic>
      <xdr:nvPicPr>
        <xdr:cNvPr id="292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5719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219</xdr:row>
      <xdr:rowOff>279400</xdr:rowOff>
    </xdr:from>
    <xdr:to>
      <xdr:col>10</xdr:col>
      <xdr:colOff>196850</xdr:colOff>
      <xdr:row>219</xdr:row>
      <xdr:rowOff>498475</xdr:rowOff>
    </xdr:to>
    <xdr:pic>
      <xdr:nvPicPr>
        <xdr:cNvPr id="292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65719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219</xdr:row>
      <xdr:rowOff>279400</xdr:rowOff>
    </xdr:from>
    <xdr:to>
      <xdr:col>3</xdr:col>
      <xdr:colOff>196850</xdr:colOff>
      <xdr:row>219</xdr:row>
      <xdr:rowOff>498475</xdr:rowOff>
    </xdr:to>
    <xdr:pic>
      <xdr:nvPicPr>
        <xdr:cNvPr id="292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5719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219</xdr:row>
      <xdr:rowOff>279400</xdr:rowOff>
    </xdr:from>
    <xdr:to>
      <xdr:col>3</xdr:col>
      <xdr:colOff>196850</xdr:colOff>
      <xdr:row>219</xdr:row>
      <xdr:rowOff>498475</xdr:rowOff>
    </xdr:to>
    <xdr:pic>
      <xdr:nvPicPr>
        <xdr:cNvPr id="292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5719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219</xdr:row>
      <xdr:rowOff>279400</xdr:rowOff>
    </xdr:from>
    <xdr:to>
      <xdr:col>10</xdr:col>
      <xdr:colOff>196850</xdr:colOff>
      <xdr:row>219</xdr:row>
      <xdr:rowOff>498475</xdr:rowOff>
    </xdr:to>
    <xdr:pic>
      <xdr:nvPicPr>
        <xdr:cNvPr id="292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65719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219</xdr:row>
      <xdr:rowOff>279400</xdr:rowOff>
    </xdr:from>
    <xdr:to>
      <xdr:col>3</xdr:col>
      <xdr:colOff>196850</xdr:colOff>
      <xdr:row>219</xdr:row>
      <xdr:rowOff>498475</xdr:rowOff>
    </xdr:to>
    <xdr:pic>
      <xdr:nvPicPr>
        <xdr:cNvPr id="292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5719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219</xdr:row>
      <xdr:rowOff>279400</xdr:rowOff>
    </xdr:from>
    <xdr:to>
      <xdr:col>3</xdr:col>
      <xdr:colOff>196850</xdr:colOff>
      <xdr:row>219</xdr:row>
      <xdr:rowOff>498475</xdr:rowOff>
    </xdr:to>
    <xdr:pic>
      <xdr:nvPicPr>
        <xdr:cNvPr id="292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5719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219</xdr:row>
      <xdr:rowOff>279400</xdr:rowOff>
    </xdr:from>
    <xdr:to>
      <xdr:col>10</xdr:col>
      <xdr:colOff>196850</xdr:colOff>
      <xdr:row>219</xdr:row>
      <xdr:rowOff>498475</xdr:rowOff>
    </xdr:to>
    <xdr:pic>
      <xdr:nvPicPr>
        <xdr:cNvPr id="292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65719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219</xdr:row>
      <xdr:rowOff>279400</xdr:rowOff>
    </xdr:from>
    <xdr:to>
      <xdr:col>3</xdr:col>
      <xdr:colOff>196850</xdr:colOff>
      <xdr:row>219</xdr:row>
      <xdr:rowOff>498475</xdr:rowOff>
    </xdr:to>
    <xdr:pic>
      <xdr:nvPicPr>
        <xdr:cNvPr id="293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5719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219</xdr:row>
      <xdr:rowOff>279400</xdr:rowOff>
    </xdr:from>
    <xdr:to>
      <xdr:col>3</xdr:col>
      <xdr:colOff>196850</xdr:colOff>
      <xdr:row>219</xdr:row>
      <xdr:rowOff>498475</xdr:rowOff>
    </xdr:to>
    <xdr:pic>
      <xdr:nvPicPr>
        <xdr:cNvPr id="293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5719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219</xdr:row>
      <xdr:rowOff>279400</xdr:rowOff>
    </xdr:from>
    <xdr:to>
      <xdr:col>10</xdr:col>
      <xdr:colOff>196850</xdr:colOff>
      <xdr:row>219</xdr:row>
      <xdr:rowOff>498475</xdr:rowOff>
    </xdr:to>
    <xdr:pic>
      <xdr:nvPicPr>
        <xdr:cNvPr id="293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65719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219</xdr:row>
      <xdr:rowOff>279400</xdr:rowOff>
    </xdr:from>
    <xdr:to>
      <xdr:col>3</xdr:col>
      <xdr:colOff>196850</xdr:colOff>
      <xdr:row>219</xdr:row>
      <xdr:rowOff>498475</xdr:rowOff>
    </xdr:to>
    <xdr:pic>
      <xdr:nvPicPr>
        <xdr:cNvPr id="293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5719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219</xdr:row>
      <xdr:rowOff>279400</xdr:rowOff>
    </xdr:from>
    <xdr:to>
      <xdr:col>3</xdr:col>
      <xdr:colOff>196850</xdr:colOff>
      <xdr:row>219</xdr:row>
      <xdr:rowOff>498475</xdr:rowOff>
    </xdr:to>
    <xdr:pic>
      <xdr:nvPicPr>
        <xdr:cNvPr id="29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5719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219</xdr:row>
      <xdr:rowOff>279400</xdr:rowOff>
    </xdr:from>
    <xdr:to>
      <xdr:col>10</xdr:col>
      <xdr:colOff>196850</xdr:colOff>
      <xdr:row>219</xdr:row>
      <xdr:rowOff>498475</xdr:rowOff>
    </xdr:to>
    <xdr:pic>
      <xdr:nvPicPr>
        <xdr:cNvPr id="293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65719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219</xdr:row>
      <xdr:rowOff>279400</xdr:rowOff>
    </xdr:from>
    <xdr:to>
      <xdr:col>3</xdr:col>
      <xdr:colOff>196850</xdr:colOff>
      <xdr:row>219</xdr:row>
      <xdr:rowOff>498475</xdr:rowOff>
    </xdr:to>
    <xdr:pic>
      <xdr:nvPicPr>
        <xdr:cNvPr id="293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5719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219</xdr:row>
      <xdr:rowOff>279400</xdr:rowOff>
    </xdr:from>
    <xdr:to>
      <xdr:col>3</xdr:col>
      <xdr:colOff>196850</xdr:colOff>
      <xdr:row>219</xdr:row>
      <xdr:rowOff>498475</xdr:rowOff>
    </xdr:to>
    <xdr:pic>
      <xdr:nvPicPr>
        <xdr:cNvPr id="293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5719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219</xdr:row>
      <xdr:rowOff>257175</xdr:rowOff>
    </xdr:from>
    <xdr:to>
      <xdr:col>3</xdr:col>
      <xdr:colOff>514350</xdr:colOff>
      <xdr:row>219</xdr:row>
      <xdr:rowOff>476250</xdr:rowOff>
    </xdr:to>
    <xdr:pic>
      <xdr:nvPicPr>
        <xdr:cNvPr id="293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656969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219</xdr:row>
      <xdr:rowOff>279400</xdr:rowOff>
    </xdr:from>
    <xdr:to>
      <xdr:col>10</xdr:col>
      <xdr:colOff>196850</xdr:colOff>
      <xdr:row>219</xdr:row>
      <xdr:rowOff>498475</xdr:rowOff>
    </xdr:to>
    <xdr:pic>
      <xdr:nvPicPr>
        <xdr:cNvPr id="293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65719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219</xdr:row>
      <xdr:rowOff>257175</xdr:rowOff>
    </xdr:from>
    <xdr:to>
      <xdr:col>10</xdr:col>
      <xdr:colOff>514350</xdr:colOff>
      <xdr:row>219</xdr:row>
      <xdr:rowOff>476250</xdr:rowOff>
    </xdr:to>
    <xdr:pic>
      <xdr:nvPicPr>
        <xdr:cNvPr id="294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656969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219</xdr:row>
      <xdr:rowOff>279400</xdr:rowOff>
    </xdr:from>
    <xdr:to>
      <xdr:col>3</xdr:col>
      <xdr:colOff>196850</xdr:colOff>
      <xdr:row>219</xdr:row>
      <xdr:rowOff>498475</xdr:rowOff>
    </xdr:to>
    <xdr:pic>
      <xdr:nvPicPr>
        <xdr:cNvPr id="294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5719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219</xdr:row>
      <xdr:rowOff>257175</xdr:rowOff>
    </xdr:from>
    <xdr:to>
      <xdr:col>3</xdr:col>
      <xdr:colOff>514350</xdr:colOff>
      <xdr:row>219</xdr:row>
      <xdr:rowOff>476250</xdr:rowOff>
    </xdr:to>
    <xdr:pic>
      <xdr:nvPicPr>
        <xdr:cNvPr id="294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656969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219</xdr:row>
      <xdr:rowOff>279400</xdr:rowOff>
    </xdr:from>
    <xdr:to>
      <xdr:col>3</xdr:col>
      <xdr:colOff>196850</xdr:colOff>
      <xdr:row>219</xdr:row>
      <xdr:rowOff>498475</xdr:rowOff>
    </xdr:to>
    <xdr:pic>
      <xdr:nvPicPr>
        <xdr:cNvPr id="294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5719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219</xdr:row>
      <xdr:rowOff>279400</xdr:rowOff>
    </xdr:from>
    <xdr:to>
      <xdr:col>10</xdr:col>
      <xdr:colOff>196850</xdr:colOff>
      <xdr:row>219</xdr:row>
      <xdr:rowOff>498475</xdr:rowOff>
    </xdr:to>
    <xdr:pic>
      <xdr:nvPicPr>
        <xdr:cNvPr id="294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65719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219</xdr:row>
      <xdr:rowOff>279400</xdr:rowOff>
    </xdr:from>
    <xdr:to>
      <xdr:col>3</xdr:col>
      <xdr:colOff>196850</xdr:colOff>
      <xdr:row>219</xdr:row>
      <xdr:rowOff>498475</xdr:rowOff>
    </xdr:to>
    <xdr:pic>
      <xdr:nvPicPr>
        <xdr:cNvPr id="294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5719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219</xdr:row>
      <xdr:rowOff>279400</xdr:rowOff>
    </xdr:from>
    <xdr:to>
      <xdr:col>3</xdr:col>
      <xdr:colOff>196850</xdr:colOff>
      <xdr:row>219</xdr:row>
      <xdr:rowOff>498475</xdr:rowOff>
    </xdr:to>
    <xdr:pic>
      <xdr:nvPicPr>
        <xdr:cNvPr id="294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5719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219</xdr:row>
      <xdr:rowOff>279400</xdr:rowOff>
    </xdr:from>
    <xdr:to>
      <xdr:col>10</xdr:col>
      <xdr:colOff>196850</xdr:colOff>
      <xdr:row>219</xdr:row>
      <xdr:rowOff>498475</xdr:rowOff>
    </xdr:to>
    <xdr:pic>
      <xdr:nvPicPr>
        <xdr:cNvPr id="294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65719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219</xdr:row>
      <xdr:rowOff>279400</xdr:rowOff>
    </xdr:from>
    <xdr:to>
      <xdr:col>3</xdr:col>
      <xdr:colOff>196850</xdr:colOff>
      <xdr:row>219</xdr:row>
      <xdr:rowOff>498475</xdr:rowOff>
    </xdr:to>
    <xdr:pic>
      <xdr:nvPicPr>
        <xdr:cNvPr id="294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5719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219</xdr:row>
      <xdr:rowOff>279400</xdr:rowOff>
    </xdr:from>
    <xdr:to>
      <xdr:col>3</xdr:col>
      <xdr:colOff>196850</xdr:colOff>
      <xdr:row>219</xdr:row>
      <xdr:rowOff>498475</xdr:rowOff>
    </xdr:to>
    <xdr:pic>
      <xdr:nvPicPr>
        <xdr:cNvPr id="294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5719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219</xdr:row>
      <xdr:rowOff>279400</xdr:rowOff>
    </xdr:from>
    <xdr:to>
      <xdr:col>10</xdr:col>
      <xdr:colOff>196850</xdr:colOff>
      <xdr:row>219</xdr:row>
      <xdr:rowOff>498475</xdr:rowOff>
    </xdr:to>
    <xdr:pic>
      <xdr:nvPicPr>
        <xdr:cNvPr id="295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65719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219</xdr:row>
      <xdr:rowOff>279400</xdr:rowOff>
    </xdr:from>
    <xdr:to>
      <xdr:col>3</xdr:col>
      <xdr:colOff>196850</xdr:colOff>
      <xdr:row>219</xdr:row>
      <xdr:rowOff>498475</xdr:rowOff>
    </xdr:to>
    <xdr:pic>
      <xdr:nvPicPr>
        <xdr:cNvPr id="295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5719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219</xdr:row>
      <xdr:rowOff>279400</xdr:rowOff>
    </xdr:from>
    <xdr:to>
      <xdr:col>3</xdr:col>
      <xdr:colOff>196850</xdr:colOff>
      <xdr:row>219</xdr:row>
      <xdr:rowOff>498475</xdr:rowOff>
    </xdr:to>
    <xdr:pic>
      <xdr:nvPicPr>
        <xdr:cNvPr id="295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5719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219</xdr:row>
      <xdr:rowOff>257175</xdr:rowOff>
    </xdr:from>
    <xdr:to>
      <xdr:col>3</xdr:col>
      <xdr:colOff>514350</xdr:colOff>
      <xdr:row>219</xdr:row>
      <xdr:rowOff>476250</xdr:rowOff>
    </xdr:to>
    <xdr:pic>
      <xdr:nvPicPr>
        <xdr:cNvPr id="295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656969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219</xdr:row>
      <xdr:rowOff>279400</xdr:rowOff>
    </xdr:from>
    <xdr:to>
      <xdr:col>10</xdr:col>
      <xdr:colOff>196850</xdr:colOff>
      <xdr:row>219</xdr:row>
      <xdr:rowOff>498475</xdr:rowOff>
    </xdr:to>
    <xdr:pic>
      <xdr:nvPicPr>
        <xdr:cNvPr id="295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65719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219</xdr:row>
      <xdr:rowOff>257175</xdr:rowOff>
    </xdr:from>
    <xdr:to>
      <xdr:col>10</xdr:col>
      <xdr:colOff>514350</xdr:colOff>
      <xdr:row>219</xdr:row>
      <xdr:rowOff>476250</xdr:rowOff>
    </xdr:to>
    <xdr:pic>
      <xdr:nvPicPr>
        <xdr:cNvPr id="295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656969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219</xdr:row>
      <xdr:rowOff>279400</xdr:rowOff>
    </xdr:from>
    <xdr:to>
      <xdr:col>3</xdr:col>
      <xdr:colOff>196850</xdr:colOff>
      <xdr:row>219</xdr:row>
      <xdr:rowOff>498475</xdr:rowOff>
    </xdr:to>
    <xdr:pic>
      <xdr:nvPicPr>
        <xdr:cNvPr id="295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5719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219</xdr:row>
      <xdr:rowOff>257175</xdr:rowOff>
    </xdr:from>
    <xdr:to>
      <xdr:col>3</xdr:col>
      <xdr:colOff>514350</xdr:colOff>
      <xdr:row>219</xdr:row>
      <xdr:rowOff>476250</xdr:rowOff>
    </xdr:to>
    <xdr:pic>
      <xdr:nvPicPr>
        <xdr:cNvPr id="295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656969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219</xdr:row>
      <xdr:rowOff>279400</xdr:rowOff>
    </xdr:from>
    <xdr:to>
      <xdr:col>3</xdr:col>
      <xdr:colOff>196850</xdr:colOff>
      <xdr:row>219</xdr:row>
      <xdr:rowOff>498475</xdr:rowOff>
    </xdr:to>
    <xdr:pic>
      <xdr:nvPicPr>
        <xdr:cNvPr id="295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5719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219</xdr:row>
      <xdr:rowOff>279400</xdr:rowOff>
    </xdr:from>
    <xdr:to>
      <xdr:col>10</xdr:col>
      <xdr:colOff>196850</xdr:colOff>
      <xdr:row>219</xdr:row>
      <xdr:rowOff>498475</xdr:rowOff>
    </xdr:to>
    <xdr:pic>
      <xdr:nvPicPr>
        <xdr:cNvPr id="295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65719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219</xdr:row>
      <xdr:rowOff>279400</xdr:rowOff>
    </xdr:from>
    <xdr:to>
      <xdr:col>3</xdr:col>
      <xdr:colOff>196850</xdr:colOff>
      <xdr:row>219</xdr:row>
      <xdr:rowOff>498475</xdr:rowOff>
    </xdr:to>
    <xdr:pic>
      <xdr:nvPicPr>
        <xdr:cNvPr id="296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5719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219</xdr:row>
      <xdr:rowOff>279400</xdr:rowOff>
    </xdr:from>
    <xdr:to>
      <xdr:col>3</xdr:col>
      <xdr:colOff>196850</xdr:colOff>
      <xdr:row>219</xdr:row>
      <xdr:rowOff>498475</xdr:rowOff>
    </xdr:to>
    <xdr:pic>
      <xdr:nvPicPr>
        <xdr:cNvPr id="296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5719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219</xdr:row>
      <xdr:rowOff>279400</xdr:rowOff>
    </xdr:from>
    <xdr:to>
      <xdr:col>10</xdr:col>
      <xdr:colOff>196850</xdr:colOff>
      <xdr:row>219</xdr:row>
      <xdr:rowOff>498475</xdr:rowOff>
    </xdr:to>
    <xdr:pic>
      <xdr:nvPicPr>
        <xdr:cNvPr id="296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65719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219</xdr:row>
      <xdr:rowOff>279400</xdr:rowOff>
    </xdr:from>
    <xdr:to>
      <xdr:col>3</xdr:col>
      <xdr:colOff>196850</xdr:colOff>
      <xdr:row>219</xdr:row>
      <xdr:rowOff>498475</xdr:rowOff>
    </xdr:to>
    <xdr:pic>
      <xdr:nvPicPr>
        <xdr:cNvPr id="296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5719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219</xdr:row>
      <xdr:rowOff>279400</xdr:rowOff>
    </xdr:from>
    <xdr:to>
      <xdr:col>3</xdr:col>
      <xdr:colOff>196850</xdr:colOff>
      <xdr:row>219</xdr:row>
      <xdr:rowOff>498475</xdr:rowOff>
    </xdr:to>
    <xdr:pic>
      <xdr:nvPicPr>
        <xdr:cNvPr id="296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5719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219</xdr:row>
      <xdr:rowOff>279400</xdr:rowOff>
    </xdr:from>
    <xdr:to>
      <xdr:col>10</xdr:col>
      <xdr:colOff>196850</xdr:colOff>
      <xdr:row>219</xdr:row>
      <xdr:rowOff>498475</xdr:rowOff>
    </xdr:to>
    <xdr:pic>
      <xdr:nvPicPr>
        <xdr:cNvPr id="296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65719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219</xdr:row>
      <xdr:rowOff>279400</xdr:rowOff>
    </xdr:from>
    <xdr:to>
      <xdr:col>3</xdr:col>
      <xdr:colOff>196850</xdr:colOff>
      <xdr:row>219</xdr:row>
      <xdr:rowOff>498475</xdr:rowOff>
    </xdr:to>
    <xdr:pic>
      <xdr:nvPicPr>
        <xdr:cNvPr id="296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5719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219</xdr:row>
      <xdr:rowOff>279400</xdr:rowOff>
    </xdr:from>
    <xdr:to>
      <xdr:col>3</xdr:col>
      <xdr:colOff>196850</xdr:colOff>
      <xdr:row>219</xdr:row>
      <xdr:rowOff>498475</xdr:rowOff>
    </xdr:to>
    <xdr:pic>
      <xdr:nvPicPr>
        <xdr:cNvPr id="296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5719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219</xdr:row>
      <xdr:rowOff>279400</xdr:rowOff>
    </xdr:from>
    <xdr:to>
      <xdr:col>10</xdr:col>
      <xdr:colOff>196850</xdr:colOff>
      <xdr:row>219</xdr:row>
      <xdr:rowOff>498475</xdr:rowOff>
    </xdr:to>
    <xdr:pic>
      <xdr:nvPicPr>
        <xdr:cNvPr id="296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65719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219</xdr:row>
      <xdr:rowOff>279400</xdr:rowOff>
    </xdr:from>
    <xdr:to>
      <xdr:col>3</xdr:col>
      <xdr:colOff>196850</xdr:colOff>
      <xdr:row>219</xdr:row>
      <xdr:rowOff>498475</xdr:rowOff>
    </xdr:to>
    <xdr:pic>
      <xdr:nvPicPr>
        <xdr:cNvPr id="296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5719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219</xdr:row>
      <xdr:rowOff>279400</xdr:rowOff>
    </xdr:from>
    <xdr:to>
      <xdr:col>3</xdr:col>
      <xdr:colOff>196850</xdr:colOff>
      <xdr:row>219</xdr:row>
      <xdr:rowOff>498475</xdr:rowOff>
    </xdr:to>
    <xdr:pic>
      <xdr:nvPicPr>
        <xdr:cNvPr id="297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5719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219</xdr:row>
      <xdr:rowOff>279400</xdr:rowOff>
    </xdr:from>
    <xdr:to>
      <xdr:col>10</xdr:col>
      <xdr:colOff>196850</xdr:colOff>
      <xdr:row>219</xdr:row>
      <xdr:rowOff>498475</xdr:rowOff>
    </xdr:to>
    <xdr:pic>
      <xdr:nvPicPr>
        <xdr:cNvPr id="297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65719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219</xdr:row>
      <xdr:rowOff>279400</xdr:rowOff>
    </xdr:from>
    <xdr:to>
      <xdr:col>3</xdr:col>
      <xdr:colOff>196850</xdr:colOff>
      <xdr:row>219</xdr:row>
      <xdr:rowOff>498475</xdr:rowOff>
    </xdr:to>
    <xdr:pic>
      <xdr:nvPicPr>
        <xdr:cNvPr id="297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5719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219</xdr:row>
      <xdr:rowOff>279400</xdr:rowOff>
    </xdr:from>
    <xdr:to>
      <xdr:col>3</xdr:col>
      <xdr:colOff>196850</xdr:colOff>
      <xdr:row>219</xdr:row>
      <xdr:rowOff>498475</xdr:rowOff>
    </xdr:to>
    <xdr:pic>
      <xdr:nvPicPr>
        <xdr:cNvPr id="297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5719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219</xdr:row>
      <xdr:rowOff>257175</xdr:rowOff>
    </xdr:from>
    <xdr:to>
      <xdr:col>3</xdr:col>
      <xdr:colOff>514350</xdr:colOff>
      <xdr:row>219</xdr:row>
      <xdr:rowOff>476250</xdr:rowOff>
    </xdr:to>
    <xdr:pic>
      <xdr:nvPicPr>
        <xdr:cNvPr id="297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656969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219</xdr:row>
      <xdr:rowOff>279400</xdr:rowOff>
    </xdr:from>
    <xdr:to>
      <xdr:col>10</xdr:col>
      <xdr:colOff>196850</xdr:colOff>
      <xdr:row>219</xdr:row>
      <xdr:rowOff>498475</xdr:rowOff>
    </xdr:to>
    <xdr:pic>
      <xdr:nvPicPr>
        <xdr:cNvPr id="297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65719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219</xdr:row>
      <xdr:rowOff>257175</xdr:rowOff>
    </xdr:from>
    <xdr:to>
      <xdr:col>10</xdr:col>
      <xdr:colOff>514350</xdr:colOff>
      <xdr:row>219</xdr:row>
      <xdr:rowOff>476250</xdr:rowOff>
    </xdr:to>
    <xdr:pic>
      <xdr:nvPicPr>
        <xdr:cNvPr id="297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656969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219</xdr:row>
      <xdr:rowOff>279400</xdr:rowOff>
    </xdr:from>
    <xdr:to>
      <xdr:col>3</xdr:col>
      <xdr:colOff>196850</xdr:colOff>
      <xdr:row>219</xdr:row>
      <xdr:rowOff>498475</xdr:rowOff>
    </xdr:to>
    <xdr:pic>
      <xdr:nvPicPr>
        <xdr:cNvPr id="297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5719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219</xdr:row>
      <xdr:rowOff>257175</xdr:rowOff>
    </xdr:from>
    <xdr:to>
      <xdr:col>3</xdr:col>
      <xdr:colOff>514350</xdr:colOff>
      <xdr:row>219</xdr:row>
      <xdr:rowOff>476250</xdr:rowOff>
    </xdr:to>
    <xdr:pic>
      <xdr:nvPicPr>
        <xdr:cNvPr id="297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656969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219</xdr:row>
      <xdr:rowOff>279400</xdr:rowOff>
    </xdr:from>
    <xdr:to>
      <xdr:col>3</xdr:col>
      <xdr:colOff>196850</xdr:colOff>
      <xdr:row>219</xdr:row>
      <xdr:rowOff>498475</xdr:rowOff>
    </xdr:to>
    <xdr:pic>
      <xdr:nvPicPr>
        <xdr:cNvPr id="297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5719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219</xdr:row>
      <xdr:rowOff>279400</xdr:rowOff>
    </xdr:from>
    <xdr:to>
      <xdr:col>10</xdr:col>
      <xdr:colOff>196850</xdr:colOff>
      <xdr:row>219</xdr:row>
      <xdr:rowOff>498475</xdr:rowOff>
    </xdr:to>
    <xdr:pic>
      <xdr:nvPicPr>
        <xdr:cNvPr id="298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65719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219</xdr:row>
      <xdr:rowOff>279400</xdr:rowOff>
    </xdr:from>
    <xdr:to>
      <xdr:col>3</xdr:col>
      <xdr:colOff>196850</xdr:colOff>
      <xdr:row>219</xdr:row>
      <xdr:rowOff>498475</xdr:rowOff>
    </xdr:to>
    <xdr:pic>
      <xdr:nvPicPr>
        <xdr:cNvPr id="298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5719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219</xdr:row>
      <xdr:rowOff>279400</xdr:rowOff>
    </xdr:from>
    <xdr:to>
      <xdr:col>3</xdr:col>
      <xdr:colOff>196850</xdr:colOff>
      <xdr:row>219</xdr:row>
      <xdr:rowOff>498475</xdr:rowOff>
    </xdr:to>
    <xdr:pic>
      <xdr:nvPicPr>
        <xdr:cNvPr id="298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5719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219</xdr:row>
      <xdr:rowOff>279400</xdr:rowOff>
    </xdr:from>
    <xdr:to>
      <xdr:col>10</xdr:col>
      <xdr:colOff>196850</xdr:colOff>
      <xdr:row>219</xdr:row>
      <xdr:rowOff>498475</xdr:rowOff>
    </xdr:to>
    <xdr:pic>
      <xdr:nvPicPr>
        <xdr:cNvPr id="298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65719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219</xdr:row>
      <xdr:rowOff>279400</xdr:rowOff>
    </xdr:from>
    <xdr:to>
      <xdr:col>3</xdr:col>
      <xdr:colOff>196850</xdr:colOff>
      <xdr:row>219</xdr:row>
      <xdr:rowOff>498475</xdr:rowOff>
    </xdr:to>
    <xdr:pic>
      <xdr:nvPicPr>
        <xdr:cNvPr id="298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5719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219</xdr:row>
      <xdr:rowOff>228600</xdr:rowOff>
    </xdr:from>
    <xdr:to>
      <xdr:col>3</xdr:col>
      <xdr:colOff>260350</xdr:colOff>
      <xdr:row>219</xdr:row>
      <xdr:rowOff>447675</xdr:rowOff>
    </xdr:to>
    <xdr:pic>
      <xdr:nvPicPr>
        <xdr:cNvPr id="298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165668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219</xdr:row>
      <xdr:rowOff>231775</xdr:rowOff>
    </xdr:from>
    <xdr:to>
      <xdr:col>3</xdr:col>
      <xdr:colOff>539750</xdr:colOff>
      <xdr:row>219</xdr:row>
      <xdr:rowOff>450850</xdr:rowOff>
    </xdr:to>
    <xdr:pic>
      <xdr:nvPicPr>
        <xdr:cNvPr id="298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1656715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219</xdr:row>
      <xdr:rowOff>228600</xdr:rowOff>
    </xdr:from>
    <xdr:to>
      <xdr:col>10</xdr:col>
      <xdr:colOff>260350</xdr:colOff>
      <xdr:row>219</xdr:row>
      <xdr:rowOff>447675</xdr:rowOff>
    </xdr:to>
    <xdr:pic>
      <xdr:nvPicPr>
        <xdr:cNvPr id="298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165668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219</xdr:row>
      <xdr:rowOff>231775</xdr:rowOff>
    </xdr:from>
    <xdr:to>
      <xdr:col>10</xdr:col>
      <xdr:colOff>539750</xdr:colOff>
      <xdr:row>219</xdr:row>
      <xdr:rowOff>450850</xdr:rowOff>
    </xdr:to>
    <xdr:pic>
      <xdr:nvPicPr>
        <xdr:cNvPr id="298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1656715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219</xdr:row>
      <xdr:rowOff>228600</xdr:rowOff>
    </xdr:from>
    <xdr:to>
      <xdr:col>3</xdr:col>
      <xdr:colOff>260350</xdr:colOff>
      <xdr:row>219</xdr:row>
      <xdr:rowOff>447675</xdr:rowOff>
    </xdr:to>
    <xdr:pic>
      <xdr:nvPicPr>
        <xdr:cNvPr id="298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165668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219</xdr:row>
      <xdr:rowOff>231775</xdr:rowOff>
    </xdr:from>
    <xdr:to>
      <xdr:col>3</xdr:col>
      <xdr:colOff>539750</xdr:colOff>
      <xdr:row>219</xdr:row>
      <xdr:rowOff>450850</xdr:rowOff>
    </xdr:to>
    <xdr:pic>
      <xdr:nvPicPr>
        <xdr:cNvPr id="299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1656715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219</xdr:row>
      <xdr:rowOff>228600</xdr:rowOff>
    </xdr:from>
    <xdr:to>
      <xdr:col>3</xdr:col>
      <xdr:colOff>260350</xdr:colOff>
      <xdr:row>219</xdr:row>
      <xdr:rowOff>447675</xdr:rowOff>
    </xdr:to>
    <xdr:pic>
      <xdr:nvPicPr>
        <xdr:cNvPr id="299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165668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219</xdr:row>
      <xdr:rowOff>231775</xdr:rowOff>
    </xdr:from>
    <xdr:to>
      <xdr:col>3</xdr:col>
      <xdr:colOff>539750</xdr:colOff>
      <xdr:row>219</xdr:row>
      <xdr:rowOff>450850</xdr:rowOff>
    </xdr:to>
    <xdr:pic>
      <xdr:nvPicPr>
        <xdr:cNvPr id="299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1656715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219</xdr:row>
      <xdr:rowOff>228600</xdr:rowOff>
    </xdr:from>
    <xdr:to>
      <xdr:col>10</xdr:col>
      <xdr:colOff>260350</xdr:colOff>
      <xdr:row>219</xdr:row>
      <xdr:rowOff>447675</xdr:rowOff>
    </xdr:to>
    <xdr:pic>
      <xdr:nvPicPr>
        <xdr:cNvPr id="299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165668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219</xdr:row>
      <xdr:rowOff>231775</xdr:rowOff>
    </xdr:from>
    <xdr:to>
      <xdr:col>10</xdr:col>
      <xdr:colOff>539750</xdr:colOff>
      <xdr:row>219</xdr:row>
      <xdr:rowOff>450850</xdr:rowOff>
    </xdr:to>
    <xdr:pic>
      <xdr:nvPicPr>
        <xdr:cNvPr id="299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1656715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219</xdr:row>
      <xdr:rowOff>228600</xdr:rowOff>
    </xdr:from>
    <xdr:to>
      <xdr:col>3</xdr:col>
      <xdr:colOff>260350</xdr:colOff>
      <xdr:row>219</xdr:row>
      <xdr:rowOff>447675</xdr:rowOff>
    </xdr:to>
    <xdr:pic>
      <xdr:nvPicPr>
        <xdr:cNvPr id="299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165668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245969</xdr:colOff>
      <xdr:row>219</xdr:row>
      <xdr:rowOff>287804</xdr:rowOff>
    </xdr:from>
    <xdr:to>
      <xdr:col>3</xdr:col>
      <xdr:colOff>465044</xdr:colOff>
      <xdr:row>219</xdr:row>
      <xdr:rowOff>506879</xdr:rowOff>
    </xdr:to>
    <xdr:pic>
      <xdr:nvPicPr>
        <xdr:cNvPr id="299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46419" y="165727529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219</xdr:row>
      <xdr:rowOff>228600</xdr:rowOff>
    </xdr:from>
    <xdr:to>
      <xdr:col>10</xdr:col>
      <xdr:colOff>260350</xdr:colOff>
      <xdr:row>219</xdr:row>
      <xdr:rowOff>447675</xdr:rowOff>
    </xdr:to>
    <xdr:pic>
      <xdr:nvPicPr>
        <xdr:cNvPr id="299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165668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219</xdr:row>
      <xdr:rowOff>231775</xdr:rowOff>
    </xdr:from>
    <xdr:to>
      <xdr:col>10</xdr:col>
      <xdr:colOff>539750</xdr:colOff>
      <xdr:row>219</xdr:row>
      <xdr:rowOff>450850</xdr:rowOff>
    </xdr:to>
    <xdr:pic>
      <xdr:nvPicPr>
        <xdr:cNvPr id="299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1656715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224</xdr:row>
      <xdr:rowOff>279400</xdr:rowOff>
    </xdr:from>
    <xdr:to>
      <xdr:col>10</xdr:col>
      <xdr:colOff>196850</xdr:colOff>
      <xdr:row>224</xdr:row>
      <xdr:rowOff>498475</xdr:rowOff>
    </xdr:to>
    <xdr:pic>
      <xdr:nvPicPr>
        <xdr:cNvPr id="299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694624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224</xdr:row>
      <xdr:rowOff>257175</xdr:rowOff>
    </xdr:from>
    <xdr:to>
      <xdr:col>10</xdr:col>
      <xdr:colOff>514350</xdr:colOff>
      <xdr:row>224</xdr:row>
      <xdr:rowOff>476250</xdr:rowOff>
    </xdr:to>
    <xdr:pic>
      <xdr:nvPicPr>
        <xdr:cNvPr id="300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694402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224</xdr:row>
      <xdr:rowOff>279400</xdr:rowOff>
    </xdr:from>
    <xdr:to>
      <xdr:col>3</xdr:col>
      <xdr:colOff>196850</xdr:colOff>
      <xdr:row>224</xdr:row>
      <xdr:rowOff>498475</xdr:rowOff>
    </xdr:to>
    <xdr:pic>
      <xdr:nvPicPr>
        <xdr:cNvPr id="300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94624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224</xdr:row>
      <xdr:rowOff>257175</xdr:rowOff>
    </xdr:from>
    <xdr:to>
      <xdr:col>3</xdr:col>
      <xdr:colOff>514350</xdr:colOff>
      <xdr:row>224</xdr:row>
      <xdr:rowOff>476250</xdr:rowOff>
    </xdr:to>
    <xdr:pic>
      <xdr:nvPicPr>
        <xdr:cNvPr id="300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694402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224</xdr:row>
      <xdr:rowOff>279400</xdr:rowOff>
    </xdr:from>
    <xdr:to>
      <xdr:col>3</xdr:col>
      <xdr:colOff>196850</xdr:colOff>
      <xdr:row>224</xdr:row>
      <xdr:rowOff>498475</xdr:rowOff>
    </xdr:to>
    <xdr:pic>
      <xdr:nvPicPr>
        <xdr:cNvPr id="300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94624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224</xdr:row>
      <xdr:rowOff>257175</xdr:rowOff>
    </xdr:from>
    <xdr:to>
      <xdr:col>3</xdr:col>
      <xdr:colOff>514350</xdr:colOff>
      <xdr:row>224</xdr:row>
      <xdr:rowOff>476250</xdr:rowOff>
    </xdr:to>
    <xdr:pic>
      <xdr:nvPicPr>
        <xdr:cNvPr id="300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694402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224</xdr:row>
      <xdr:rowOff>279400</xdr:rowOff>
    </xdr:from>
    <xdr:to>
      <xdr:col>10</xdr:col>
      <xdr:colOff>196850</xdr:colOff>
      <xdr:row>224</xdr:row>
      <xdr:rowOff>498475</xdr:rowOff>
    </xdr:to>
    <xdr:pic>
      <xdr:nvPicPr>
        <xdr:cNvPr id="300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694624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224</xdr:row>
      <xdr:rowOff>257175</xdr:rowOff>
    </xdr:from>
    <xdr:to>
      <xdr:col>10</xdr:col>
      <xdr:colOff>514350</xdr:colOff>
      <xdr:row>224</xdr:row>
      <xdr:rowOff>476250</xdr:rowOff>
    </xdr:to>
    <xdr:pic>
      <xdr:nvPicPr>
        <xdr:cNvPr id="300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694402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224</xdr:row>
      <xdr:rowOff>279400</xdr:rowOff>
    </xdr:from>
    <xdr:to>
      <xdr:col>3</xdr:col>
      <xdr:colOff>196850</xdr:colOff>
      <xdr:row>224</xdr:row>
      <xdr:rowOff>498475</xdr:rowOff>
    </xdr:to>
    <xdr:pic>
      <xdr:nvPicPr>
        <xdr:cNvPr id="300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94624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224</xdr:row>
      <xdr:rowOff>257175</xdr:rowOff>
    </xdr:from>
    <xdr:to>
      <xdr:col>3</xdr:col>
      <xdr:colOff>514350</xdr:colOff>
      <xdr:row>224</xdr:row>
      <xdr:rowOff>476250</xdr:rowOff>
    </xdr:to>
    <xdr:pic>
      <xdr:nvPicPr>
        <xdr:cNvPr id="300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694402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224</xdr:row>
      <xdr:rowOff>279400</xdr:rowOff>
    </xdr:from>
    <xdr:to>
      <xdr:col>3</xdr:col>
      <xdr:colOff>196850</xdr:colOff>
      <xdr:row>224</xdr:row>
      <xdr:rowOff>498475</xdr:rowOff>
    </xdr:to>
    <xdr:pic>
      <xdr:nvPicPr>
        <xdr:cNvPr id="300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94624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224</xdr:row>
      <xdr:rowOff>257175</xdr:rowOff>
    </xdr:from>
    <xdr:to>
      <xdr:col>3</xdr:col>
      <xdr:colOff>514350</xdr:colOff>
      <xdr:row>224</xdr:row>
      <xdr:rowOff>476250</xdr:rowOff>
    </xdr:to>
    <xdr:pic>
      <xdr:nvPicPr>
        <xdr:cNvPr id="301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694402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224</xdr:row>
      <xdr:rowOff>279400</xdr:rowOff>
    </xdr:from>
    <xdr:to>
      <xdr:col>10</xdr:col>
      <xdr:colOff>196850</xdr:colOff>
      <xdr:row>224</xdr:row>
      <xdr:rowOff>498475</xdr:rowOff>
    </xdr:to>
    <xdr:pic>
      <xdr:nvPicPr>
        <xdr:cNvPr id="30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694624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224</xdr:row>
      <xdr:rowOff>257175</xdr:rowOff>
    </xdr:from>
    <xdr:to>
      <xdr:col>10</xdr:col>
      <xdr:colOff>514350</xdr:colOff>
      <xdr:row>224</xdr:row>
      <xdr:rowOff>476250</xdr:rowOff>
    </xdr:to>
    <xdr:pic>
      <xdr:nvPicPr>
        <xdr:cNvPr id="301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694402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224</xdr:row>
      <xdr:rowOff>279400</xdr:rowOff>
    </xdr:from>
    <xdr:to>
      <xdr:col>3</xdr:col>
      <xdr:colOff>196850</xdr:colOff>
      <xdr:row>224</xdr:row>
      <xdr:rowOff>498475</xdr:rowOff>
    </xdr:to>
    <xdr:pic>
      <xdr:nvPicPr>
        <xdr:cNvPr id="301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94624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224</xdr:row>
      <xdr:rowOff>257175</xdr:rowOff>
    </xdr:from>
    <xdr:to>
      <xdr:col>3</xdr:col>
      <xdr:colOff>514350</xdr:colOff>
      <xdr:row>224</xdr:row>
      <xdr:rowOff>476250</xdr:rowOff>
    </xdr:to>
    <xdr:pic>
      <xdr:nvPicPr>
        <xdr:cNvPr id="301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694402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224</xdr:row>
      <xdr:rowOff>279400</xdr:rowOff>
    </xdr:from>
    <xdr:to>
      <xdr:col>3</xdr:col>
      <xdr:colOff>196850</xdr:colOff>
      <xdr:row>224</xdr:row>
      <xdr:rowOff>498475</xdr:rowOff>
    </xdr:to>
    <xdr:pic>
      <xdr:nvPicPr>
        <xdr:cNvPr id="301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94624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224</xdr:row>
      <xdr:rowOff>257175</xdr:rowOff>
    </xdr:from>
    <xdr:to>
      <xdr:col>3</xdr:col>
      <xdr:colOff>514350</xdr:colOff>
      <xdr:row>224</xdr:row>
      <xdr:rowOff>476250</xdr:rowOff>
    </xdr:to>
    <xdr:pic>
      <xdr:nvPicPr>
        <xdr:cNvPr id="301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694402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224</xdr:row>
      <xdr:rowOff>279400</xdr:rowOff>
    </xdr:from>
    <xdr:to>
      <xdr:col>10</xdr:col>
      <xdr:colOff>196850</xdr:colOff>
      <xdr:row>224</xdr:row>
      <xdr:rowOff>498475</xdr:rowOff>
    </xdr:to>
    <xdr:pic>
      <xdr:nvPicPr>
        <xdr:cNvPr id="301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694624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224</xdr:row>
      <xdr:rowOff>257175</xdr:rowOff>
    </xdr:from>
    <xdr:to>
      <xdr:col>10</xdr:col>
      <xdr:colOff>514350</xdr:colOff>
      <xdr:row>224</xdr:row>
      <xdr:rowOff>476250</xdr:rowOff>
    </xdr:to>
    <xdr:pic>
      <xdr:nvPicPr>
        <xdr:cNvPr id="301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694402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224</xdr:row>
      <xdr:rowOff>279400</xdr:rowOff>
    </xdr:from>
    <xdr:to>
      <xdr:col>3</xdr:col>
      <xdr:colOff>196850</xdr:colOff>
      <xdr:row>224</xdr:row>
      <xdr:rowOff>498475</xdr:rowOff>
    </xdr:to>
    <xdr:pic>
      <xdr:nvPicPr>
        <xdr:cNvPr id="301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94624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224</xdr:row>
      <xdr:rowOff>257175</xdr:rowOff>
    </xdr:from>
    <xdr:to>
      <xdr:col>3</xdr:col>
      <xdr:colOff>514350</xdr:colOff>
      <xdr:row>224</xdr:row>
      <xdr:rowOff>476250</xdr:rowOff>
    </xdr:to>
    <xdr:pic>
      <xdr:nvPicPr>
        <xdr:cNvPr id="302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694402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224</xdr:row>
      <xdr:rowOff>279400</xdr:rowOff>
    </xdr:from>
    <xdr:to>
      <xdr:col>3</xdr:col>
      <xdr:colOff>196850</xdr:colOff>
      <xdr:row>224</xdr:row>
      <xdr:rowOff>498475</xdr:rowOff>
    </xdr:to>
    <xdr:pic>
      <xdr:nvPicPr>
        <xdr:cNvPr id="302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94624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224</xdr:row>
      <xdr:rowOff>257175</xdr:rowOff>
    </xdr:from>
    <xdr:to>
      <xdr:col>3</xdr:col>
      <xdr:colOff>514350</xdr:colOff>
      <xdr:row>224</xdr:row>
      <xdr:rowOff>476250</xdr:rowOff>
    </xdr:to>
    <xdr:pic>
      <xdr:nvPicPr>
        <xdr:cNvPr id="302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694402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224</xdr:row>
      <xdr:rowOff>279400</xdr:rowOff>
    </xdr:from>
    <xdr:to>
      <xdr:col>10</xdr:col>
      <xdr:colOff>196850</xdr:colOff>
      <xdr:row>224</xdr:row>
      <xdr:rowOff>498475</xdr:rowOff>
    </xdr:to>
    <xdr:pic>
      <xdr:nvPicPr>
        <xdr:cNvPr id="302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694624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224</xdr:row>
      <xdr:rowOff>279400</xdr:rowOff>
    </xdr:from>
    <xdr:to>
      <xdr:col>3</xdr:col>
      <xdr:colOff>196850</xdr:colOff>
      <xdr:row>224</xdr:row>
      <xdr:rowOff>498475</xdr:rowOff>
    </xdr:to>
    <xdr:pic>
      <xdr:nvPicPr>
        <xdr:cNvPr id="302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94624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224</xdr:row>
      <xdr:rowOff>279400</xdr:rowOff>
    </xdr:from>
    <xdr:to>
      <xdr:col>3</xdr:col>
      <xdr:colOff>196850</xdr:colOff>
      <xdr:row>224</xdr:row>
      <xdr:rowOff>498475</xdr:rowOff>
    </xdr:to>
    <xdr:pic>
      <xdr:nvPicPr>
        <xdr:cNvPr id="302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94624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224</xdr:row>
      <xdr:rowOff>279400</xdr:rowOff>
    </xdr:from>
    <xdr:to>
      <xdr:col>10</xdr:col>
      <xdr:colOff>196850</xdr:colOff>
      <xdr:row>224</xdr:row>
      <xdr:rowOff>498475</xdr:rowOff>
    </xdr:to>
    <xdr:pic>
      <xdr:nvPicPr>
        <xdr:cNvPr id="302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694624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224</xdr:row>
      <xdr:rowOff>279400</xdr:rowOff>
    </xdr:from>
    <xdr:to>
      <xdr:col>3</xdr:col>
      <xdr:colOff>196850</xdr:colOff>
      <xdr:row>224</xdr:row>
      <xdr:rowOff>498475</xdr:rowOff>
    </xdr:to>
    <xdr:pic>
      <xdr:nvPicPr>
        <xdr:cNvPr id="302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94624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224</xdr:row>
      <xdr:rowOff>279400</xdr:rowOff>
    </xdr:from>
    <xdr:to>
      <xdr:col>3</xdr:col>
      <xdr:colOff>196850</xdr:colOff>
      <xdr:row>224</xdr:row>
      <xdr:rowOff>498475</xdr:rowOff>
    </xdr:to>
    <xdr:pic>
      <xdr:nvPicPr>
        <xdr:cNvPr id="302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94624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224</xdr:row>
      <xdr:rowOff>279400</xdr:rowOff>
    </xdr:from>
    <xdr:to>
      <xdr:col>10</xdr:col>
      <xdr:colOff>196850</xdr:colOff>
      <xdr:row>224</xdr:row>
      <xdr:rowOff>498475</xdr:rowOff>
    </xdr:to>
    <xdr:pic>
      <xdr:nvPicPr>
        <xdr:cNvPr id="302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694624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224</xdr:row>
      <xdr:rowOff>279400</xdr:rowOff>
    </xdr:from>
    <xdr:to>
      <xdr:col>3</xdr:col>
      <xdr:colOff>196850</xdr:colOff>
      <xdr:row>224</xdr:row>
      <xdr:rowOff>498475</xdr:rowOff>
    </xdr:to>
    <xdr:pic>
      <xdr:nvPicPr>
        <xdr:cNvPr id="303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94624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224</xdr:row>
      <xdr:rowOff>279400</xdr:rowOff>
    </xdr:from>
    <xdr:to>
      <xdr:col>3</xdr:col>
      <xdr:colOff>196850</xdr:colOff>
      <xdr:row>224</xdr:row>
      <xdr:rowOff>498475</xdr:rowOff>
    </xdr:to>
    <xdr:pic>
      <xdr:nvPicPr>
        <xdr:cNvPr id="303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94624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224</xdr:row>
      <xdr:rowOff>279400</xdr:rowOff>
    </xdr:from>
    <xdr:to>
      <xdr:col>3</xdr:col>
      <xdr:colOff>196850</xdr:colOff>
      <xdr:row>224</xdr:row>
      <xdr:rowOff>498475</xdr:rowOff>
    </xdr:to>
    <xdr:pic>
      <xdr:nvPicPr>
        <xdr:cNvPr id="303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94624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224</xdr:row>
      <xdr:rowOff>279400</xdr:rowOff>
    </xdr:from>
    <xdr:to>
      <xdr:col>10</xdr:col>
      <xdr:colOff>196850</xdr:colOff>
      <xdr:row>224</xdr:row>
      <xdr:rowOff>498475</xdr:rowOff>
    </xdr:to>
    <xdr:pic>
      <xdr:nvPicPr>
        <xdr:cNvPr id="303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694624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224</xdr:row>
      <xdr:rowOff>279400</xdr:rowOff>
    </xdr:from>
    <xdr:to>
      <xdr:col>3</xdr:col>
      <xdr:colOff>196850</xdr:colOff>
      <xdr:row>224</xdr:row>
      <xdr:rowOff>498475</xdr:rowOff>
    </xdr:to>
    <xdr:pic>
      <xdr:nvPicPr>
        <xdr:cNvPr id="30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94624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224</xdr:row>
      <xdr:rowOff>279400</xdr:rowOff>
    </xdr:from>
    <xdr:to>
      <xdr:col>3</xdr:col>
      <xdr:colOff>196850</xdr:colOff>
      <xdr:row>224</xdr:row>
      <xdr:rowOff>498475</xdr:rowOff>
    </xdr:to>
    <xdr:pic>
      <xdr:nvPicPr>
        <xdr:cNvPr id="303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94624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224</xdr:row>
      <xdr:rowOff>279400</xdr:rowOff>
    </xdr:from>
    <xdr:to>
      <xdr:col>10</xdr:col>
      <xdr:colOff>196850</xdr:colOff>
      <xdr:row>224</xdr:row>
      <xdr:rowOff>498475</xdr:rowOff>
    </xdr:to>
    <xdr:pic>
      <xdr:nvPicPr>
        <xdr:cNvPr id="303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694624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224</xdr:row>
      <xdr:rowOff>279400</xdr:rowOff>
    </xdr:from>
    <xdr:to>
      <xdr:col>3</xdr:col>
      <xdr:colOff>196850</xdr:colOff>
      <xdr:row>224</xdr:row>
      <xdr:rowOff>498475</xdr:rowOff>
    </xdr:to>
    <xdr:pic>
      <xdr:nvPicPr>
        <xdr:cNvPr id="303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94624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224</xdr:row>
      <xdr:rowOff>279400</xdr:rowOff>
    </xdr:from>
    <xdr:to>
      <xdr:col>3</xdr:col>
      <xdr:colOff>196850</xdr:colOff>
      <xdr:row>224</xdr:row>
      <xdr:rowOff>498475</xdr:rowOff>
    </xdr:to>
    <xdr:pic>
      <xdr:nvPicPr>
        <xdr:cNvPr id="303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94624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224</xdr:row>
      <xdr:rowOff>279400</xdr:rowOff>
    </xdr:from>
    <xdr:to>
      <xdr:col>10</xdr:col>
      <xdr:colOff>196850</xdr:colOff>
      <xdr:row>224</xdr:row>
      <xdr:rowOff>498475</xdr:rowOff>
    </xdr:to>
    <xdr:pic>
      <xdr:nvPicPr>
        <xdr:cNvPr id="303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694624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224</xdr:row>
      <xdr:rowOff>279400</xdr:rowOff>
    </xdr:from>
    <xdr:to>
      <xdr:col>3</xdr:col>
      <xdr:colOff>196850</xdr:colOff>
      <xdr:row>224</xdr:row>
      <xdr:rowOff>498475</xdr:rowOff>
    </xdr:to>
    <xdr:pic>
      <xdr:nvPicPr>
        <xdr:cNvPr id="304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94624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224</xdr:row>
      <xdr:rowOff>279400</xdr:rowOff>
    </xdr:from>
    <xdr:to>
      <xdr:col>3</xdr:col>
      <xdr:colOff>196850</xdr:colOff>
      <xdr:row>224</xdr:row>
      <xdr:rowOff>498475</xdr:rowOff>
    </xdr:to>
    <xdr:pic>
      <xdr:nvPicPr>
        <xdr:cNvPr id="304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94624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224</xdr:row>
      <xdr:rowOff>279400</xdr:rowOff>
    </xdr:from>
    <xdr:to>
      <xdr:col>10</xdr:col>
      <xdr:colOff>196850</xdr:colOff>
      <xdr:row>224</xdr:row>
      <xdr:rowOff>498475</xdr:rowOff>
    </xdr:to>
    <xdr:pic>
      <xdr:nvPicPr>
        <xdr:cNvPr id="304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694624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224</xdr:row>
      <xdr:rowOff>279400</xdr:rowOff>
    </xdr:from>
    <xdr:to>
      <xdr:col>3</xdr:col>
      <xdr:colOff>196850</xdr:colOff>
      <xdr:row>224</xdr:row>
      <xdr:rowOff>498475</xdr:rowOff>
    </xdr:to>
    <xdr:pic>
      <xdr:nvPicPr>
        <xdr:cNvPr id="304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94624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224</xdr:row>
      <xdr:rowOff>279400</xdr:rowOff>
    </xdr:from>
    <xdr:to>
      <xdr:col>3</xdr:col>
      <xdr:colOff>196850</xdr:colOff>
      <xdr:row>224</xdr:row>
      <xdr:rowOff>498475</xdr:rowOff>
    </xdr:to>
    <xdr:pic>
      <xdr:nvPicPr>
        <xdr:cNvPr id="304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94624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224</xdr:row>
      <xdr:rowOff>257175</xdr:rowOff>
    </xdr:from>
    <xdr:to>
      <xdr:col>3</xdr:col>
      <xdr:colOff>514350</xdr:colOff>
      <xdr:row>224</xdr:row>
      <xdr:rowOff>476250</xdr:rowOff>
    </xdr:to>
    <xdr:pic>
      <xdr:nvPicPr>
        <xdr:cNvPr id="304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694402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224</xdr:row>
      <xdr:rowOff>279400</xdr:rowOff>
    </xdr:from>
    <xdr:to>
      <xdr:col>10</xdr:col>
      <xdr:colOff>196850</xdr:colOff>
      <xdr:row>224</xdr:row>
      <xdr:rowOff>498475</xdr:rowOff>
    </xdr:to>
    <xdr:pic>
      <xdr:nvPicPr>
        <xdr:cNvPr id="304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694624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224</xdr:row>
      <xdr:rowOff>257175</xdr:rowOff>
    </xdr:from>
    <xdr:to>
      <xdr:col>10</xdr:col>
      <xdr:colOff>514350</xdr:colOff>
      <xdr:row>224</xdr:row>
      <xdr:rowOff>476250</xdr:rowOff>
    </xdr:to>
    <xdr:pic>
      <xdr:nvPicPr>
        <xdr:cNvPr id="304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694402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224</xdr:row>
      <xdr:rowOff>279400</xdr:rowOff>
    </xdr:from>
    <xdr:to>
      <xdr:col>3</xdr:col>
      <xdr:colOff>196850</xdr:colOff>
      <xdr:row>224</xdr:row>
      <xdr:rowOff>498475</xdr:rowOff>
    </xdr:to>
    <xdr:pic>
      <xdr:nvPicPr>
        <xdr:cNvPr id="304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94624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224</xdr:row>
      <xdr:rowOff>257175</xdr:rowOff>
    </xdr:from>
    <xdr:to>
      <xdr:col>3</xdr:col>
      <xdr:colOff>514350</xdr:colOff>
      <xdr:row>224</xdr:row>
      <xdr:rowOff>476250</xdr:rowOff>
    </xdr:to>
    <xdr:pic>
      <xdr:nvPicPr>
        <xdr:cNvPr id="304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694402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224</xdr:row>
      <xdr:rowOff>279400</xdr:rowOff>
    </xdr:from>
    <xdr:to>
      <xdr:col>3</xdr:col>
      <xdr:colOff>196850</xdr:colOff>
      <xdr:row>224</xdr:row>
      <xdr:rowOff>498475</xdr:rowOff>
    </xdr:to>
    <xdr:pic>
      <xdr:nvPicPr>
        <xdr:cNvPr id="305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94624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224</xdr:row>
      <xdr:rowOff>279400</xdr:rowOff>
    </xdr:from>
    <xdr:to>
      <xdr:col>10</xdr:col>
      <xdr:colOff>196850</xdr:colOff>
      <xdr:row>224</xdr:row>
      <xdr:rowOff>498475</xdr:rowOff>
    </xdr:to>
    <xdr:pic>
      <xdr:nvPicPr>
        <xdr:cNvPr id="305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694624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224</xdr:row>
      <xdr:rowOff>279400</xdr:rowOff>
    </xdr:from>
    <xdr:to>
      <xdr:col>3</xdr:col>
      <xdr:colOff>196850</xdr:colOff>
      <xdr:row>224</xdr:row>
      <xdr:rowOff>498475</xdr:rowOff>
    </xdr:to>
    <xdr:pic>
      <xdr:nvPicPr>
        <xdr:cNvPr id="305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94624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224</xdr:row>
      <xdr:rowOff>279400</xdr:rowOff>
    </xdr:from>
    <xdr:to>
      <xdr:col>3</xdr:col>
      <xdr:colOff>196850</xdr:colOff>
      <xdr:row>224</xdr:row>
      <xdr:rowOff>498475</xdr:rowOff>
    </xdr:to>
    <xdr:pic>
      <xdr:nvPicPr>
        <xdr:cNvPr id="305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94624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224</xdr:row>
      <xdr:rowOff>279400</xdr:rowOff>
    </xdr:from>
    <xdr:to>
      <xdr:col>10</xdr:col>
      <xdr:colOff>196850</xdr:colOff>
      <xdr:row>224</xdr:row>
      <xdr:rowOff>498475</xdr:rowOff>
    </xdr:to>
    <xdr:pic>
      <xdr:nvPicPr>
        <xdr:cNvPr id="305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694624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224</xdr:row>
      <xdr:rowOff>279400</xdr:rowOff>
    </xdr:from>
    <xdr:to>
      <xdr:col>3</xdr:col>
      <xdr:colOff>196850</xdr:colOff>
      <xdr:row>224</xdr:row>
      <xdr:rowOff>498475</xdr:rowOff>
    </xdr:to>
    <xdr:pic>
      <xdr:nvPicPr>
        <xdr:cNvPr id="305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94624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224</xdr:row>
      <xdr:rowOff>279400</xdr:rowOff>
    </xdr:from>
    <xdr:to>
      <xdr:col>3</xdr:col>
      <xdr:colOff>196850</xdr:colOff>
      <xdr:row>224</xdr:row>
      <xdr:rowOff>498475</xdr:rowOff>
    </xdr:to>
    <xdr:pic>
      <xdr:nvPicPr>
        <xdr:cNvPr id="305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94624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224</xdr:row>
      <xdr:rowOff>279400</xdr:rowOff>
    </xdr:from>
    <xdr:to>
      <xdr:col>10</xdr:col>
      <xdr:colOff>196850</xdr:colOff>
      <xdr:row>224</xdr:row>
      <xdr:rowOff>498475</xdr:rowOff>
    </xdr:to>
    <xdr:pic>
      <xdr:nvPicPr>
        <xdr:cNvPr id="305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694624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224</xdr:row>
      <xdr:rowOff>279400</xdr:rowOff>
    </xdr:from>
    <xdr:to>
      <xdr:col>3</xdr:col>
      <xdr:colOff>196850</xdr:colOff>
      <xdr:row>224</xdr:row>
      <xdr:rowOff>498475</xdr:rowOff>
    </xdr:to>
    <xdr:pic>
      <xdr:nvPicPr>
        <xdr:cNvPr id="305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94624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224</xdr:row>
      <xdr:rowOff>279400</xdr:rowOff>
    </xdr:from>
    <xdr:to>
      <xdr:col>3</xdr:col>
      <xdr:colOff>196850</xdr:colOff>
      <xdr:row>224</xdr:row>
      <xdr:rowOff>498475</xdr:rowOff>
    </xdr:to>
    <xdr:pic>
      <xdr:nvPicPr>
        <xdr:cNvPr id="305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94624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224</xdr:row>
      <xdr:rowOff>279400</xdr:rowOff>
    </xdr:from>
    <xdr:to>
      <xdr:col>10</xdr:col>
      <xdr:colOff>196850</xdr:colOff>
      <xdr:row>224</xdr:row>
      <xdr:rowOff>498475</xdr:rowOff>
    </xdr:to>
    <xdr:pic>
      <xdr:nvPicPr>
        <xdr:cNvPr id="306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694624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224</xdr:row>
      <xdr:rowOff>279400</xdr:rowOff>
    </xdr:from>
    <xdr:to>
      <xdr:col>3</xdr:col>
      <xdr:colOff>196850</xdr:colOff>
      <xdr:row>224</xdr:row>
      <xdr:rowOff>498475</xdr:rowOff>
    </xdr:to>
    <xdr:pic>
      <xdr:nvPicPr>
        <xdr:cNvPr id="306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94624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224</xdr:row>
      <xdr:rowOff>279400</xdr:rowOff>
    </xdr:from>
    <xdr:to>
      <xdr:col>3</xdr:col>
      <xdr:colOff>196850</xdr:colOff>
      <xdr:row>224</xdr:row>
      <xdr:rowOff>498475</xdr:rowOff>
    </xdr:to>
    <xdr:pic>
      <xdr:nvPicPr>
        <xdr:cNvPr id="306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94624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224</xdr:row>
      <xdr:rowOff>279400</xdr:rowOff>
    </xdr:from>
    <xdr:to>
      <xdr:col>10</xdr:col>
      <xdr:colOff>196850</xdr:colOff>
      <xdr:row>224</xdr:row>
      <xdr:rowOff>498475</xdr:rowOff>
    </xdr:to>
    <xdr:pic>
      <xdr:nvPicPr>
        <xdr:cNvPr id="306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694624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224</xdr:row>
      <xdr:rowOff>279400</xdr:rowOff>
    </xdr:from>
    <xdr:to>
      <xdr:col>3</xdr:col>
      <xdr:colOff>196850</xdr:colOff>
      <xdr:row>224</xdr:row>
      <xdr:rowOff>498475</xdr:rowOff>
    </xdr:to>
    <xdr:pic>
      <xdr:nvPicPr>
        <xdr:cNvPr id="306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94624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224</xdr:row>
      <xdr:rowOff>279400</xdr:rowOff>
    </xdr:from>
    <xdr:to>
      <xdr:col>3</xdr:col>
      <xdr:colOff>196850</xdr:colOff>
      <xdr:row>224</xdr:row>
      <xdr:rowOff>498475</xdr:rowOff>
    </xdr:to>
    <xdr:pic>
      <xdr:nvPicPr>
        <xdr:cNvPr id="306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94624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224</xdr:row>
      <xdr:rowOff>279400</xdr:rowOff>
    </xdr:from>
    <xdr:to>
      <xdr:col>10</xdr:col>
      <xdr:colOff>196850</xdr:colOff>
      <xdr:row>224</xdr:row>
      <xdr:rowOff>498475</xdr:rowOff>
    </xdr:to>
    <xdr:pic>
      <xdr:nvPicPr>
        <xdr:cNvPr id="306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694624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224</xdr:row>
      <xdr:rowOff>279400</xdr:rowOff>
    </xdr:from>
    <xdr:to>
      <xdr:col>3</xdr:col>
      <xdr:colOff>196850</xdr:colOff>
      <xdr:row>224</xdr:row>
      <xdr:rowOff>498475</xdr:rowOff>
    </xdr:to>
    <xdr:pic>
      <xdr:nvPicPr>
        <xdr:cNvPr id="306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94624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224</xdr:row>
      <xdr:rowOff>279400</xdr:rowOff>
    </xdr:from>
    <xdr:to>
      <xdr:col>3</xdr:col>
      <xdr:colOff>196850</xdr:colOff>
      <xdr:row>224</xdr:row>
      <xdr:rowOff>498475</xdr:rowOff>
    </xdr:to>
    <xdr:pic>
      <xdr:nvPicPr>
        <xdr:cNvPr id="306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94624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224</xdr:row>
      <xdr:rowOff>279400</xdr:rowOff>
    </xdr:from>
    <xdr:to>
      <xdr:col>10</xdr:col>
      <xdr:colOff>196850</xdr:colOff>
      <xdr:row>224</xdr:row>
      <xdr:rowOff>498475</xdr:rowOff>
    </xdr:to>
    <xdr:pic>
      <xdr:nvPicPr>
        <xdr:cNvPr id="306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694624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224</xdr:row>
      <xdr:rowOff>279400</xdr:rowOff>
    </xdr:from>
    <xdr:to>
      <xdr:col>3</xdr:col>
      <xdr:colOff>196850</xdr:colOff>
      <xdr:row>224</xdr:row>
      <xdr:rowOff>498475</xdr:rowOff>
    </xdr:to>
    <xdr:pic>
      <xdr:nvPicPr>
        <xdr:cNvPr id="307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94624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224</xdr:row>
      <xdr:rowOff>279400</xdr:rowOff>
    </xdr:from>
    <xdr:to>
      <xdr:col>3</xdr:col>
      <xdr:colOff>196850</xdr:colOff>
      <xdr:row>224</xdr:row>
      <xdr:rowOff>498475</xdr:rowOff>
    </xdr:to>
    <xdr:pic>
      <xdr:nvPicPr>
        <xdr:cNvPr id="307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94624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224</xdr:row>
      <xdr:rowOff>257175</xdr:rowOff>
    </xdr:from>
    <xdr:to>
      <xdr:col>3</xdr:col>
      <xdr:colOff>514350</xdr:colOff>
      <xdr:row>224</xdr:row>
      <xdr:rowOff>476250</xdr:rowOff>
    </xdr:to>
    <xdr:pic>
      <xdr:nvPicPr>
        <xdr:cNvPr id="307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694402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224</xdr:row>
      <xdr:rowOff>279400</xdr:rowOff>
    </xdr:from>
    <xdr:to>
      <xdr:col>10</xdr:col>
      <xdr:colOff>196850</xdr:colOff>
      <xdr:row>224</xdr:row>
      <xdr:rowOff>498475</xdr:rowOff>
    </xdr:to>
    <xdr:pic>
      <xdr:nvPicPr>
        <xdr:cNvPr id="307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694624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224</xdr:row>
      <xdr:rowOff>257175</xdr:rowOff>
    </xdr:from>
    <xdr:to>
      <xdr:col>10</xdr:col>
      <xdr:colOff>514350</xdr:colOff>
      <xdr:row>224</xdr:row>
      <xdr:rowOff>476250</xdr:rowOff>
    </xdr:to>
    <xdr:pic>
      <xdr:nvPicPr>
        <xdr:cNvPr id="307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694402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224</xdr:row>
      <xdr:rowOff>279400</xdr:rowOff>
    </xdr:from>
    <xdr:to>
      <xdr:col>3</xdr:col>
      <xdr:colOff>196850</xdr:colOff>
      <xdr:row>224</xdr:row>
      <xdr:rowOff>498475</xdr:rowOff>
    </xdr:to>
    <xdr:pic>
      <xdr:nvPicPr>
        <xdr:cNvPr id="307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94624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224</xdr:row>
      <xdr:rowOff>257175</xdr:rowOff>
    </xdr:from>
    <xdr:to>
      <xdr:col>3</xdr:col>
      <xdr:colOff>514350</xdr:colOff>
      <xdr:row>224</xdr:row>
      <xdr:rowOff>476250</xdr:rowOff>
    </xdr:to>
    <xdr:pic>
      <xdr:nvPicPr>
        <xdr:cNvPr id="307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694402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224</xdr:row>
      <xdr:rowOff>279400</xdr:rowOff>
    </xdr:from>
    <xdr:to>
      <xdr:col>3</xdr:col>
      <xdr:colOff>196850</xdr:colOff>
      <xdr:row>224</xdr:row>
      <xdr:rowOff>498475</xdr:rowOff>
    </xdr:to>
    <xdr:pic>
      <xdr:nvPicPr>
        <xdr:cNvPr id="307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94624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224</xdr:row>
      <xdr:rowOff>279400</xdr:rowOff>
    </xdr:from>
    <xdr:to>
      <xdr:col>10</xdr:col>
      <xdr:colOff>196850</xdr:colOff>
      <xdr:row>224</xdr:row>
      <xdr:rowOff>498475</xdr:rowOff>
    </xdr:to>
    <xdr:pic>
      <xdr:nvPicPr>
        <xdr:cNvPr id="307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694624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224</xdr:row>
      <xdr:rowOff>279400</xdr:rowOff>
    </xdr:from>
    <xdr:to>
      <xdr:col>3</xdr:col>
      <xdr:colOff>196850</xdr:colOff>
      <xdr:row>224</xdr:row>
      <xdr:rowOff>498475</xdr:rowOff>
    </xdr:to>
    <xdr:pic>
      <xdr:nvPicPr>
        <xdr:cNvPr id="307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94624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224</xdr:row>
      <xdr:rowOff>279400</xdr:rowOff>
    </xdr:from>
    <xdr:to>
      <xdr:col>3</xdr:col>
      <xdr:colOff>196850</xdr:colOff>
      <xdr:row>224</xdr:row>
      <xdr:rowOff>498475</xdr:rowOff>
    </xdr:to>
    <xdr:pic>
      <xdr:nvPicPr>
        <xdr:cNvPr id="308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94624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224</xdr:row>
      <xdr:rowOff>279400</xdr:rowOff>
    </xdr:from>
    <xdr:to>
      <xdr:col>10</xdr:col>
      <xdr:colOff>196850</xdr:colOff>
      <xdr:row>224</xdr:row>
      <xdr:rowOff>498475</xdr:rowOff>
    </xdr:to>
    <xdr:pic>
      <xdr:nvPicPr>
        <xdr:cNvPr id="308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694624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224</xdr:row>
      <xdr:rowOff>279400</xdr:rowOff>
    </xdr:from>
    <xdr:to>
      <xdr:col>3</xdr:col>
      <xdr:colOff>196850</xdr:colOff>
      <xdr:row>224</xdr:row>
      <xdr:rowOff>498475</xdr:rowOff>
    </xdr:to>
    <xdr:pic>
      <xdr:nvPicPr>
        <xdr:cNvPr id="308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94624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224</xdr:row>
      <xdr:rowOff>279400</xdr:rowOff>
    </xdr:from>
    <xdr:to>
      <xdr:col>3</xdr:col>
      <xdr:colOff>196850</xdr:colOff>
      <xdr:row>224</xdr:row>
      <xdr:rowOff>498475</xdr:rowOff>
    </xdr:to>
    <xdr:pic>
      <xdr:nvPicPr>
        <xdr:cNvPr id="308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94624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224</xdr:row>
      <xdr:rowOff>279400</xdr:rowOff>
    </xdr:from>
    <xdr:to>
      <xdr:col>10</xdr:col>
      <xdr:colOff>196850</xdr:colOff>
      <xdr:row>224</xdr:row>
      <xdr:rowOff>498475</xdr:rowOff>
    </xdr:to>
    <xdr:pic>
      <xdr:nvPicPr>
        <xdr:cNvPr id="308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694624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224</xdr:row>
      <xdr:rowOff>279400</xdr:rowOff>
    </xdr:from>
    <xdr:to>
      <xdr:col>3</xdr:col>
      <xdr:colOff>196850</xdr:colOff>
      <xdr:row>224</xdr:row>
      <xdr:rowOff>498475</xdr:rowOff>
    </xdr:to>
    <xdr:pic>
      <xdr:nvPicPr>
        <xdr:cNvPr id="308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94624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224</xdr:row>
      <xdr:rowOff>279400</xdr:rowOff>
    </xdr:from>
    <xdr:to>
      <xdr:col>3</xdr:col>
      <xdr:colOff>196850</xdr:colOff>
      <xdr:row>224</xdr:row>
      <xdr:rowOff>498475</xdr:rowOff>
    </xdr:to>
    <xdr:pic>
      <xdr:nvPicPr>
        <xdr:cNvPr id="308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94624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224</xdr:row>
      <xdr:rowOff>279400</xdr:rowOff>
    </xdr:from>
    <xdr:to>
      <xdr:col>10</xdr:col>
      <xdr:colOff>196850</xdr:colOff>
      <xdr:row>224</xdr:row>
      <xdr:rowOff>498475</xdr:rowOff>
    </xdr:to>
    <xdr:pic>
      <xdr:nvPicPr>
        <xdr:cNvPr id="308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694624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224</xdr:row>
      <xdr:rowOff>279400</xdr:rowOff>
    </xdr:from>
    <xdr:to>
      <xdr:col>3</xdr:col>
      <xdr:colOff>196850</xdr:colOff>
      <xdr:row>224</xdr:row>
      <xdr:rowOff>498475</xdr:rowOff>
    </xdr:to>
    <xdr:pic>
      <xdr:nvPicPr>
        <xdr:cNvPr id="308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94624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224</xdr:row>
      <xdr:rowOff>279400</xdr:rowOff>
    </xdr:from>
    <xdr:to>
      <xdr:col>3</xdr:col>
      <xdr:colOff>196850</xdr:colOff>
      <xdr:row>224</xdr:row>
      <xdr:rowOff>498475</xdr:rowOff>
    </xdr:to>
    <xdr:pic>
      <xdr:nvPicPr>
        <xdr:cNvPr id="308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94624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224</xdr:row>
      <xdr:rowOff>279400</xdr:rowOff>
    </xdr:from>
    <xdr:to>
      <xdr:col>10</xdr:col>
      <xdr:colOff>196850</xdr:colOff>
      <xdr:row>224</xdr:row>
      <xdr:rowOff>498475</xdr:rowOff>
    </xdr:to>
    <xdr:pic>
      <xdr:nvPicPr>
        <xdr:cNvPr id="309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694624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224</xdr:row>
      <xdr:rowOff>279400</xdr:rowOff>
    </xdr:from>
    <xdr:to>
      <xdr:col>3</xdr:col>
      <xdr:colOff>196850</xdr:colOff>
      <xdr:row>224</xdr:row>
      <xdr:rowOff>498475</xdr:rowOff>
    </xdr:to>
    <xdr:pic>
      <xdr:nvPicPr>
        <xdr:cNvPr id="309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94624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224</xdr:row>
      <xdr:rowOff>279400</xdr:rowOff>
    </xdr:from>
    <xdr:to>
      <xdr:col>3</xdr:col>
      <xdr:colOff>196850</xdr:colOff>
      <xdr:row>224</xdr:row>
      <xdr:rowOff>498475</xdr:rowOff>
    </xdr:to>
    <xdr:pic>
      <xdr:nvPicPr>
        <xdr:cNvPr id="309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94624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224</xdr:row>
      <xdr:rowOff>257175</xdr:rowOff>
    </xdr:from>
    <xdr:to>
      <xdr:col>3</xdr:col>
      <xdr:colOff>514350</xdr:colOff>
      <xdr:row>224</xdr:row>
      <xdr:rowOff>476250</xdr:rowOff>
    </xdr:to>
    <xdr:pic>
      <xdr:nvPicPr>
        <xdr:cNvPr id="309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694402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224</xdr:row>
      <xdr:rowOff>279400</xdr:rowOff>
    </xdr:from>
    <xdr:to>
      <xdr:col>10</xdr:col>
      <xdr:colOff>196850</xdr:colOff>
      <xdr:row>224</xdr:row>
      <xdr:rowOff>498475</xdr:rowOff>
    </xdr:to>
    <xdr:pic>
      <xdr:nvPicPr>
        <xdr:cNvPr id="309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694624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224</xdr:row>
      <xdr:rowOff>257175</xdr:rowOff>
    </xdr:from>
    <xdr:to>
      <xdr:col>10</xdr:col>
      <xdr:colOff>514350</xdr:colOff>
      <xdr:row>224</xdr:row>
      <xdr:rowOff>476250</xdr:rowOff>
    </xdr:to>
    <xdr:pic>
      <xdr:nvPicPr>
        <xdr:cNvPr id="309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694402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224</xdr:row>
      <xdr:rowOff>279400</xdr:rowOff>
    </xdr:from>
    <xdr:to>
      <xdr:col>3</xdr:col>
      <xdr:colOff>196850</xdr:colOff>
      <xdr:row>224</xdr:row>
      <xdr:rowOff>498475</xdr:rowOff>
    </xdr:to>
    <xdr:pic>
      <xdr:nvPicPr>
        <xdr:cNvPr id="309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94624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224</xdr:row>
      <xdr:rowOff>257175</xdr:rowOff>
    </xdr:from>
    <xdr:to>
      <xdr:col>3</xdr:col>
      <xdr:colOff>514350</xdr:colOff>
      <xdr:row>224</xdr:row>
      <xdr:rowOff>476250</xdr:rowOff>
    </xdr:to>
    <xdr:pic>
      <xdr:nvPicPr>
        <xdr:cNvPr id="309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694402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224</xdr:row>
      <xdr:rowOff>279400</xdr:rowOff>
    </xdr:from>
    <xdr:to>
      <xdr:col>3</xdr:col>
      <xdr:colOff>196850</xdr:colOff>
      <xdr:row>224</xdr:row>
      <xdr:rowOff>498475</xdr:rowOff>
    </xdr:to>
    <xdr:pic>
      <xdr:nvPicPr>
        <xdr:cNvPr id="309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94624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224</xdr:row>
      <xdr:rowOff>279400</xdr:rowOff>
    </xdr:from>
    <xdr:to>
      <xdr:col>10</xdr:col>
      <xdr:colOff>196850</xdr:colOff>
      <xdr:row>224</xdr:row>
      <xdr:rowOff>498475</xdr:rowOff>
    </xdr:to>
    <xdr:pic>
      <xdr:nvPicPr>
        <xdr:cNvPr id="309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694624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224</xdr:row>
      <xdr:rowOff>279400</xdr:rowOff>
    </xdr:from>
    <xdr:to>
      <xdr:col>3</xdr:col>
      <xdr:colOff>196850</xdr:colOff>
      <xdr:row>224</xdr:row>
      <xdr:rowOff>498475</xdr:rowOff>
    </xdr:to>
    <xdr:pic>
      <xdr:nvPicPr>
        <xdr:cNvPr id="310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94624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224</xdr:row>
      <xdr:rowOff>279400</xdr:rowOff>
    </xdr:from>
    <xdr:to>
      <xdr:col>3</xdr:col>
      <xdr:colOff>196850</xdr:colOff>
      <xdr:row>224</xdr:row>
      <xdr:rowOff>498475</xdr:rowOff>
    </xdr:to>
    <xdr:pic>
      <xdr:nvPicPr>
        <xdr:cNvPr id="310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94624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224</xdr:row>
      <xdr:rowOff>279400</xdr:rowOff>
    </xdr:from>
    <xdr:to>
      <xdr:col>10</xdr:col>
      <xdr:colOff>196850</xdr:colOff>
      <xdr:row>224</xdr:row>
      <xdr:rowOff>498475</xdr:rowOff>
    </xdr:to>
    <xdr:pic>
      <xdr:nvPicPr>
        <xdr:cNvPr id="310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694624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224</xdr:row>
      <xdr:rowOff>279400</xdr:rowOff>
    </xdr:from>
    <xdr:to>
      <xdr:col>3</xdr:col>
      <xdr:colOff>196850</xdr:colOff>
      <xdr:row>224</xdr:row>
      <xdr:rowOff>498475</xdr:rowOff>
    </xdr:to>
    <xdr:pic>
      <xdr:nvPicPr>
        <xdr:cNvPr id="310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94624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224</xdr:row>
      <xdr:rowOff>279400</xdr:rowOff>
    </xdr:from>
    <xdr:to>
      <xdr:col>3</xdr:col>
      <xdr:colOff>196850</xdr:colOff>
      <xdr:row>224</xdr:row>
      <xdr:rowOff>498475</xdr:rowOff>
    </xdr:to>
    <xdr:pic>
      <xdr:nvPicPr>
        <xdr:cNvPr id="310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94624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224</xdr:row>
      <xdr:rowOff>279400</xdr:rowOff>
    </xdr:from>
    <xdr:to>
      <xdr:col>10</xdr:col>
      <xdr:colOff>196850</xdr:colOff>
      <xdr:row>224</xdr:row>
      <xdr:rowOff>498475</xdr:rowOff>
    </xdr:to>
    <xdr:pic>
      <xdr:nvPicPr>
        <xdr:cNvPr id="310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694624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224</xdr:row>
      <xdr:rowOff>279400</xdr:rowOff>
    </xdr:from>
    <xdr:to>
      <xdr:col>3</xdr:col>
      <xdr:colOff>196850</xdr:colOff>
      <xdr:row>224</xdr:row>
      <xdr:rowOff>498475</xdr:rowOff>
    </xdr:to>
    <xdr:pic>
      <xdr:nvPicPr>
        <xdr:cNvPr id="310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94624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224</xdr:row>
      <xdr:rowOff>279400</xdr:rowOff>
    </xdr:from>
    <xdr:to>
      <xdr:col>3</xdr:col>
      <xdr:colOff>196850</xdr:colOff>
      <xdr:row>224</xdr:row>
      <xdr:rowOff>498475</xdr:rowOff>
    </xdr:to>
    <xdr:pic>
      <xdr:nvPicPr>
        <xdr:cNvPr id="310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94624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224</xdr:row>
      <xdr:rowOff>257175</xdr:rowOff>
    </xdr:from>
    <xdr:to>
      <xdr:col>3</xdr:col>
      <xdr:colOff>514350</xdr:colOff>
      <xdr:row>224</xdr:row>
      <xdr:rowOff>476250</xdr:rowOff>
    </xdr:to>
    <xdr:pic>
      <xdr:nvPicPr>
        <xdr:cNvPr id="310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694402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224</xdr:row>
      <xdr:rowOff>279400</xdr:rowOff>
    </xdr:from>
    <xdr:to>
      <xdr:col>10</xdr:col>
      <xdr:colOff>196850</xdr:colOff>
      <xdr:row>224</xdr:row>
      <xdr:rowOff>498475</xdr:rowOff>
    </xdr:to>
    <xdr:pic>
      <xdr:nvPicPr>
        <xdr:cNvPr id="310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694624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224</xdr:row>
      <xdr:rowOff>257175</xdr:rowOff>
    </xdr:from>
    <xdr:to>
      <xdr:col>10</xdr:col>
      <xdr:colOff>514350</xdr:colOff>
      <xdr:row>224</xdr:row>
      <xdr:rowOff>476250</xdr:rowOff>
    </xdr:to>
    <xdr:pic>
      <xdr:nvPicPr>
        <xdr:cNvPr id="311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694402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224</xdr:row>
      <xdr:rowOff>279400</xdr:rowOff>
    </xdr:from>
    <xdr:to>
      <xdr:col>3</xdr:col>
      <xdr:colOff>196850</xdr:colOff>
      <xdr:row>224</xdr:row>
      <xdr:rowOff>498475</xdr:rowOff>
    </xdr:to>
    <xdr:pic>
      <xdr:nvPicPr>
        <xdr:cNvPr id="31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94624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224</xdr:row>
      <xdr:rowOff>257175</xdr:rowOff>
    </xdr:from>
    <xdr:to>
      <xdr:col>3</xdr:col>
      <xdr:colOff>514350</xdr:colOff>
      <xdr:row>224</xdr:row>
      <xdr:rowOff>476250</xdr:rowOff>
    </xdr:to>
    <xdr:pic>
      <xdr:nvPicPr>
        <xdr:cNvPr id="311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694402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224</xdr:row>
      <xdr:rowOff>279400</xdr:rowOff>
    </xdr:from>
    <xdr:to>
      <xdr:col>3</xdr:col>
      <xdr:colOff>196850</xdr:colOff>
      <xdr:row>224</xdr:row>
      <xdr:rowOff>498475</xdr:rowOff>
    </xdr:to>
    <xdr:pic>
      <xdr:nvPicPr>
        <xdr:cNvPr id="311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94624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224</xdr:row>
      <xdr:rowOff>279400</xdr:rowOff>
    </xdr:from>
    <xdr:to>
      <xdr:col>10</xdr:col>
      <xdr:colOff>196850</xdr:colOff>
      <xdr:row>224</xdr:row>
      <xdr:rowOff>498475</xdr:rowOff>
    </xdr:to>
    <xdr:pic>
      <xdr:nvPicPr>
        <xdr:cNvPr id="311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694624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224</xdr:row>
      <xdr:rowOff>279400</xdr:rowOff>
    </xdr:from>
    <xdr:to>
      <xdr:col>3</xdr:col>
      <xdr:colOff>196850</xdr:colOff>
      <xdr:row>224</xdr:row>
      <xdr:rowOff>498475</xdr:rowOff>
    </xdr:to>
    <xdr:pic>
      <xdr:nvPicPr>
        <xdr:cNvPr id="311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94624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224</xdr:row>
      <xdr:rowOff>279400</xdr:rowOff>
    </xdr:from>
    <xdr:to>
      <xdr:col>3</xdr:col>
      <xdr:colOff>196850</xdr:colOff>
      <xdr:row>224</xdr:row>
      <xdr:rowOff>498475</xdr:rowOff>
    </xdr:to>
    <xdr:pic>
      <xdr:nvPicPr>
        <xdr:cNvPr id="311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94624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224</xdr:row>
      <xdr:rowOff>279400</xdr:rowOff>
    </xdr:from>
    <xdr:to>
      <xdr:col>10</xdr:col>
      <xdr:colOff>196850</xdr:colOff>
      <xdr:row>224</xdr:row>
      <xdr:rowOff>498475</xdr:rowOff>
    </xdr:to>
    <xdr:pic>
      <xdr:nvPicPr>
        <xdr:cNvPr id="311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694624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224</xdr:row>
      <xdr:rowOff>279400</xdr:rowOff>
    </xdr:from>
    <xdr:to>
      <xdr:col>3</xdr:col>
      <xdr:colOff>196850</xdr:colOff>
      <xdr:row>224</xdr:row>
      <xdr:rowOff>498475</xdr:rowOff>
    </xdr:to>
    <xdr:pic>
      <xdr:nvPicPr>
        <xdr:cNvPr id="311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94624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224</xdr:row>
      <xdr:rowOff>279400</xdr:rowOff>
    </xdr:from>
    <xdr:to>
      <xdr:col>3</xdr:col>
      <xdr:colOff>196850</xdr:colOff>
      <xdr:row>224</xdr:row>
      <xdr:rowOff>498475</xdr:rowOff>
    </xdr:to>
    <xdr:pic>
      <xdr:nvPicPr>
        <xdr:cNvPr id="311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94624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224</xdr:row>
      <xdr:rowOff>279400</xdr:rowOff>
    </xdr:from>
    <xdr:to>
      <xdr:col>10</xdr:col>
      <xdr:colOff>196850</xdr:colOff>
      <xdr:row>224</xdr:row>
      <xdr:rowOff>498475</xdr:rowOff>
    </xdr:to>
    <xdr:pic>
      <xdr:nvPicPr>
        <xdr:cNvPr id="312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694624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224</xdr:row>
      <xdr:rowOff>279400</xdr:rowOff>
    </xdr:from>
    <xdr:to>
      <xdr:col>3</xdr:col>
      <xdr:colOff>196850</xdr:colOff>
      <xdr:row>224</xdr:row>
      <xdr:rowOff>498475</xdr:rowOff>
    </xdr:to>
    <xdr:pic>
      <xdr:nvPicPr>
        <xdr:cNvPr id="312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94624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224</xdr:row>
      <xdr:rowOff>279400</xdr:rowOff>
    </xdr:from>
    <xdr:to>
      <xdr:col>3</xdr:col>
      <xdr:colOff>196850</xdr:colOff>
      <xdr:row>224</xdr:row>
      <xdr:rowOff>498475</xdr:rowOff>
    </xdr:to>
    <xdr:pic>
      <xdr:nvPicPr>
        <xdr:cNvPr id="312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94624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224</xdr:row>
      <xdr:rowOff>279400</xdr:rowOff>
    </xdr:from>
    <xdr:to>
      <xdr:col>10</xdr:col>
      <xdr:colOff>196850</xdr:colOff>
      <xdr:row>224</xdr:row>
      <xdr:rowOff>498475</xdr:rowOff>
    </xdr:to>
    <xdr:pic>
      <xdr:nvPicPr>
        <xdr:cNvPr id="312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694624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224</xdr:row>
      <xdr:rowOff>279400</xdr:rowOff>
    </xdr:from>
    <xdr:to>
      <xdr:col>3</xdr:col>
      <xdr:colOff>196850</xdr:colOff>
      <xdr:row>224</xdr:row>
      <xdr:rowOff>498475</xdr:rowOff>
    </xdr:to>
    <xdr:pic>
      <xdr:nvPicPr>
        <xdr:cNvPr id="312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94624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224</xdr:row>
      <xdr:rowOff>279400</xdr:rowOff>
    </xdr:from>
    <xdr:to>
      <xdr:col>3</xdr:col>
      <xdr:colOff>196850</xdr:colOff>
      <xdr:row>224</xdr:row>
      <xdr:rowOff>498475</xdr:rowOff>
    </xdr:to>
    <xdr:pic>
      <xdr:nvPicPr>
        <xdr:cNvPr id="312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94624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224</xdr:row>
      <xdr:rowOff>279400</xdr:rowOff>
    </xdr:from>
    <xdr:to>
      <xdr:col>10</xdr:col>
      <xdr:colOff>196850</xdr:colOff>
      <xdr:row>224</xdr:row>
      <xdr:rowOff>498475</xdr:rowOff>
    </xdr:to>
    <xdr:pic>
      <xdr:nvPicPr>
        <xdr:cNvPr id="312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694624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224</xdr:row>
      <xdr:rowOff>279400</xdr:rowOff>
    </xdr:from>
    <xdr:to>
      <xdr:col>3</xdr:col>
      <xdr:colOff>196850</xdr:colOff>
      <xdr:row>224</xdr:row>
      <xdr:rowOff>498475</xdr:rowOff>
    </xdr:to>
    <xdr:pic>
      <xdr:nvPicPr>
        <xdr:cNvPr id="312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94624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224</xdr:row>
      <xdr:rowOff>279400</xdr:rowOff>
    </xdr:from>
    <xdr:to>
      <xdr:col>3</xdr:col>
      <xdr:colOff>196850</xdr:colOff>
      <xdr:row>224</xdr:row>
      <xdr:rowOff>498475</xdr:rowOff>
    </xdr:to>
    <xdr:pic>
      <xdr:nvPicPr>
        <xdr:cNvPr id="312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94624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224</xdr:row>
      <xdr:rowOff>257175</xdr:rowOff>
    </xdr:from>
    <xdr:to>
      <xdr:col>3</xdr:col>
      <xdr:colOff>514350</xdr:colOff>
      <xdr:row>224</xdr:row>
      <xdr:rowOff>476250</xdr:rowOff>
    </xdr:to>
    <xdr:pic>
      <xdr:nvPicPr>
        <xdr:cNvPr id="312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694402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224</xdr:row>
      <xdr:rowOff>279400</xdr:rowOff>
    </xdr:from>
    <xdr:to>
      <xdr:col>10</xdr:col>
      <xdr:colOff>196850</xdr:colOff>
      <xdr:row>224</xdr:row>
      <xdr:rowOff>498475</xdr:rowOff>
    </xdr:to>
    <xdr:pic>
      <xdr:nvPicPr>
        <xdr:cNvPr id="313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694624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224</xdr:row>
      <xdr:rowOff>257175</xdr:rowOff>
    </xdr:from>
    <xdr:to>
      <xdr:col>10</xdr:col>
      <xdr:colOff>514350</xdr:colOff>
      <xdr:row>224</xdr:row>
      <xdr:rowOff>476250</xdr:rowOff>
    </xdr:to>
    <xdr:pic>
      <xdr:nvPicPr>
        <xdr:cNvPr id="313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694402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224</xdr:row>
      <xdr:rowOff>279400</xdr:rowOff>
    </xdr:from>
    <xdr:to>
      <xdr:col>3</xdr:col>
      <xdr:colOff>196850</xdr:colOff>
      <xdr:row>224</xdr:row>
      <xdr:rowOff>498475</xdr:rowOff>
    </xdr:to>
    <xdr:pic>
      <xdr:nvPicPr>
        <xdr:cNvPr id="313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94624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224</xdr:row>
      <xdr:rowOff>257175</xdr:rowOff>
    </xdr:from>
    <xdr:to>
      <xdr:col>3</xdr:col>
      <xdr:colOff>514350</xdr:colOff>
      <xdr:row>224</xdr:row>
      <xdr:rowOff>476250</xdr:rowOff>
    </xdr:to>
    <xdr:pic>
      <xdr:nvPicPr>
        <xdr:cNvPr id="313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694402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224</xdr:row>
      <xdr:rowOff>279400</xdr:rowOff>
    </xdr:from>
    <xdr:to>
      <xdr:col>3</xdr:col>
      <xdr:colOff>196850</xdr:colOff>
      <xdr:row>224</xdr:row>
      <xdr:rowOff>498475</xdr:rowOff>
    </xdr:to>
    <xdr:pic>
      <xdr:nvPicPr>
        <xdr:cNvPr id="31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94624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224</xdr:row>
      <xdr:rowOff>279400</xdr:rowOff>
    </xdr:from>
    <xdr:to>
      <xdr:col>10</xdr:col>
      <xdr:colOff>196850</xdr:colOff>
      <xdr:row>224</xdr:row>
      <xdr:rowOff>498475</xdr:rowOff>
    </xdr:to>
    <xdr:pic>
      <xdr:nvPicPr>
        <xdr:cNvPr id="313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694624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224</xdr:row>
      <xdr:rowOff>279400</xdr:rowOff>
    </xdr:from>
    <xdr:to>
      <xdr:col>3</xdr:col>
      <xdr:colOff>196850</xdr:colOff>
      <xdr:row>224</xdr:row>
      <xdr:rowOff>498475</xdr:rowOff>
    </xdr:to>
    <xdr:pic>
      <xdr:nvPicPr>
        <xdr:cNvPr id="313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94624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224</xdr:row>
      <xdr:rowOff>279400</xdr:rowOff>
    </xdr:from>
    <xdr:to>
      <xdr:col>3</xdr:col>
      <xdr:colOff>196850</xdr:colOff>
      <xdr:row>224</xdr:row>
      <xdr:rowOff>498475</xdr:rowOff>
    </xdr:to>
    <xdr:pic>
      <xdr:nvPicPr>
        <xdr:cNvPr id="313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94624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224</xdr:row>
      <xdr:rowOff>279400</xdr:rowOff>
    </xdr:from>
    <xdr:to>
      <xdr:col>10</xdr:col>
      <xdr:colOff>196850</xdr:colOff>
      <xdr:row>224</xdr:row>
      <xdr:rowOff>498475</xdr:rowOff>
    </xdr:to>
    <xdr:pic>
      <xdr:nvPicPr>
        <xdr:cNvPr id="313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694624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224</xdr:row>
      <xdr:rowOff>279400</xdr:rowOff>
    </xdr:from>
    <xdr:to>
      <xdr:col>3</xdr:col>
      <xdr:colOff>196850</xdr:colOff>
      <xdr:row>224</xdr:row>
      <xdr:rowOff>498475</xdr:rowOff>
    </xdr:to>
    <xdr:pic>
      <xdr:nvPicPr>
        <xdr:cNvPr id="313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694624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224</xdr:row>
      <xdr:rowOff>228600</xdr:rowOff>
    </xdr:from>
    <xdr:to>
      <xdr:col>3</xdr:col>
      <xdr:colOff>260350</xdr:colOff>
      <xdr:row>224</xdr:row>
      <xdr:rowOff>447675</xdr:rowOff>
    </xdr:to>
    <xdr:pic>
      <xdr:nvPicPr>
        <xdr:cNvPr id="314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1694116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224</xdr:row>
      <xdr:rowOff>231775</xdr:rowOff>
    </xdr:from>
    <xdr:to>
      <xdr:col>3</xdr:col>
      <xdr:colOff>539750</xdr:colOff>
      <xdr:row>224</xdr:row>
      <xdr:rowOff>450850</xdr:rowOff>
    </xdr:to>
    <xdr:pic>
      <xdr:nvPicPr>
        <xdr:cNvPr id="314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1694148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224</xdr:row>
      <xdr:rowOff>228600</xdr:rowOff>
    </xdr:from>
    <xdr:to>
      <xdr:col>10</xdr:col>
      <xdr:colOff>260350</xdr:colOff>
      <xdr:row>224</xdr:row>
      <xdr:rowOff>447675</xdr:rowOff>
    </xdr:to>
    <xdr:pic>
      <xdr:nvPicPr>
        <xdr:cNvPr id="314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1694116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224</xdr:row>
      <xdr:rowOff>231775</xdr:rowOff>
    </xdr:from>
    <xdr:to>
      <xdr:col>10</xdr:col>
      <xdr:colOff>539750</xdr:colOff>
      <xdr:row>224</xdr:row>
      <xdr:rowOff>450850</xdr:rowOff>
    </xdr:to>
    <xdr:pic>
      <xdr:nvPicPr>
        <xdr:cNvPr id="314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1694148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224</xdr:row>
      <xdr:rowOff>228600</xdr:rowOff>
    </xdr:from>
    <xdr:to>
      <xdr:col>3</xdr:col>
      <xdr:colOff>260350</xdr:colOff>
      <xdr:row>224</xdr:row>
      <xdr:rowOff>447675</xdr:rowOff>
    </xdr:to>
    <xdr:pic>
      <xdr:nvPicPr>
        <xdr:cNvPr id="314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1694116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224</xdr:row>
      <xdr:rowOff>231775</xdr:rowOff>
    </xdr:from>
    <xdr:to>
      <xdr:col>3</xdr:col>
      <xdr:colOff>539750</xdr:colOff>
      <xdr:row>224</xdr:row>
      <xdr:rowOff>450850</xdr:rowOff>
    </xdr:to>
    <xdr:pic>
      <xdr:nvPicPr>
        <xdr:cNvPr id="314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1694148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224</xdr:row>
      <xdr:rowOff>228600</xdr:rowOff>
    </xdr:from>
    <xdr:to>
      <xdr:col>3</xdr:col>
      <xdr:colOff>260350</xdr:colOff>
      <xdr:row>224</xdr:row>
      <xdr:rowOff>447675</xdr:rowOff>
    </xdr:to>
    <xdr:pic>
      <xdr:nvPicPr>
        <xdr:cNvPr id="314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1694116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224</xdr:row>
      <xdr:rowOff>231775</xdr:rowOff>
    </xdr:from>
    <xdr:to>
      <xdr:col>3</xdr:col>
      <xdr:colOff>539750</xdr:colOff>
      <xdr:row>224</xdr:row>
      <xdr:rowOff>450850</xdr:rowOff>
    </xdr:to>
    <xdr:pic>
      <xdr:nvPicPr>
        <xdr:cNvPr id="314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1694148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224</xdr:row>
      <xdr:rowOff>228600</xdr:rowOff>
    </xdr:from>
    <xdr:to>
      <xdr:col>10</xdr:col>
      <xdr:colOff>260350</xdr:colOff>
      <xdr:row>224</xdr:row>
      <xdr:rowOff>447675</xdr:rowOff>
    </xdr:to>
    <xdr:pic>
      <xdr:nvPicPr>
        <xdr:cNvPr id="314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1694116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224</xdr:row>
      <xdr:rowOff>231775</xdr:rowOff>
    </xdr:from>
    <xdr:to>
      <xdr:col>10</xdr:col>
      <xdr:colOff>539750</xdr:colOff>
      <xdr:row>224</xdr:row>
      <xdr:rowOff>450850</xdr:rowOff>
    </xdr:to>
    <xdr:pic>
      <xdr:nvPicPr>
        <xdr:cNvPr id="314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1694148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224</xdr:row>
      <xdr:rowOff>228600</xdr:rowOff>
    </xdr:from>
    <xdr:to>
      <xdr:col>3</xdr:col>
      <xdr:colOff>260350</xdr:colOff>
      <xdr:row>224</xdr:row>
      <xdr:rowOff>447675</xdr:rowOff>
    </xdr:to>
    <xdr:pic>
      <xdr:nvPicPr>
        <xdr:cNvPr id="315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1694116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245969</xdr:colOff>
      <xdr:row>224</xdr:row>
      <xdr:rowOff>287804</xdr:rowOff>
    </xdr:from>
    <xdr:to>
      <xdr:col>3</xdr:col>
      <xdr:colOff>465044</xdr:colOff>
      <xdr:row>224</xdr:row>
      <xdr:rowOff>506879</xdr:rowOff>
    </xdr:to>
    <xdr:pic>
      <xdr:nvPicPr>
        <xdr:cNvPr id="315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46419" y="169470854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224</xdr:row>
      <xdr:rowOff>228600</xdr:rowOff>
    </xdr:from>
    <xdr:to>
      <xdr:col>10</xdr:col>
      <xdr:colOff>260350</xdr:colOff>
      <xdr:row>224</xdr:row>
      <xdr:rowOff>447675</xdr:rowOff>
    </xdr:to>
    <xdr:pic>
      <xdr:nvPicPr>
        <xdr:cNvPr id="315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1694116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224</xdr:row>
      <xdr:rowOff>231775</xdr:rowOff>
    </xdr:from>
    <xdr:to>
      <xdr:col>10</xdr:col>
      <xdr:colOff>539750</xdr:colOff>
      <xdr:row>224</xdr:row>
      <xdr:rowOff>450850</xdr:rowOff>
    </xdr:to>
    <xdr:pic>
      <xdr:nvPicPr>
        <xdr:cNvPr id="315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1694148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237</xdr:row>
      <xdr:rowOff>279400</xdr:rowOff>
    </xdr:from>
    <xdr:to>
      <xdr:col>10</xdr:col>
      <xdr:colOff>196850</xdr:colOff>
      <xdr:row>237</xdr:row>
      <xdr:rowOff>498475</xdr:rowOff>
    </xdr:to>
    <xdr:pic>
      <xdr:nvPicPr>
        <xdr:cNvPr id="315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79778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237</xdr:row>
      <xdr:rowOff>257175</xdr:rowOff>
    </xdr:from>
    <xdr:to>
      <xdr:col>10</xdr:col>
      <xdr:colOff>514350</xdr:colOff>
      <xdr:row>237</xdr:row>
      <xdr:rowOff>476250</xdr:rowOff>
    </xdr:to>
    <xdr:pic>
      <xdr:nvPicPr>
        <xdr:cNvPr id="315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797558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237</xdr:row>
      <xdr:rowOff>279400</xdr:rowOff>
    </xdr:from>
    <xdr:to>
      <xdr:col>3</xdr:col>
      <xdr:colOff>196850</xdr:colOff>
      <xdr:row>237</xdr:row>
      <xdr:rowOff>498475</xdr:rowOff>
    </xdr:to>
    <xdr:pic>
      <xdr:nvPicPr>
        <xdr:cNvPr id="315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79778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237</xdr:row>
      <xdr:rowOff>257175</xdr:rowOff>
    </xdr:from>
    <xdr:to>
      <xdr:col>3</xdr:col>
      <xdr:colOff>514350</xdr:colOff>
      <xdr:row>237</xdr:row>
      <xdr:rowOff>476250</xdr:rowOff>
    </xdr:to>
    <xdr:pic>
      <xdr:nvPicPr>
        <xdr:cNvPr id="315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797558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237</xdr:row>
      <xdr:rowOff>279400</xdr:rowOff>
    </xdr:from>
    <xdr:to>
      <xdr:col>3</xdr:col>
      <xdr:colOff>196850</xdr:colOff>
      <xdr:row>237</xdr:row>
      <xdr:rowOff>498475</xdr:rowOff>
    </xdr:to>
    <xdr:pic>
      <xdr:nvPicPr>
        <xdr:cNvPr id="315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79778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237</xdr:row>
      <xdr:rowOff>257175</xdr:rowOff>
    </xdr:from>
    <xdr:to>
      <xdr:col>3</xdr:col>
      <xdr:colOff>514350</xdr:colOff>
      <xdr:row>237</xdr:row>
      <xdr:rowOff>476250</xdr:rowOff>
    </xdr:to>
    <xdr:pic>
      <xdr:nvPicPr>
        <xdr:cNvPr id="315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797558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237</xdr:row>
      <xdr:rowOff>279400</xdr:rowOff>
    </xdr:from>
    <xdr:to>
      <xdr:col>10</xdr:col>
      <xdr:colOff>196850</xdr:colOff>
      <xdr:row>237</xdr:row>
      <xdr:rowOff>498475</xdr:rowOff>
    </xdr:to>
    <xdr:pic>
      <xdr:nvPicPr>
        <xdr:cNvPr id="316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79778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237</xdr:row>
      <xdr:rowOff>257175</xdr:rowOff>
    </xdr:from>
    <xdr:to>
      <xdr:col>10</xdr:col>
      <xdr:colOff>514350</xdr:colOff>
      <xdr:row>237</xdr:row>
      <xdr:rowOff>476250</xdr:rowOff>
    </xdr:to>
    <xdr:pic>
      <xdr:nvPicPr>
        <xdr:cNvPr id="316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797558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237</xdr:row>
      <xdr:rowOff>279400</xdr:rowOff>
    </xdr:from>
    <xdr:to>
      <xdr:col>3</xdr:col>
      <xdr:colOff>196850</xdr:colOff>
      <xdr:row>237</xdr:row>
      <xdr:rowOff>498475</xdr:rowOff>
    </xdr:to>
    <xdr:pic>
      <xdr:nvPicPr>
        <xdr:cNvPr id="316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79778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237</xdr:row>
      <xdr:rowOff>257175</xdr:rowOff>
    </xdr:from>
    <xdr:to>
      <xdr:col>3</xdr:col>
      <xdr:colOff>514350</xdr:colOff>
      <xdr:row>237</xdr:row>
      <xdr:rowOff>476250</xdr:rowOff>
    </xdr:to>
    <xdr:pic>
      <xdr:nvPicPr>
        <xdr:cNvPr id="316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797558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237</xdr:row>
      <xdr:rowOff>279400</xdr:rowOff>
    </xdr:from>
    <xdr:to>
      <xdr:col>3</xdr:col>
      <xdr:colOff>196850</xdr:colOff>
      <xdr:row>237</xdr:row>
      <xdr:rowOff>498475</xdr:rowOff>
    </xdr:to>
    <xdr:pic>
      <xdr:nvPicPr>
        <xdr:cNvPr id="316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79778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237</xdr:row>
      <xdr:rowOff>257175</xdr:rowOff>
    </xdr:from>
    <xdr:to>
      <xdr:col>3</xdr:col>
      <xdr:colOff>514350</xdr:colOff>
      <xdr:row>237</xdr:row>
      <xdr:rowOff>476250</xdr:rowOff>
    </xdr:to>
    <xdr:pic>
      <xdr:nvPicPr>
        <xdr:cNvPr id="316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797558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237</xdr:row>
      <xdr:rowOff>279400</xdr:rowOff>
    </xdr:from>
    <xdr:to>
      <xdr:col>10</xdr:col>
      <xdr:colOff>196850</xdr:colOff>
      <xdr:row>237</xdr:row>
      <xdr:rowOff>498475</xdr:rowOff>
    </xdr:to>
    <xdr:pic>
      <xdr:nvPicPr>
        <xdr:cNvPr id="316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79778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237</xdr:row>
      <xdr:rowOff>257175</xdr:rowOff>
    </xdr:from>
    <xdr:to>
      <xdr:col>10</xdr:col>
      <xdr:colOff>514350</xdr:colOff>
      <xdr:row>237</xdr:row>
      <xdr:rowOff>476250</xdr:rowOff>
    </xdr:to>
    <xdr:pic>
      <xdr:nvPicPr>
        <xdr:cNvPr id="316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797558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237</xdr:row>
      <xdr:rowOff>279400</xdr:rowOff>
    </xdr:from>
    <xdr:to>
      <xdr:col>3</xdr:col>
      <xdr:colOff>196850</xdr:colOff>
      <xdr:row>237</xdr:row>
      <xdr:rowOff>498475</xdr:rowOff>
    </xdr:to>
    <xdr:pic>
      <xdr:nvPicPr>
        <xdr:cNvPr id="316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79778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237</xdr:row>
      <xdr:rowOff>257175</xdr:rowOff>
    </xdr:from>
    <xdr:to>
      <xdr:col>3</xdr:col>
      <xdr:colOff>514350</xdr:colOff>
      <xdr:row>237</xdr:row>
      <xdr:rowOff>476250</xdr:rowOff>
    </xdr:to>
    <xdr:pic>
      <xdr:nvPicPr>
        <xdr:cNvPr id="316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797558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237</xdr:row>
      <xdr:rowOff>279400</xdr:rowOff>
    </xdr:from>
    <xdr:to>
      <xdr:col>3</xdr:col>
      <xdr:colOff>196850</xdr:colOff>
      <xdr:row>237</xdr:row>
      <xdr:rowOff>498475</xdr:rowOff>
    </xdr:to>
    <xdr:pic>
      <xdr:nvPicPr>
        <xdr:cNvPr id="317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79778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237</xdr:row>
      <xdr:rowOff>257175</xdr:rowOff>
    </xdr:from>
    <xdr:to>
      <xdr:col>3</xdr:col>
      <xdr:colOff>514350</xdr:colOff>
      <xdr:row>237</xdr:row>
      <xdr:rowOff>476250</xdr:rowOff>
    </xdr:to>
    <xdr:pic>
      <xdr:nvPicPr>
        <xdr:cNvPr id="317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797558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237</xdr:row>
      <xdr:rowOff>279400</xdr:rowOff>
    </xdr:from>
    <xdr:to>
      <xdr:col>10</xdr:col>
      <xdr:colOff>196850</xdr:colOff>
      <xdr:row>237</xdr:row>
      <xdr:rowOff>498475</xdr:rowOff>
    </xdr:to>
    <xdr:pic>
      <xdr:nvPicPr>
        <xdr:cNvPr id="317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79778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237</xdr:row>
      <xdr:rowOff>257175</xdr:rowOff>
    </xdr:from>
    <xdr:to>
      <xdr:col>10</xdr:col>
      <xdr:colOff>514350</xdr:colOff>
      <xdr:row>237</xdr:row>
      <xdr:rowOff>476250</xdr:rowOff>
    </xdr:to>
    <xdr:pic>
      <xdr:nvPicPr>
        <xdr:cNvPr id="317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797558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237</xdr:row>
      <xdr:rowOff>279400</xdr:rowOff>
    </xdr:from>
    <xdr:to>
      <xdr:col>3</xdr:col>
      <xdr:colOff>196850</xdr:colOff>
      <xdr:row>237</xdr:row>
      <xdr:rowOff>498475</xdr:rowOff>
    </xdr:to>
    <xdr:pic>
      <xdr:nvPicPr>
        <xdr:cNvPr id="317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79778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237</xdr:row>
      <xdr:rowOff>257175</xdr:rowOff>
    </xdr:from>
    <xdr:to>
      <xdr:col>3</xdr:col>
      <xdr:colOff>514350</xdr:colOff>
      <xdr:row>237</xdr:row>
      <xdr:rowOff>476250</xdr:rowOff>
    </xdr:to>
    <xdr:pic>
      <xdr:nvPicPr>
        <xdr:cNvPr id="317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797558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237</xdr:row>
      <xdr:rowOff>279400</xdr:rowOff>
    </xdr:from>
    <xdr:to>
      <xdr:col>3</xdr:col>
      <xdr:colOff>196850</xdr:colOff>
      <xdr:row>237</xdr:row>
      <xdr:rowOff>498475</xdr:rowOff>
    </xdr:to>
    <xdr:pic>
      <xdr:nvPicPr>
        <xdr:cNvPr id="317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79778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237</xdr:row>
      <xdr:rowOff>257175</xdr:rowOff>
    </xdr:from>
    <xdr:to>
      <xdr:col>3</xdr:col>
      <xdr:colOff>514350</xdr:colOff>
      <xdr:row>237</xdr:row>
      <xdr:rowOff>476250</xdr:rowOff>
    </xdr:to>
    <xdr:pic>
      <xdr:nvPicPr>
        <xdr:cNvPr id="317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797558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237</xdr:row>
      <xdr:rowOff>279400</xdr:rowOff>
    </xdr:from>
    <xdr:to>
      <xdr:col>10</xdr:col>
      <xdr:colOff>196850</xdr:colOff>
      <xdr:row>237</xdr:row>
      <xdr:rowOff>498475</xdr:rowOff>
    </xdr:to>
    <xdr:pic>
      <xdr:nvPicPr>
        <xdr:cNvPr id="317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79778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237</xdr:row>
      <xdr:rowOff>279400</xdr:rowOff>
    </xdr:from>
    <xdr:to>
      <xdr:col>3</xdr:col>
      <xdr:colOff>196850</xdr:colOff>
      <xdr:row>237</xdr:row>
      <xdr:rowOff>498475</xdr:rowOff>
    </xdr:to>
    <xdr:pic>
      <xdr:nvPicPr>
        <xdr:cNvPr id="317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79778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237</xdr:row>
      <xdr:rowOff>279400</xdr:rowOff>
    </xdr:from>
    <xdr:to>
      <xdr:col>3</xdr:col>
      <xdr:colOff>196850</xdr:colOff>
      <xdr:row>237</xdr:row>
      <xdr:rowOff>498475</xdr:rowOff>
    </xdr:to>
    <xdr:pic>
      <xdr:nvPicPr>
        <xdr:cNvPr id="318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79778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237</xdr:row>
      <xdr:rowOff>279400</xdr:rowOff>
    </xdr:from>
    <xdr:to>
      <xdr:col>10</xdr:col>
      <xdr:colOff>196850</xdr:colOff>
      <xdr:row>237</xdr:row>
      <xdr:rowOff>498475</xdr:rowOff>
    </xdr:to>
    <xdr:pic>
      <xdr:nvPicPr>
        <xdr:cNvPr id="318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79778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237</xdr:row>
      <xdr:rowOff>279400</xdr:rowOff>
    </xdr:from>
    <xdr:to>
      <xdr:col>3</xdr:col>
      <xdr:colOff>196850</xdr:colOff>
      <xdr:row>237</xdr:row>
      <xdr:rowOff>498475</xdr:rowOff>
    </xdr:to>
    <xdr:pic>
      <xdr:nvPicPr>
        <xdr:cNvPr id="318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79778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237</xdr:row>
      <xdr:rowOff>279400</xdr:rowOff>
    </xdr:from>
    <xdr:to>
      <xdr:col>3</xdr:col>
      <xdr:colOff>196850</xdr:colOff>
      <xdr:row>237</xdr:row>
      <xdr:rowOff>498475</xdr:rowOff>
    </xdr:to>
    <xdr:pic>
      <xdr:nvPicPr>
        <xdr:cNvPr id="318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79778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237</xdr:row>
      <xdr:rowOff>279400</xdr:rowOff>
    </xdr:from>
    <xdr:to>
      <xdr:col>10</xdr:col>
      <xdr:colOff>196850</xdr:colOff>
      <xdr:row>237</xdr:row>
      <xdr:rowOff>498475</xdr:rowOff>
    </xdr:to>
    <xdr:pic>
      <xdr:nvPicPr>
        <xdr:cNvPr id="318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79778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237</xdr:row>
      <xdr:rowOff>279400</xdr:rowOff>
    </xdr:from>
    <xdr:to>
      <xdr:col>3</xdr:col>
      <xdr:colOff>196850</xdr:colOff>
      <xdr:row>237</xdr:row>
      <xdr:rowOff>498475</xdr:rowOff>
    </xdr:to>
    <xdr:pic>
      <xdr:nvPicPr>
        <xdr:cNvPr id="318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79778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237</xdr:row>
      <xdr:rowOff>279400</xdr:rowOff>
    </xdr:from>
    <xdr:to>
      <xdr:col>3</xdr:col>
      <xdr:colOff>196850</xdr:colOff>
      <xdr:row>237</xdr:row>
      <xdr:rowOff>498475</xdr:rowOff>
    </xdr:to>
    <xdr:pic>
      <xdr:nvPicPr>
        <xdr:cNvPr id="318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79778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237</xdr:row>
      <xdr:rowOff>279400</xdr:rowOff>
    </xdr:from>
    <xdr:to>
      <xdr:col>3</xdr:col>
      <xdr:colOff>196850</xdr:colOff>
      <xdr:row>237</xdr:row>
      <xdr:rowOff>498475</xdr:rowOff>
    </xdr:to>
    <xdr:pic>
      <xdr:nvPicPr>
        <xdr:cNvPr id="318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79778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237</xdr:row>
      <xdr:rowOff>279400</xdr:rowOff>
    </xdr:from>
    <xdr:to>
      <xdr:col>10</xdr:col>
      <xdr:colOff>196850</xdr:colOff>
      <xdr:row>237</xdr:row>
      <xdr:rowOff>498475</xdr:rowOff>
    </xdr:to>
    <xdr:pic>
      <xdr:nvPicPr>
        <xdr:cNvPr id="318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79778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237</xdr:row>
      <xdr:rowOff>279400</xdr:rowOff>
    </xdr:from>
    <xdr:to>
      <xdr:col>3</xdr:col>
      <xdr:colOff>196850</xdr:colOff>
      <xdr:row>237</xdr:row>
      <xdr:rowOff>498475</xdr:rowOff>
    </xdr:to>
    <xdr:pic>
      <xdr:nvPicPr>
        <xdr:cNvPr id="318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79778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237</xdr:row>
      <xdr:rowOff>279400</xdr:rowOff>
    </xdr:from>
    <xdr:to>
      <xdr:col>3</xdr:col>
      <xdr:colOff>196850</xdr:colOff>
      <xdr:row>237</xdr:row>
      <xdr:rowOff>498475</xdr:rowOff>
    </xdr:to>
    <xdr:pic>
      <xdr:nvPicPr>
        <xdr:cNvPr id="319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79778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237</xdr:row>
      <xdr:rowOff>279400</xdr:rowOff>
    </xdr:from>
    <xdr:to>
      <xdr:col>10</xdr:col>
      <xdr:colOff>196850</xdr:colOff>
      <xdr:row>237</xdr:row>
      <xdr:rowOff>498475</xdr:rowOff>
    </xdr:to>
    <xdr:pic>
      <xdr:nvPicPr>
        <xdr:cNvPr id="319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79778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237</xdr:row>
      <xdr:rowOff>279400</xdr:rowOff>
    </xdr:from>
    <xdr:to>
      <xdr:col>3</xdr:col>
      <xdr:colOff>196850</xdr:colOff>
      <xdr:row>237</xdr:row>
      <xdr:rowOff>498475</xdr:rowOff>
    </xdr:to>
    <xdr:pic>
      <xdr:nvPicPr>
        <xdr:cNvPr id="319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79778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237</xdr:row>
      <xdr:rowOff>279400</xdr:rowOff>
    </xdr:from>
    <xdr:to>
      <xdr:col>3</xdr:col>
      <xdr:colOff>196850</xdr:colOff>
      <xdr:row>237</xdr:row>
      <xdr:rowOff>498475</xdr:rowOff>
    </xdr:to>
    <xdr:pic>
      <xdr:nvPicPr>
        <xdr:cNvPr id="319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79778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237</xdr:row>
      <xdr:rowOff>279400</xdr:rowOff>
    </xdr:from>
    <xdr:to>
      <xdr:col>10</xdr:col>
      <xdr:colOff>196850</xdr:colOff>
      <xdr:row>237</xdr:row>
      <xdr:rowOff>498475</xdr:rowOff>
    </xdr:to>
    <xdr:pic>
      <xdr:nvPicPr>
        <xdr:cNvPr id="319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79778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237</xdr:row>
      <xdr:rowOff>279400</xdr:rowOff>
    </xdr:from>
    <xdr:to>
      <xdr:col>3</xdr:col>
      <xdr:colOff>196850</xdr:colOff>
      <xdr:row>237</xdr:row>
      <xdr:rowOff>498475</xdr:rowOff>
    </xdr:to>
    <xdr:pic>
      <xdr:nvPicPr>
        <xdr:cNvPr id="319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79778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237</xdr:row>
      <xdr:rowOff>279400</xdr:rowOff>
    </xdr:from>
    <xdr:to>
      <xdr:col>3</xdr:col>
      <xdr:colOff>196850</xdr:colOff>
      <xdr:row>237</xdr:row>
      <xdr:rowOff>498475</xdr:rowOff>
    </xdr:to>
    <xdr:pic>
      <xdr:nvPicPr>
        <xdr:cNvPr id="319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79778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237</xdr:row>
      <xdr:rowOff>279400</xdr:rowOff>
    </xdr:from>
    <xdr:to>
      <xdr:col>10</xdr:col>
      <xdr:colOff>196850</xdr:colOff>
      <xdr:row>237</xdr:row>
      <xdr:rowOff>498475</xdr:rowOff>
    </xdr:to>
    <xdr:pic>
      <xdr:nvPicPr>
        <xdr:cNvPr id="319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79778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237</xdr:row>
      <xdr:rowOff>279400</xdr:rowOff>
    </xdr:from>
    <xdr:to>
      <xdr:col>3</xdr:col>
      <xdr:colOff>196850</xdr:colOff>
      <xdr:row>237</xdr:row>
      <xdr:rowOff>498475</xdr:rowOff>
    </xdr:to>
    <xdr:pic>
      <xdr:nvPicPr>
        <xdr:cNvPr id="319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79778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237</xdr:row>
      <xdr:rowOff>279400</xdr:rowOff>
    </xdr:from>
    <xdr:to>
      <xdr:col>3</xdr:col>
      <xdr:colOff>196850</xdr:colOff>
      <xdr:row>237</xdr:row>
      <xdr:rowOff>498475</xdr:rowOff>
    </xdr:to>
    <xdr:pic>
      <xdr:nvPicPr>
        <xdr:cNvPr id="319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79778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237</xdr:row>
      <xdr:rowOff>257175</xdr:rowOff>
    </xdr:from>
    <xdr:to>
      <xdr:col>3</xdr:col>
      <xdr:colOff>514350</xdr:colOff>
      <xdr:row>237</xdr:row>
      <xdr:rowOff>476250</xdr:rowOff>
    </xdr:to>
    <xdr:pic>
      <xdr:nvPicPr>
        <xdr:cNvPr id="320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797558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237</xdr:row>
      <xdr:rowOff>279400</xdr:rowOff>
    </xdr:from>
    <xdr:to>
      <xdr:col>10</xdr:col>
      <xdr:colOff>196850</xdr:colOff>
      <xdr:row>237</xdr:row>
      <xdr:rowOff>498475</xdr:rowOff>
    </xdr:to>
    <xdr:pic>
      <xdr:nvPicPr>
        <xdr:cNvPr id="320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79778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237</xdr:row>
      <xdr:rowOff>257175</xdr:rowOff>
    </xdr:from>
    <xdr:to>
      <xdr:col>10</xdr:col>
      <xdr:colOff>514350</xdr:colOff>
      <xdr:row>237</xdr:row>
      <xdr:rowOff>476250</xdr:rowOff>
    </xdr:to>
    <xdr:pic>
      <xdr:nvPicPr>
        <xdr:cNvPr id="320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797558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237</xdr:row>
      <xdr:rowOff>279400</xdr:rowOff>
    </xdr:from>
    <xdr:to>
      <xdr:col>3</xdr:col>
      <xdr:colOff>196850</xdr:colOff>
      <xdr:row>237</xdr:row>
      <xdr:rowOff>498475</xdr:rowOff>
    </xdr:to>
    <xdr:pic>
      <xdr:nvPicPr>
        <xdr:cNvPr id="320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79778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237</xdr:row>
      <xdr:rowOff>257175</xdr:rowOff>
    </xdr:from>
    <xdr:to>
      <xdr:col>3</xdr:col>
      <xdr:colOff>514350</xdr:colOff>
      <xdr:row>237</xdr:row>
      <xdr:rowOff>476250</xdr:rowOff>
    </xdr:to>
    <xdr:pic>
      <xdr:nvPicPr>
        <xdr:cNvPr id="320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797558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237</xdr:row>
      <xdr:rowOff>279400</xdr:rowOff>
    </xdr:from>
    <xdr:to>
      <xdr:col>3</xdr:col>
      <xdr:colOff>196850</xdr:colOff>
      <xdr:row>237</xdr:row>
      <xdr:rowOff>498475</xdr:rowOff>
    </xdr:to>
    <xdr:pic>
      <xdr:nvPicPr>
        <xdr:cNvPr id="320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79778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237</xdr:row>
      <xdr:rowOff>279400</xdr:rowOff>
    </xdr:from>
    <xdr:to>
      <xdr:col>10</xdr:col>
      <xdr:colOff>196850</xdr:colOff>
      <xdr:row>237</xdr:row>
      <xdr:rowOff>498475</xdr:rowOff>
    </xdr:to>
    <xdr:pic>
      <xdr:nvPicPr>
        <xdr:cNvPr id="320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79778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237</xdr:row>
      <xdr:rowOff>279400</xdr:rowOff>
    </xdr:from>
    <xdr:to>
      <xdr:col>3</xdr:col>
      <xdr:colOff>196850</xdr:colOff>
      <xdr:row>237</xdr:row>
      <xdr:rowOff>498475</xdr:rowOff>
    </xdr:to>
    <xdr:pic>
      <xdr:nvPicPr>
        <xdr:cNvPr id="320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79778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237</xdr:row>
      <xdr:rowOff>279400</xdr:rowOff>
    </xdr:from>
    <xdr:to>
      <xdr:col>3</xdr:col>
      <xdr:colOff>196850</xdr:colOff>
      <xdr:row>237</xdr:row>
      <xdr:rowOff>498475</xdr:rowOff>
    </xdr:to>
    <xdr:pic>
      <xdr:nvPicPr>
        <xdr:cNvPr id="320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79778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237</xdr:row>
      <xdr:rowOff>279400</xdr:rowOff>
    </xdr:from>
    <xdr:to>
      <xdr:col>10</xdr:col>
      <xdr:colOff>196850</xdr:colOff>
      <xdr:row>237</xdr:row>
      <xdr:rowOff>498475</xdr:rowOff>
    </xdr:to>
    <xdr:pic>
      <xdr:nvPicPr>
        <xdr:cNvPr id="320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79778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237</xdr:row>
      <xdr:rowOff>279400</xdr:rowOff>
    </xdr:from>
    <xdr:to>
      <xdr:col>3</xdr:col>
      <xdr:colOff>196850</xdr:colOff>
      <xdr:row>237</xdr:row>
      <xdr:rowOff>498475</xdr:rowOff>
    </xdr:to>
    <xdr:pic>
      <xdr:nvPicPr>
        <xdr:cNvPr id="321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79778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237</xdr:row>
      <xdr:rowOff>279400</xdr:rowOff>
    </xdr:from>
    <xdr:to>
      <xdr:col>3</xdr:col>
      <xdr:colOff>196850</xdr:colOff>
      <xdr:row>237</xdr:row>
      <xdr:rowOff>498475</xdr:rowOff>
    </xdr:to>
    <xdr:pic>
      <xdr:nvPicPr>
        <xdr:cNvPr id="32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79778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237</xdr:row>
      <xdr:rowOff>279400</xdr:rowOff>
    </xdr:from>
    <xdr:to>
      <xdr:col>10</xdr:col>
      <xdr:colOff>196850</xdr:colOff>
      <xdr:row>237</xdr:row>
      <xdr:rowOff>498475</xdr:rowOff>
    </xdr:to>
    <xdr:pic>
      <xdr:nvPicPr>
        <xdr:cNvPr id="321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79778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237</xdr:row>
      <xdr:rowOff>279400</xdr:rowOff>
    </xdr:from>
    <xdr:to>
      <xdr:col>3</xdr:col>
      <xdr:colOff>196850</xdr:colOff>
      <xdr:row>237</xdr:row>
      <xdr:rowOff>498475</xdr:rowOff>
    </xdr:to>
    <xdr:pic>
      <xdr:nvPicPr>
        <xdr:cNvPr id="321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79778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237</xdr:row>
      <xdr:rowOff>279400</xdr:rowOff>
    </xdr:from>
    <xdr:to>
      <xdr:col>3</xdr:col>
      <xdr:colOff>196850</xdr:colOff>
      <xdr:row>237</xdr:row>
      <xdr:rowOff>498475</xdr:rowOff>
    </xdr:to>
    <xdr:pic>
      <xdr:nvPicPr>
        <xdr:cNvPr id="321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79778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237</xdr:row>
      <xdr:rowOff>279400</xdr:rowOff>
    </xdr:from>
    <xdr:to>
      <xdr:col>10</xdr:col>
      <xdr:colOff>196850</xdr:colOff>
      <xdr:row>237</xdr:row>
      <xdr:rowOff>498475</xdr:rowOff>
    </xdr:to>
    <xdr:pic>
      <xdr:nvPicPr>
        <xdr:cNvPr id="321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79778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237</xdr:row>
      <xdr:rowOff>279400</xdr:rowOff>
    </xdr:from>
    <xdr:to>
      <xdr:col>3</xdr:col>
      <xdr:colOff>196850</xdr:colOff>
      <xdr:row>237</xdr:row>
      <xdr:rowOff>498475</xdr:rowOff>
    </xdr:to>
    <xdr:pic>
      <xdr:nvPicPr>
        <xdr:cNvPr id="321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79778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237</xdr:row>
      <xdr:rowOff>279400</xdr:rowOff>
    </xdr:from>
    <xdr:to>
      <xdr:col>3</xdr:col>
      <xdr:colOff>196850</xdr:colOff>
      <xdr:row>237</xdr:row>
      <xdr:rowOff>498475</xdr:rowOff>
    </xdr:to>
    <xdr:pic>
      <xdr:nvPicPr>
        <xdr:cNvPr id="321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79778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237</xdr:row>
      <xdr:rowOff>279400</xdr:rowOff>
    </xdr:from>
    <xdr:to>
      <xdr:col>10</xdr:col>
      <xdr:colOff>196850</xdr:colOff>
      <xdr:row>237</xdr:row>
      <xdr:rowOff>498475</xdr:rowOff>
    </xdr:to>
    <xdr:pic>
      <xdr:nvPicPr>
        <xdr:cNvPr id="321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79778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237</xdr:row>
      <xdr:rowOff>279400</xdr:rowOff>
    </xdr:from>
    <xdr:to>
      <xdr:col>3</xdr:col>
      <xdr:colOff>196850</xdr:colOff>
      <xdr:row>237</xdr:row>
      <xdr:rowOff>498475</xdr:rowOff>
    </xdr:to>
    <xdr:pic>
      <xdr:nvPicPr>
        <xdr:cNvPr id="321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79778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237</xdr:row>
      <xdr:rowOff>279400</xdr:rowOff>
    </xdr:from>
    <xdr:to>
      <xdr:col>3</xdr:col>
      <xdr:colOff>196850</xdr:colOff>
      <xdr:row>237</xdr:row>
      <xdr:rowOff>498475</xdr:rowOff>
    </xdr:to>
    <xdr:pic>
      <xdr:nvPicPr>
        <xdr:cNvPr id="322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79778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237</xdr:row>
      <xdr:rowOff>279400</xdr:rowOff>
    </xdr:from>
    <xdr:to>
      <xdr:col>10</xdr:col>
      <xdr:colOff>196850</xdr:colOff>
      <xdr:row>237</xdr:row>
      <xdr:rowOff>498475</xdr:rowOff>
    </xdr:to>
    <xdr:pic>
      <xdr:nvPicPr>
        <xdr:cNvPr id="322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79778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237</xdr:row>
      <xdr:rowOff>279400</xdr:rowOff>
    </xdr:from>
    <xdr:to>
      <xdr:col>3</xdr:col>
      <xdr:colOff>196850</xdr:colOff>
      <xdr:row>237</xdr:row>
      <xdr:rowOff>498475</xdr:rowOff>
    </xdr:to>
    <xdr:pic>
      <xdr:nvPicPr>
        <xdr:cNvPr id="322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79778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237</xdr:row>
      <xdr:rowOff>279400</xdr:rowOff>
    </xdr:from>
    <xdr:to>
      <xdr:col>3</xdr:col>
      <xdr:colOff>196850</xdr:colOff>
      <xdr:row>237</xdr:row>
      <xdr:rowOff>498475</xdr:rowOff>
    </xdr:to>
    <xdr:pic>
      <xdr:nvPicPr>
        <xdr:cNvPr id="322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79778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237</xdr:row>
      <xdr:rowOff>279400</xdr:rowOff>
    </xdr:from>
    <xdr:to>
      <xdr:col>10</xdr:col>
      <xdr:colOff>196850</xdr:colOff>
      <xdr:row>237</xdr:row>
      <xdr:rowOff>498475</xdr:rowOff>
    </xdr:to>
    <xdr:pic>
      <xdr:nvPicPr>
        <xdr:cNvPr id="322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79778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237</xdr:row>
      <xdr:rowOff>279400</xdr:rowOff>
    </xdr:from>
    <xdr:to>
      <xdr:col>3</xdr:col>
      <xdr:colOff>196850</xdr:colOff>
      <xdr:row>237</xdr:row>
      <xdr:rowOff>498475</xdr:rowOff>
    </xdr:to>
    <xdr:pic>
      <xdr:nvPicPr>
        <xdr:cNvPr id="322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79778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237</xdr:row>
      <xdr:rowOff>279400</xdr:rowOff>
    </xdr:from>
    <xdr:to>
      <xdr:col>3</xdr:col>
      <xdr:colOff>196850</xdr:colOff>
      <xdr:row>237</xdr:row>
      <xdr:rowOff>498475</xdr:rowOff>
    </xdr:to>
    <xdr:pic>
      <xdr:nvPicPr>
        <xdr:cNvPr id="322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79778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237</xdr:row>
      <xdr:rowOff>257175</xdr:rowOff>
    </xdr:from>
    <xdr:to>
      <xdr:col>3</xdr:col>
      <xdr:colOff>514350</xdr:colOff>
      <xdr:row>237</xdr:row>
      <xdr:rowOff>476250</xdr:rowOff>
    </xdr:to>
    <xdr:pic>
      <xdr:nvPicPr>
        <xdr:cNvPr id="322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797558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237</xdr:row>
      <xdr:rowOff>279400</xdr:rowOff>
    </xdr:from>
    <xdr:to>
      <xdr:col>10</xdr:col>
      <xdr:colOff>196850</xdr:colOff>
      <xdr:row>237</xdr:row>
      <xdr:rowOff>498475</xdr:rowOff>
    </xdr:to>
    <xdr:pic>
      <xdr:nvPicPr>
        <xdr:cNvPr id="322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79778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237</xdr:row>
      <xdr:rowOff>257175</xdr:rowOff>
    </xdr:from>
    <xdr:to>
      <xdr:col>10</xdr:col>
      <xdr:colOff>514350</xdr:colOff>
      <xdr:row>237</xdr:row>
      <xdr:rowOff>476250</xdr:rowOff>
    </xdr:to>
    <xdr:pic>
      <xdr:nvPicPr>
        <xdr:cNvPr id="322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797558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237</xdr:row>
      <xdr:rowOff>279400</xdr:rowOff>
    </xdr:from>
    <xdr:to>
      <xdr:col>3</xdr:col>
      <xdr:colOff>196850</xdr:colOff>
      <xdr:row>237</xdr:row>
      <xdr:rowOff>498475</xdr:rowOff>
    </xdr:to>
    <xdr:pic>
      <xdr:nvPicPr>
        <xdr:cNvPr id="323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79778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237</xdr:row>
      <xdr:rowOff>257175</xdr:rowOff>
    </xdr:from>
    <xdr:to>
      <xdr:col>3</xdr:col>
      <xdr:colOff>514350</xdr:colOff>
      <xdr:row>237</xdr:row>
      <xdr:rowOff>476250</xdr:rowOff>
    </xdr:to>
    <xdr:pic>
      <xdr:nvPicPr>
        <xdr:cNvPr id="323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797558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237</xdr:row>
      <xdr:rowOff>279400</xdr:rowOff>
    </xdr:from>
    <xdr:to>
      <xdr:col>3</xdr:col>
      <xdr:colOff>196850</xdr:colOff>
      <xdr:row>237</xdr:row>
      <xdr:rowOff>498475</xdr:rowOff>
    </xdr:to>
    <xdr:pic>
      <xdr:nvPicPr>
        <xdr:cNvPr id="323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79778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237</xdr:row>
      <xdr:rowOff>279400</xdr:rowOff>
    </xdr:from>
    <xdr:to>
      <xdr:col>10</xdr:col>
      <xdr:colOff>196850</xdr:colOff>
      <xdr:row>237</xdr:row>
      <xdr:rowOff>498475</xdr:rowOff>
    </xdr:to>
    <xdr:pic>
      <xdr:nvPicPr>
        <xdr:cNvPr id="323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79778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237</xdr:row>
      <xdr:rowOff>279400</xdr:rowOff>
    </xdr:from>
    <xdr:to>
      <xdr:col>3</xdr:col>
      <xdr:colOff>196850</xdr:colOff>
      <xdr:row>237</xdr:row>
      <xdr:rowOff>498475</xdr:rowOff>
    </xdr:to>
    <xdr:pic>
      <xdr:nvPicPr>
        <xdr:cNvPr id="32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79778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237</xdr:row>
      <xdr:rowOff>279400</xdr:rowOff>
    </xdr:from>
    <xdr:to>
      <xdr:col>3</xdr:col>
      <xdr:colOff>196850</xdr:colOff>
      <xdr:row>237</xdr:row>
      <xdr:rowOff>498475</xdr:rowOff>
    </xdr:to>
    <xdr:pic>
      <xdr:nvPicPr>
        <xdr:cNvPr id="323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79778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237</xdr:row>
      <xdr:rowOff>279400</xdr:rowOff>
    </xdr:from>
    <xdr:to>
      <xdr:col>10</xdr:col>
      <xdr:colOff>196850</xdr:colOff>
      <xdr:row>237</xdr:row>
      <xdr:rowOff>498475</xdr:rowOff>
    </xdr:to>
    <xdr:pic>
      <xdr:nvPicPr>
        <xdr:cNvPr id="323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79778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237</xdr:row>
      <xdr:rowOff>279400</xdr:rowOff>
    </xdr:from>
    <xdr:to>
      <xdr:col>3</xdr:col>
      <xdr:colOff>196850</xdr:colOff>
      <xdr:row>237</xdr:row>
      <xdr:rowOff>498475</xdr:rowOff>
    </xdr:to>
    <xdr:pic>
      <xdr:nvPicPr>
        <xdr:cNvPr id="323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79778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237</xdr:row>
      <xdr:rowOff>279400</xdr:rowOff>
    </xdr:from>
    <xdr:to>
      <xdr:col>3</xdr:col>
      <xdr:colOff>196850</xdr:colOff>
      <xdr:row>237</xdr:row>
      <xdr:rowOff>498475</xdr:rowOff>
    </xdr:to>
    <xdr:pic>
      <xdr:nvPicPr>
        <xdr:cNvPr id="323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79778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237</xdr:row>
      <xdr:rowOff>279400</xdr:rowOff>
    </xdr:from>
    <xdr:to>
      <xdr:col>10</xdr:col>
      <xdr:colOff>196850</xdr:colOff>
      <xdr:row>237</xdr:row>
      <xdr:rowOff>498475</xdr:rowOff>
    </xdr:to>
    <xdr:pic>
      <xdr:nvPicPr>
        <xdr:cNvPr id="323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79778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237</xdr:row>
      <xdr:rowOff>279400</xdr:rowOff>
    </xdr:from>
    <xdr:to>
      <xdr:col>3</xdr:col>
      <xdr:colOff>196850</xdr:colOff>
      <xdr:row>237</xdr:row>
      <xdr:rowOff>498475</xdr:rowOff>
    </xdr:to>
    <xdr:pic>
      <xdr:nvPicPr>
        <xdr:cNvPr id="324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79778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237</xdr:row>
      <xdr:rowOff>279400</xdr:rowOff>
    </xdr:from>
    <xdr:to>
      <xdr:col>3</xdr:col>
      <xdr:colOff>196850</xdr:colOff>
      <xdr:row>237</xdr:row>
      <xdr:rowOff>498475</xdr:rowOff>
    </xdr:to>
    <xdr:pic>
      <xdr:nvPicPr>
        <xdr:cNvPr id="324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79778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237</xdr:row>
      <xdr:rowOff>279400</xdr:rowOff>
    </xdr:from>
    <xdr:to>
      <xdr:col>10</xdr:col>
      <xdr:colOff>196850</xdr:colOff>
      <xdr:row>237</xdr:row>
      <xdr:rowOff>498475</xdr:rowOff>
    </xdr:to>
    <xdr:pic>
      <xdr:nvPicPr>
        <xdr:cNvPr id="324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79778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237</xdr:row>
      <xdr:rowOff>279400</xdr:rowOff>
    </xdr:from>
    <xdr:to>
      <xdr:col>3</xdr:col>
      <xdr:colOff>196850</xdr:colOff>
      <xdr:row>237</xdr:row>
      <xdr:rowOff>498475</xdr:rowOff>
    </xdr:to>
    <xdr:pic>
      <xdr:nvPicPr>
        <xdr:cNvPr id="324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79778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237</xdr:row>
      <xdr:rowOff>279400</xdr:rowOff>
    </xdr:from>
    <xdr:to>
      <xdr:col>3</xdr:col>
      <xdr:colOff>196850</xdr:colOff>
      <xdr:row>237</xdr:row>
      <xdr:rowOff>498475</xdr:rowOff>
    </xdr:to>
    <xdr:pic>
      <xdr:nvPicPr>
        <xdr:cNvPr id="324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79778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237</xdr:row>
      <xdr:rowOff>279400</xdr:rowOff>
    </xdr:from>
    <xdr:to>
      <xdr:col>10</xdr:col>
      <xdr:colOff>196850</xdr:colOff>
      <xdr:row>237</xdr:row>
      <xdr:rowOff>498475</xdr:rowOff>
    </xdr:to>
    <xdr:pic>
      <xdr:nvPicPr>
        <xdr:cNvPr id="324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79778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237</xdr:row>
      <xdr:rowOff>279400</xdr:rowOff>
    </xdr:from>
    <xdr:to>
      <xdr:col>3</xdr:col>
      <xdr:colOff>196850</xdr:colOff>
      <xdr:row>237</xdr:row>
      <xdr:rowOff>498475</xdr:rowOff>
    </xdr:to>
    <xdr:pic>
      <xdr:nvPicPr>
        <xdr:cNvPr id="324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79778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237</xdr:row>
      <xdr:rowOff>279400</xdr:rowOff>
    </xdr:from>
    <xdr:to>
      <xdr:col>3</xdr:col>
      <xdr:colOff>196850</xdr:colOff>
      <xdr:row>237</xdr:row>
      <xdr:rowOff>498475</xdr:rowOff>
    </xdr:to>
    <xdr:pic>
      <xdr:nvPicPr>
        <xdr:cNvPr id="324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79778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237</xdr:row>
      <xdr:rowOff>257175</xdr:rowOff>
    </xdr:from>
    <xdr:to>
      <xdr:col>3</xdr:col>
      <xdr:colOff>514350</xdr:colOff>
      <xdr:row>237</xdr:row>
      <xdr:rowOff>476250</xdr:rowOff>
    </xdr:to>
    <xdr:pic>
      <xdr:nvPicPr>
        <xdr:cNvPr id="324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797558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237</xdr:row>
      <xdr:rowOff>279400</xdr:rowOff>
    </xdr:from>
    <xdr:to>
      <xdr:col>10</xdr:col>
      <xdr:colOff>196850</xdr:colOff>
      <xdr:row>237</xdr:row>
      <xdr:rowOff>498475</xdr:rowOff>
    </xdr:to>
    <xdr:pic>
      <xdr:nvPicPr>
        <xdr:cNvPr id="324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79778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237</xdr:row>
      <xdr:rowOff>257175</xdr:rowOff>
    </xdr:from>
    <xdr:to>
      <xdr:col>10</xdr:col>
      <xdr:colOff>514350</xdr:colOff>
      <xdr:row>237</xdr:row>
      <xdr:rowOff>476250</xdr:rowOff>
    </xdr:to>
    <xdr:pic>
      <xdr:nvPicPr>
        <xdr:cNvPr id="325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797558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237</xdr:row>
      <xdr:rowOff>279400</xdr:rowOff>
    </xdr:from>
    <xdr:to>
      <xdr:col>3</xdr:col>
      <xdr:colOff>196850</xdr:colOff>
      <xdr:row>237</xdr:row>
      <xdr:rowOff>498475</xdr:rowOff>
    </xdr:to>
    <xdr:pic>
      <xdr:nvPicPr>
        <xdr:cNvPr id="325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79778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237</xdr:row>
      <xdr:rowOff>257175</xdr:rowOff>
    </xdr:from>
    <xdr:to>
      <xdr:col>3</xdr:col>
      <xdr:colOff>514350</xdr:colOff>
      <xdr:row>237</xdr:row>
      <xdr:rowOff>476250</xdr:rowOff>
    </xdr:to>
    <xdr:pic>
      <xdr:nvPicPr>
        <xdr:cNvPr id="325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797558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237</xdr:row>
      <xdr:rowOff>279400</xdr:rowOff>
    </xdr:from>
    <xdr:to>
      <xdr:col>3</xdr:col>
      <xdr:colOff>196850</xdr:colOff>
      <xdr:row>237</xdr:row>
      <xdr:rowOff>498475</xdr:rowOff>
    </xdr:to>
    <xdr:pic>
      <xdr:nvPicPr>
        <xdr:cNvPr id="325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79778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237</xdr:row>
      <xdr:rowOff>279400</xdr:rowOff>
    </xdr:from>
    <xdr:to>
      <xdr:col>10</xdr:col>
      <xdr:colOff>196850</xdr:colOff>
      <xdr:row>237</xdr:row>
      <xdr:rowOff>498475</xdr:rowOff>
    </xdr:to>
    <xdr:pic>
      <xdr:nvPicPr>
        <xdr:cNvPr id="325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79778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237</xdr:row>
      <xdr:rowOff>279400</xdr:rowOff>
    </xdr:from>
    <xdr:to>
      <xdr:col>3</xdr:col>
      <xdr:colOff>196850</xdr:colOff>
      <xdr:row>237</xdr:row>
      <xdr:rowOff>498475</xdr:rowOff>
    </xdr:to>
    <xdr:pic>
      <xdr:nvPicPr>
        <xdr:cNvPr id="325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79778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237</xdr:row>
      <xdr:rowOff>279400</xdr:rowOff>
    </xdr:from>
    <xdr:to>
      <xdr:col>3</xdr:col>
      <xdr:colOff>196850</xdr:colOff>
      <xdr:row>237</xdr:row>
      <xdr:rowOff>498475</xdr:rowOff>
    </xdr:to>
    <xdr:pic>
      <xdr:nvPicPr>
        <xdr:cNvPr id="325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79778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237</xdr:row>
      <xdr:rowOff>279400</xdr:rowOff>
    </xdr:from>
    <xdr:to>
      <xdr:col>10</xdr:col>
      <xdr:colOff>196850</xdr:colOff>
      <xdr:row>237</xdr:row>
      <xdr:rowOff>498475</xdr:rowOff>
    </xdr:to>
    <xdr:pic>
      <xdr:nvPicPr>
        <xdr:cNvPr id="325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79778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237</xdr:row>
      <xdr:rowOff>279400</xdr:rowOff>
    </xdr:from>
    <xdr:to>
      <xdr:col>3</xdr:col>
      <xdr:colOff>196850</xdr:colOff>
      <xdr:row>237</xdr:row>
      <xdr:rowOff>498475</xdr:rowOff>
    </xdr:to>
    <xdr:pic>
      <xdr:nvPicPr>
        <xdr:cNvPr id="325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79778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237</xdr:row>
      <xdr:rowOff>279400</xdr:rowOff>
    </xdr:from>
    <xdr:to>
      <xdr:col>3</xdr:col>
      <xdr:colOff>196850</xdr:colOff>
      <xdr:row>237</xdr:row>
      <xdr:rowOff>498475</xdr:rowOff>
    </xdr:to>
    <xdr:pic>
      <xdr:nvPicPr>
        <xdr:cNvPr id="325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79778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237</xdr:row>
      <xdr:rowOff>279400</xdr:rowOff>
    </xdr:from>
    <xdr:to>
      <xdr:col>10</xdr:col>
      <xdr:colOff>196850</xdr:colOff>
      <xdr:row>237</xdr:row>
      <xdr:rowOff>498475</xdr:rowOff>
    </xdr:to>
    <xdr:pic>
      <xdr:nvPicPr>
        <xdr:cNvPr id="326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79778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237</xdr:row>
      <xdr:rowOff>279400</xdr:rowOff>
    </xdr:from>
    <xdr:to>
      <xdr:col>3</xdr:col>
      <xdr:colOff>196850</xdr:colOff>
      <xdr:row>237</xdr:row>
      <xdr:rowOff>498475</xdr:rowOff>
    </xdr:to>
    <xdr:pic>
      <xdr:nvPicPr>
        <xdr:cNvPr id="326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79778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237</xdr:row>
      <xdr:rowOff>279400</xdr:rowOff>
    </xdr:from>
    <xdr:to>
      <xdr:col>3</xdr:col>
      <xdr:colOff>196850</xdr:colOff>
      <xdr:row>237</xdr:row>
      <xdr:rowOff>498475</xdr:rowOff>
    </xdr:to>
    <xdr:pic>
      <xdr:nvPicPr>
        <xdr:cNvPr id="326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79778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237</xdr:row>
      <xdr:rowOff>257175</xdr:rowOff>
    </xdr:from>
    <xdr:to>
      <xdr:col>3</xdr:col>
      <xdr:colOff>514350</xdr:colOff>
      <xdr:row>237</xdr:row>
      <xdr:rowOff>476250</xdr:rowOff>
    </xdr:to>
    <xdr:pic>
      <xdr:nvPicPr>
        <xdr:cNvPr id="326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797558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237</xdr:row>
      <xdr:rowOff>279400</xdr:rowOff>
    </xdr:from>
    <xdr:to>
      <xdr:col>10</xdr:col>
      <xdr:colOff>196850</xdr:colOff>
      <xdr:row>237</xdr:row>
      <xdr:rowOff>498475</xdr:rowOff>
    </xdr:to>
    <xdr:pic>
      <xdr:nvPicPr>
        <xdr:cNvPr id="326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79778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237</xdr:row>
      <xdr:rowOff>257175</xdr:rowOff>
    </xdr:from>
    <xdr:to>
      <xdr:col>10</xdr:col>
      <xdr:colOff>514350</xdr:colOff>
      <xdr:row>237</xdr:row>
      <xdr:rowOff>476250</xdr:rowOff>
    </xdr:to>
    <xdr:pic>
      <xdr:nvPicPr>
        <xdr:cNvPr id="326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797558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237</xdr:row>
      <xdr:rowOff>279400</xdr:rowOff>
    </xdr:from>
    <xdr:to>
      <xdr:col>3</xdr:col>
      <xdr:colOff>196850</xdr:colOff>
      <xdr:row>237</xdr:row>
      <xdr:rowOff>498475</xdr:rowOff>
    </xdr:to>
    <xdr:pic>
      <xdr:nvPicPr>
        <xdr:cNvPr id="326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79778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237</xdr:row>
      <xdr:rowOff>257175</xdr:rowOff>
    </xdr:from>
    <xdr:to>
      <xdr:col>3</xdr:col>
      <xdr:colOff>514350</xdr:colOff>
      <xdr:row>237</xdr:row>
      <xdr:rowOff>476250</xdr:rowOff>
    </xdr:to>
    <xdr:pic>
      <xdr:nvPicPr>
        <xdr:cNvPr id="326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797558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237</xdr:row>
      <xdr:rowOff>279400</xdr:rowOff>
    </xdr:from>
    <xdr:to>
      <xdr:col>3</xdr:col>
      <xdr:colOff>196850</xdr:colOff>
      <xdr:row>237</xdr:row>
      <xdr:rowOff>498475</xdr:rowOff>
    </xdr:to>
    <xdr:pic>
      <xdr:nvPicPr>
        <xdr:cNvPr id="326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79778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237</xdr:row>
      <xdr:rowOff>279400</xdr:rowOff>
    </xdr:from>
    <xdr:to>
      <xdr:col>10</xdr:col>
      <xdr:colOff>196850</xdr:colOff>
      <xdr:row>237</xdr:row>
      <xdr:rowOff>498475</xdr:rowOff>
    </xdr:to>
    <xdr:pic>
      <xdr:nvPicPr>
        <xdr:cNvPr id="326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79778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237</xdr:row>
      <xdr:rowOff>279400</xdr:rowOff>
    </xdr:from>
    <xdr:to>
      <xdr:col>3</xdr:col>
      <xdr:colOff>196850</xdr:colOff>
      <xdr:row>237</xdr:row>
      <xdr:rowOff>498475</xdr:rowOff>
    </xdr:to>
    <xdr:pic>
      <xdr:nvPicPr>
        <xdr:cNvPr id="327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79778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237</xdr:row>
      <xdr:rowOff>279400</xdr:rowOff>
    </xdr:from>
    <xdr:to>
      <xdr:col>3</xdr:col>
      <xdr:colOff>196850</xdr:colOff>
      <xdr:row>237</xdr:row>
      <xdr:rowOff>498475</xdr:rowOff>
    </xdr:to>
    <xdr:pic>
      <xdr:nvPicPr>
        <xdr:cNvPr id="327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79778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237</xdr:row>
      <xdr:rowOff>279400</xdr:rowOff>
    </xdr:from>
    <xdr:to>
      <xdr:col>10</xdr:col>
      <xdr:colOff>196850</xdr:colOff>
      <xdr:row>237</xdr:row>
      <xdr:rowOff>498475</xdr:rowOff>
    </xdr:to>
    <xdr:pic>
      <xdr:nvPicPr>
        <xdr:cNvPr id="327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79778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237</xdr:row>
      <xdr:rowOff>279400</xdr:rowOff>
    </xdr:from>
    <xdr:to>
      <xdr:col>3</xdr:col>
      <xdr:colOff>196850</xdr:colOff>
      <xdr:row>237</xdr:row>
      <xdr:rowOff>498475</xdr:rowOff>
    </xdr:to>
    <xdr:pic>
      <xdr:nvPicPr>
        <xdr:cNvPr id="327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79778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237</xdr:row>
      <xdr:rowOff>279400</xdr:rowOff>
    </xdr:from>
    <xdr:to>
      <xdr:col>3</xdr:col>
      <xdr:colOff>196850</xdr:colOff>
      <xdr:row>237</xdr:row>
      <xdr:rowOff>498475</xdr:rowOff>
    </xdr:to>
    <xdr:pic>
      <xdr:nvPicPr>
        <xdr:cNvPr id="327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79778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237</xdr:row>
      <xdr:rowOff>279400</xdr:rowOff>
    </xdr:from>
    <xdr:to>
      <xdr:col>10</xdr:col>
      <xdr:colOff>196850</xdr:colOff>
      <xdr:row>237</xdr:row>
      <xdr:rowOff>498475</xdr:rowOff>
    </xdr:to>
    <xdr:pic>
      <xdr:nvPicPr>
        <xdr:cNvPr id="327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79778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237</xdr:row>
      <xdr:rowOff>279400</xdr:rowOff>
    </xdr:from>
    <xdr:to>
      <xdr:col>3</xdr:col>
      <xdr:colOff>196850</xdr:colOff>
      <xdr:row>237</xdr:row>
      <xdr:rowOff>498475</xdr:rowOff>
    </xdr:to>
    <xdr:pic>
      <xdr:nvPicPr>
        <xdr:cNvPr id="327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79778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237</xdr:row>
      <xdr:rowOff>279400</xdr:rowOff>
    </xdr:from>
    <xdr:to>
      <xdr:col>3</xdr:col>
      <xdr:colOff>196850</xdr:colOff>
      <xdr:row>237</xdr:row>
      <xdr:rowOff>498475</xdr:rowOff>
    </xdr:to>
    <xdr:pic>
      <xdr:nvPicPr>
        <xdr:cNvPr id="327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79778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237</xdr:row>
      <xdr:rowOff>279400</xdr:rowOff>
    </xdr:from>
    <xdr:to>
      <xdr:col>10</xdr:col>
      <xdr:colOff>196850</xdr:colOff>
      <xdr:row>237</xdr:row>
      <xdr:rowOff>498475</xdr:rowOff>
    </xdr:to>
    <xdr:pic>
      <xdr:nvPicPr>
        <xdr:cNvPr id="327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79778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237</xdr:row>
      <xdr:rowOff>279400</xdr:rowOff>
    </xdr:from>
    <xdr:to>
      <xdr:col>3</xdr:col>
      <xdr:colOff>196850</xdr:colOff>
      <xdr:row>237</xdr:row>
      <xdr:rowOff>498475</xdr:rowOff>
    </xdr:to>
    <xdr:pic>
      <xdr:nvPicPr>
        <xdr:cNvPr id="327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79778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237</xdr:row>
      <xdr:rowOff>279400</xdr:rowOff>
    </xdr:from>
    <xdr:to>
      <xdr:col>3</xdr:col>
      <xdr:colOff>196850</xdr:colOff>
      <xdr:row>237</xdr:row>
      <xdr:rowOff>498475</xdr:rowOff>
    </xdr:to>
    <xdr:pic>
      <xdr:nvPicPr>
        <xdr:cNvPr id="328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79778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237</xdr:row>
      <xdr:rowOff>279400</xdr:rowOff>
    </xdr:from>
    <xdr:to>
      <xdr:col>10</xdr:col>
      <xdr:colOff>196850</xdr:colOff>
      <xdr:row>237</xdr:row>
      <xdr:rowOff>498475</xdr:rowOff>
    </xdr:to>
    <xdr:pic>
      <xdr:nvPicPr>
        <xdr:cNvPr id="328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79778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237</xdr:row>
      <xdr:rowOff>279400</xdr:rowOff>
    </xdr:from>
    <xdr:to>
      <xdr:col>3</xdr:col>
      <xdr:colOff>196850</xdr:colOff>
      <xdr:row>237</xdr:row>
      <xdr:rowOff>498475</xdr:rowOff>
    </xdr:to>
    <xdr:pic>
      <xdr:nvPicPr>
        <xdr:cNvPr id="328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79778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237</xdr:row>
      <xdr:rowOff>279400</xdr:rowOff>
    </xdr:from>
    <xdr:to>
      <xdr:col>3</xdr:col>
      <xdr:colOff>196850</xdr:colOff>
      <xdr:row>237</xdr:row>
      <xdr:rowOff>498475</xdr:rowOff>
    </xdr:to>
    <xdr:pic>
      <xdr:nvPicPr>
        <xdr:cNvPr id="328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79778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237</xdr:row>
      <xdr:rowOff>257175</xdr:rowOff>
    </xdr:from>
    <xdr:to>
      <xdr:col>3</xdr:col>
      <xdr:colOff>514350</xdr:colOff>
      <xdr:row>237</xdr:row>
      <xdr:rowOff>476250</xdr:rowOff>
    </xdr:to>
    <xdr:pic>
      <xdr:nvPicPr>
        <xdr:cNvPr id="328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797558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237</xdr:row>
      <xdr:rowOff>279400</xdr:rowOff>
    </xdr:from>
    <xdr:to>
      <xdr:col>10</xdr:col>
      <xdr:colOff>196850</xdr:colOff>
      <xdr:row>237</xdr:row>
      <xdr:rowOff>498475</xdr:rowOff>
    </xdr:to>
    <xdr:pic>
      <xdr:nvPicPr>
        <xdr:cNvPr id="328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79778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237</xdr:row>
      <xdr:rowOff>257175</xdr:rowOff>
    </xdr:from>
    <xdr:to>
      <xdr:col>10</xdr:col>
      <xdr:colOff>514350</xdr:colOff>
      <xdr:row>237</xdr:row>
      <xdr:rowOff>476250</xdr:rowOff>
    </xdr:to>
    <xdr:pic>
      <xdr:nvPicPr>
        <xdr:cNvPr id="328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797558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237</xdr:row>
      <xdr:rowOff>279400</xdr:rowOff>
    </xdr:from>
    <xdr:to>
      <xdr:col>3</xdr:col>
      <xdr:colOff>196850</xdr:colOff>
      <xdr:row>237</xdr:row>
      <xdr:rowOff>498475</xdr:rowOff>
    </xdr:to>
    <xdr:pic>
      <xdr:nvPicPr>
        <xdr:cNvPr id="328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79778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237</xdr:row>
      <xdr:rowOff>257175</xdr:rowOff>
    </xdr:from>
    <xdr:to>
      <xdr:col>3</xdr:col>
      <xdr:colOff>514350</xdr:colOff>
      <xdr:row>237</xdr:row>
      <xdr:rowOff>476250</xdr:rowOff>
    </xdr:to>
    <xdr:pic>
      <xdr:nvPicPr>
        <xdr:cNvPr id="328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797558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237</xdr:row>
      <xdr:rowOff>279400</xdr:rowOff>
    </xdr:from>
    <xdr:to>
      <xdr:col>3</xdr:col>
      <xdr:colOff>196850</xdr:colOff>
      <xdr:row>237</xdr:row>
      <xdr:rowOff>498475</xdr:rowOff>
    </xdr:to>
    <xdr:pic>
      <xdr:nvPicPr>
        <xdr:cNvPr id="328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79778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237</xdr:row>
      <xdr:rowOff>279400</xdr:rowOff>
    </xdr:from>
    <xdr:to>
      <xdr:col>10</xdr:col>
      <xdr:colOff>196850</xdr:colOff>
      <xdr:row>237</xdr:row>
      <xdr:rowOff>498475</xdr:rowOff>
    </xdr:to>
    <xdr:pic>
      <xdr:nvPicPr>
        <xdr:cNvPr id="329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79778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237</xdr:row>
      <xdr:rowOff>279400</xdr:rowOff>
    </xdr:from>
    <xdr:to>
      <xdr:col>3</xdr:col>
      <xdr:colOff>196850</xdr:colOff>
      <xdr:row>237</xdr:row>
      <xdr:rowOff>498475</xdr:rowOff>
    </xdr:to>
    <xdr:pic>
      <xdr:nvPicPr>
        <xdr:cNvPr id="329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79778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237</xdr:row>
      <xdr:rowOff>279400</xdr:rowOff>
    </xdr:from>
    <xdr:to>
      <xdr:col>3</xdr:col>
      <xdr:colOff>196850</xdr:colOff>
      <xdr:row>237</xdr:row>
      <xdr:rowOff>498475</xdr:rowOff>
    </xdr:to>
    <xdr:pic>
      <xdr:nvPicPr>
        <xdr:cNvPr id="329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79778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237</xdr:row>
      <xdr:rowOff>279400</xdr:rowOff>
    </xdr:from>
    <xdr:to>
      <xdr:col>10</xdr:col>
      <xdr:colOff>196850</xdr:colOff>
      <xdr:row>237</xdr:row>
      <xdr:rowOff>498475</xdr:rowOff>
    </xdr:to>
    <xdr:pic>
      <xdr:nvPicPr>
        <xdr:cNvPr id="329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79778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237</xdr:row>
      <xdr:rowOff>279400</xdr:rowOff>
    </xdr:from>
    <xdr:to>
      <xdr:col>3</xdr:col>
      <xdr:colOff>196850</xdr:colOff>
      <xdr:row>237</xdr:row>
      <xdr:rowOff>498475</xdr:rowOff>
    </xdr:to>
    <xdr:pic>
      <xdr:nvPicPr>
        <xdr:cNvPr id="329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79778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237</xdr:row>
      <xdr:rowOff>228600</xdr:rowOff>
    </xdr:from>
    <xdr:to>
      <xdr:col>3</xdr:col>
      <xdr:colOff>260350</xdr:colOff>
      <xdr:row>237</xdr:row>
      <xdr:rowOff>447675</xdr:rowOff>
    </xdr:to>
    <xdr:pic>
      <xdr:nvPicPr>
        <xdr:cNvPr id="329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179727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237</xdr:row>
      <xdr:rowOff>231775</xdr:rowOff>
    </xdr:from>
    <xdr:to>
      <xdr:col>3</xdr:col>
      <xdr:colOff>539750</xdr:colOff>
      <xdr:row>237</xdr:row>
      <xdr:rowOff>450850</xdr:rowOff>
    </xdr:to>
    <xdr:pic>
      <xdr:nvPicPr>
        <xdr:cNvPr id="329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1797304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237</xdr:row>
      <xdr:rowOff>228600</xdr:rowOff>
    </xdr:from>
    <xdr:to>
      <xdr:col>10</xdr:col>
      <xdr:colOff>260350</xdr:colOff>
      <xdr:row>237</xdr:row>
      <xdr:rowOff>447675</xdr:rowOff>
    </xdr:to>
    <xdr:pic>
      <xdr:nvPicPr>
        <xdr:cNvPr id="329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179727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237</xdr:row>
      <xdr:rowOff>231775</xdr:rowOff>
    </xdr:from>
    <xdr:to>
      <xdr:col>10</xdr:col>
      <xdr:colOff>539750</xdr:colOff>
      <xdr:row>237</xdr:row>
      <xdr:rowOff>450850</xdr:rowOff>
    </xdr:to>
    <xdr:pic>
      <xdr:nvPicPr>
        <xdr:cNvPr id="329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1797304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237</xdr:row>
      <xdr:rowOff>228600</xdr:rowOff>
    </xdr:from>
    <xdr:to>
      <xdr:col>3</xdr:col>
      <xdr:colOff>260350</xdr:colOff>
      <xdr:row>237</xdr:row>
      <xdr:rowOff>447675</xdr:rowOff>
    </xdr:to>
    <xdr:pic>
      <xdr:nvPicPr>
        <xdr:cNvPr id="329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179727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237</xdr:row>
      <xdr:rowOff>231775</xdr:rowOff>
    </xdr:from>
    <xdr:to>
      <xdr:col>3</xdr:col>
      <xdr:colOff>539750</xdr:colOff>
      <xdr:row>237</xdr:row>
      <xdr:rowOff>450850</xdr:rowOff>
    </xdr:to>
    <xdr:pic>
      <xdr:nvPicPr>
        <xdr:cNvPr id="330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1797304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237</xdr:row>
      <xdr:rowOff>228600</xdr:rowOff>
    </xdr:from>
    <xdr:to>
      <xdr:col>3</xdr:col>
      <xdr:colOff>260350</xdr:colOff>
      <xdr:row>237</xdr:row>
      <xdr:rowOff>447675</xdr:rowOff>
    </xdr:to>
    <xdr:pic>
      <xdr:nvPicPr>
        <xdr:cNvPr id="330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179727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237</xdr:row>
      <xdr:rowOff>231775</xdr:rowOff>
    </xdr:from>
    <xdr:to>
      <xdr:col>3</xdr:col>
      <xdr:colOff>539750</xdr:colOff>
      <xdr:row>237</xdr:row>
      <xdr:rowOff>450850</xdr:rowOff>
    </xdr:to>
    <xdr:pic>
      <xdr:nvPicPr>
        <xdr:cNvPr id="330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1797304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237</xdr:row>
      <xdr:rowOff>228600</xdr:rowOff>
    </xdr:from>
    <xdr:to>
      <xdr:col>10</xdr:col>
      <xdr:colOff>260350</xdr:colOff>
      <xdr:row>237</xdr:row>
      <xdr:rowOff>447675</xdr:rowOff>
    </xdr:to>
    <xdr:pic>
      <xdr:nvPicPr>
        <xdr:cNvPr id="330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179727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237</xdr:row>
      <xdr:rowOff>231775</xdr:rowOff>
    </xdr:from>
    <xdr:to>
      <xdr:col>10</xdr:col>
      <xdr:colOff>539750</xdr:colOff>
      <xdr:row>237</xdr:row>
      <xdr:rowOff>450850</xdr:rowOff>
    </xdr:to>
    <xdr:pic>
      <xdr:nvPicPr>
        <xdr:cNvPr id="330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1797304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237</xdr:row>
      <xdr:rowOff>228600</xdr:rowOff>
    </xdr:from>
    <xdr:to>
      <xdr:col>3</xdr:col>
      <xdr:colOff>260350</xdr:colOff>
      <xdr:row>237</xdr:row>
      <xdr:rowOff>447675</xdr:rowOff>
    </xdr:to>
    <xdr:pic>
      <xdr:nvPicPr>
        <xdr:cNvPr id="330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179727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245969</xdr:colOff>
      <xdr:row>237</xdr:row>
      <xdr:rowOff>287804</xdr:rowOff>
    </xdr:from>
    <xdr:to>
      <xdr:col>3</xdr:col>
      <xdr:colOff>465044</xdr:colOff>
      <xdr:row>237</xdr:row>
      <xdr:rowOff>506879</xdr:rowOff>
    </xdr:to>
    <xdr:pic>
      <xdr:nvPicPr>
        <xdr:cNvPr id="330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46419" y="179786429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237</xdr:row>
      <xdr:rowOff>228600</xdr:rowOff>
    </xdr:from>
    <xdr:to>
      <xdr:col>10</xdr:col>
      <xdr:colOff>260350</xdr:colOff>
      <xdr:row>237</xdr:row>
      <xdr:rowOff>447675</xdr:rowOff>
    </xdr:to>
    <xdr:pic>
      <xdr:nvPicPr>
        <xdr:cNvPr id="330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179727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237</xdr:row>
      <xdr:rowOff>231775</xdr:rowOff>
    </xdr:from>
    <xdr:to>
      <xdr:col>10</xdr:col>
      <xdr:colOff>539750</xdr:colOff>
      <xdr:row>237</xdr:row>
      <xdr:rowOff>450850</xdr:rowOff>
    </xdr:to>
    <xdr:pic>
      <xdr:nvPicPr>
        <xdr:cNvPr id="330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1797304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241</xdr:row>
      <xdr:rowOff>279400</xdr:rowOff>
    </xdr:from>
    <xdr:to>
      <xdr:col>10</xdr:col>
      <xdr:colOff>196850</xdr:colOff>
      <xdr:row>241</xdr:row>
      <xdr:rowOff>498475</xdr:rowOff>
    </xdr:to>
    <xdr:pic>
      <xdr:nvPicPr>
        <xdr:cNvPr id="330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82702200"/>
          <a:ext cx="1905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241</xdr:row>
      <xdr:rowOff>257175</xdr:rowOff>
    </xdr:from>
    <xdr:to>
      <xdr:col>10</xdr:col>
      <xdr:colOff>514350</xdr:colOff>
      <xdr:row>241</xdr:row>
      <xdr:rowOff>476250</xdr:rowOff>
    </xdr:to>
    <xdr:pic>
      <xdr:nvPicPr>
        <xdr:cNvPr id="331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826799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241</xdr:row>
      <xdr:rowOff>279400</xdr:rowOff>
    </xdr:from>
    <xdr:to>
      <xdr:col>3</xdr:col>
      <xdr:colOff>196850</xdr:colOff>
      <xdr:row>241</xdr:row>
      <xdr:rowOff>498475</xdr:rowOff>
    </xdr:to>
    <xdr:pic>
      <xdr:nvPicPr>
        <xdr:cNvPr id="33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82702200"/>
          <a:ext cx="1905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241</xdr:row>
      <xdr:rowOff>257175</xdr:rowOff>
    </xdr:from>
    <xdr:to>
      <xdr:col>3</xdr:col>
      <xdr:colOff>514350</xdr:colOff>
      <xdr:row>241</xdr:row>
      <xdr:rowOff>476250</xdr:rowOff>
    </xdr:to>
    <xdr:pic>
      <xdr:nvPicPr>
        <xdr:cNvPr id="331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826799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241</xdr:row>
      <xdr:rowOff>279400</xdr:rowOff>
    </xdr:from>
    <xdr:to>
      <xdr:col>3</xdr:col>
      <xdr:colOff>196850</xdr:colOff>
      <xdr:row>241</xdr:row>
      <xdr:rowOff>498475</xdr:rowOff>
    </xdr:to>
    <xdr:pic>
      <xdr:nvPicPr>
        <xdr:cNvPr id="331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82702200"/>
          <a:ext cx="1905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241</xdr:row>
      <xdr:rowOff>257175</xdr:rowOff>
    </xdr:from>
    <xdr:to>
      <xdr:col>3</xdr:col>
      <xdr:colOff>514350</xdr:colOff>
      <xdr:row>241</xdr:row>
      <xdr:rowOff>476250</xdr:rowOff>
    </xdr:to>
    <xdr:pic>
      <xdr:nvPicPr>
        <xdr:cNvPr id="331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826799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246</xdr:row>
      <xdr:rowOff>279400</xdr:rowOff>
    </xdr:from>
    <xdr:to>
      <xdr:col>10</xdr:col>
      <xdr:colOff>196850</xdr:colOff>
      <xdr:row>246</xdr:row>
      <xdr:rowOff>498475</xdr:rowOff>
    </xdr:to>
    <xdr:pic>
      <xdr:nvPicPr>
        <xdr:cNvPr id="331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8607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246</xdr:row>
      <xdr:rowOff>257175</xdr:rowOff>
    </xdr:from>
    <xdr:to>
      <xdr:col>10</xdr:col>
      <xdr:colOff>514350</xdr:colOff>
      <xdr:row>246</xdr:row>
      <xdr:rowOff>476250</xdr:rowOff>
    </xdr:to>
    <xdr:pic>
      <xdr:nvPicPr>
        <xdr:cNvPr id="331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860518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246</xdr:row>
      <xdr:rowOff>279400</xdr:rowOff>
    </xdr:from>
    <xdr:to>
      <xdr:col>3</xdr:col>
      <xdr:colOff>196850</xdr:colOff>
      <xdr:row>246</xdr:row>
      <xdr:rowOff>498475</xdr:rowOff>
    </xdr:to>
    <xdr:pic>
      <xdr:nvPicPr>
        <xdr:cNvPr id="331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8607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246</xdr:row>
      <xdr:rowOff>257175</xdr:rowOff>
    </xdr:from>
    <xdr:to>
      <xdr:col>3</xdr:col>
      <xdr:colOff>514350</xdr:colOff>
      <xdr:row>246</xdr:row>
      <xdr:rowOff>476250</xdr:rowOff>
    </xdr:to>
    <xdr:pic>
      <xdr:nvPicPr>
        <xdr:cNvPr id="331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860518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246</xdr:row>
      <xdr:rowOff>279400</xdr:rowOff>
    </xdr:from>
    <xdr:to>
      <xdr:col>3</xdr:col>
      <xdr:colOff>196850</xdr:colOff>
      <xdr:row>246</xdr:row>
      <xdr:rowOff>498475</xdr:rowOff>
    </xdr:to>
    <xdr:pic>
      <xdr:nvPicPr>
        <xdr:cNvPr id="331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8607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246</xdr:row>
      <xdr:rowOff>257175</xdr:rowOff>
    </xdr:from>
    <xdr:to>
      <xdr:col>3</xdr:col>
      <xdr:colOff>514350</xdr:colOff>
      <xdr:row>246</xdr:row>
      <xdr:rowOff>476250</xdr:rowOff>
    </xdr:to>
    <xdr:pic>
      <xdr:nvPicPr>
        <xdr:cNvPr id="332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860518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246</xdr:row>
      <xdr:rowOff>279400</xdr:rowOff>
    </xdr:from>
    <xdr:to>
      <xdr:col>10</xdr:col>
      <xdr:colOff>196850</xdr:colOff>
      <xdr:row>246</xdr:row>
      <xdr:rowOff>498475</xdr:rowOff>
    </xdr:to>
    <xdr:pic>
      <xdr:nvPicPr>
        <xdr:cNvPr id="332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8607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246</xdr:row>
      <xdr:rowOff>257175</xdr:rowOff>
    </xdr:from>
    <xdr:to>
      <xdr:col>10</xdr:col>
      <xdr:colOff>514350</xdr:colOff>
      <xdr:row>246</xdr:row>
      <xdr:rowOff>476250</xdr:rowOff>
    </xdr:to>
    <xdr:pic>
      <xdr:nvPicPr>
        <xdr:cNvPr id="332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860518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246</xdr:row>
      <xdr:rowOff>279400</xdr:rowOff>
    </xdr:from>
    <xdr:to>
      <xdr:col>3</xdr:col>
      <xdr:colOff>196850</xdr:colOff>
      <xdr:row>246</xdr:row>
      <xdr:rowOff>498475</xdr:rowOff>
    </xdr:to>
    <xdr:pic>
      <xdr:nvPicPr>
        <xdr:cNvPr id="332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8607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246</xdr:row>
      <xdr:rowOff>257175</xdr:rowOff>
    </xdr:from>
    <xdr:to>
      <xdr:col>3</xdr:col>
      <xdr:colOff>514350</xdr:colOff>
      <xdr:row>246</xdr:row>
      <xdr:rowOff>476250</xdr:rowOff>
    </xdr:to>
    <xdr:pic>
      <xdr:nvPicPr>
        <xdr:cNvPr id="332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860518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246</xdr:row>
      <xdr:rowOff>279400</xdr:rowOff>
    </xdr:from>
    <xdr:to>
      <xdr:col>3</xdr:col>
      <xdr:colOff>196850</xdr:colOff>
      <xdr:row>246</xdr:row>
      <xdr:rowOff>498475</xdr:rowOff>
    </xdr:to>
    <xdr:pic>
      <xdr:nvPicPr>
        <xdr:cNvPr id="332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8607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246</xdr:row>
      <xdr:rowOff>257175</xdr:rowOff>
    </xdr:from>
    <xdr:to>
      <xdr:col>3</xdr:col>
      <xdr:colOff>514350</xdr:colOff>
      <xdr:row>246</xdr:row>
      <xdr:rowOff>476250</xdr:rowOff>
    </xdr:to>
    <xdr:pic>
      <xdr:nvPicPr>
        <xdr:cNvPr id="332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860518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246</xdr:row>
      <xdr:rowOff>279400</xdr:rowOff>
    </xdr:from>
    <xdr:to>
      <xdr:col>10</xdr:col>
      <xdr:colOff>196850</xdr:colOff>
      <xdr:row>246</xdr:row>
      <xdr:rowOff>498475</xdr:rowOff>
    </xdr:to>
    <xdr:pic>
      <xdr:nvPicPr>
        <xdr:cNvPr id="332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8607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246</xdr:row>
      <xdr:rowOff>257175</xdr:rowOff>
    </xdr:from>
    <xdr:to>
      <xdr:col>10</xdr:col>
      <xdr:colOff>514350</xdr:colOff>
      <xdr:row>246</xdr:row>
      <xdr:rowOff>476250</xdr:rowOff>
    </xdr:to>
    <xdr:pic>
      <xdr:nvPicPr>
        <xdr:cNvPr id="332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860518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246</xdr:row>
      <xdr:rowOff>279400</xdr:rowOff>
    </xdr:from>
    <xdr:to>
      <xdr:col>3</xdr:col>
      <xdr:colOff>196850</xdr:colOff>
      <xdr:row>246</xdr:row>
      <xdr:rowOff>498475</xdr:rowOff>
    </xdr:to>
    <xdr:pic>
      <xdr:nvPicPr>
        <xdr:cNvPr id="332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8607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246</xdr:row>
      <xdr:rowOff>257175</xdr:rowOff>
    </xdr:from>
    <xdr:to>
      <xdr:col>3</xdr:col>
      <xdr:colOff>514350</xdr:colOff>
      <xdr:row>246</xdr:row>
      <xdr:rowOff>476250</xdr:rowOff>
    </xdr:to>
    <xdr:pic>
      <xdr:nvPicPr>
        <xdr:cNvPr id="333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860518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246</xdr:row>
      <xdr:rowOff>279400</xdr:rowOff>
    </xdr:from>
    <xdr:to>
      <xdr:col>3</xdr:col>
      <xdr:colOff>196850</xdr:colOff>
      <xdr:row>246</xdr:row>
      <xdr:rowOff>498475</xdr:rowOff>
    </xdr:to>
    <xdr:pic>
      <xdr:nvPicPr>
        <xdr:cNvPr id="333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8607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246</xdr:row>
      <xdr:rowOff>257175</xdr:rowOff>
    </xdr:from>
    <xdr:to>
      <xdr:col>3</xdr:col>
      <xdr:colOff>514350</xdr:colOff>
      <xdr:row>246</xdr:row>
      <xdr:rowOff>476250</xdr:rowOff>
    </xdr:to>
    <xdr:pic>
      <xdr:nvPicPr>
        <xdr:cNvPr id="333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860518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246</xdr:row>
      <xdr:rowOff>279400</xdr:rowOff>
    </xdr:from>
    <xdr:to>
      <xdr:col>10</xdr:col>
      <xdr:colOff>196850</xdr:colOff>
      <xdr:row>246</xdr:row>
      <xdr:rowOff>498475</xdr:rowOff>
    </xdr:to>
    <xdr:pic>
      <xdr:nvPicPr>
        <xdr:cNvPr id="333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8607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246</xdr:row>
      <xdr:rowOff>257175</xdr:rowOff>
    </xdr:from>
    <xdr:to>
      <xdr:col>10</xdr:col>
      <xdr:colOff>514350</xdr:colOff>
      <xdr:row>246</xdr:row>
      <xdr:rowOff>476250</xdr:rowOff>
    </xdr:to>
    <xdr:pic>
      <xdr:nvPicPr>
        <xdr:cNvPr id="333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860518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246</xdr:row>
      <xdr:rowOff>279400</xdr:rowOff>
    </xdr:from>
    <xdr:to>
      <xdr:col>3</xdr:col>
      <xdr:colOff>196850</xdr:colOff>
      <xdr:row>246</xdr:row>
      <xdr:rowOff>498475</xdr:rowOff>
    </xdr:to>
    <xdr:pic>
      <xdr:nvPicPr>
        <xdr:cNvPr id="333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8607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246</xdr:row>
      <xdr:rowOff>257175</xdr:rowOff>
    </xdr:from>
    <xdr:to>
      <xdr:col>3</xdr:col>
      <xdr:colOff>514350</xdr:colOff>
      <xdr:row>246</xdr:row>
      <xdr:rowOff>476250</xdr:rowOff>
    </xdr:to>
    <xdr:pic>
      <xdr:nvPicPr>
        <xdr:cNvPr id="333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860518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246</xdr:row>
      <xdr:rowOff>279400</xdr:rowOff>
    </xdr:from>
    <xdr:to>
      <xdr:col>3</xdr:col>
      <xdr:colOff>196850</xdr:colOff>
      <xdr:row>246</xdr:row>
      <xdr:rowOff>498475</xdr:rowOff>
    </xdr:to>
    <xdr:pic>
      <xdr:nvPicPr>
        <xdr:cNvPr id="333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8607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246</xdr:row>
      <xdr:rowOff>257175</xdr:rowOff>
    </xdr:from>
    <xdr:to>
      <xdr:col>3</xdr:col>
      <xdr:colOff>514350</xdr:colOff>
      <xdr:row>246</xdr:row>
      <xdr:rowOff>476250</xdr:rowOff>
    </xdr:to>
    <xdr:pic>
      <xdr:nvPicPr>
        <xdr:cNvPr id="333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860518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246</xdr:row>
      <xdr:rowOff>279400</xdr:rowOff>
    </xdr:from>
    <xdr:to>
      <xdr:col>10</xdr:col>
      <xdr:colOff>196850</xdr:colOff>
      <xdr:row>246</xdr:row>
      <xdr:rowOff>498475</xdr:rowOff>
    </xdr:to>
    <xdr:pic>
      <xdr:nvPicPr>
        <xdr:cNvPr id="333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8607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246</xdr:row>
      <xdr:rowOff>279400</xdr:rowOff>
    </xdr:from>
    <xdr:to>
      <xdr:col>3</xdr:col>
      <xdr:colOff>196850</xdr:colOff>
      <xdr:row>246</xdr:row>
      <xdr:rowOff>498475</xdr:rowOff>
    </xdr:to>
    <xdr:pic>
      <xdr:nvPicPr>
        <xdr:cNvPr id="334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8607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246</xdr:row>
      <xdr:rowOff>279400</xdr:rowOff>
    </xdr:from>
    <xdr:to>
      <xdr:col>3</xdr:col>
      <xdr:colOff>196850</xdr:colOff>
      <xdr:row>246</xdr:row>
      <xdr:rowOff>498475</xdr:rowOff>
    </xdr:to>
    <xdr:pic>
      <xdr:nvPicPr>
        <xdr:cNvPr id="334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8607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246</xdr:row>
      <xdr:rowOff>279400</xdr:rowOff>
    </xdr:from>
    <xdr:to>
      <xdr:col>10</xdr:col>
      <xdr:colOff>196850</xdr:colOff>
      <xdr:row>246</xdr:row>
      <xdr:rowOff>498475</xdr:rowOff>
    </xdr:to>
    <xdr:pic>
      <xdr:nvPicPr>
        <xdr:cNvPr id="334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8607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246</xdr:row>
      <xdr:rowOff>279400</xdr:rowOff>
    </xdr:from>
    <xdr:to>
      <xdr:col>3</xdr:col>
      <xdr:colOff>196850</xdr:colOff>
      <xdr:row>246</xdr:row>
      <xdr:rowOff>498475</xdr:rowOff>
    </xdr:to>
    <xdr:pic>
      <xdr:nvPicPr>
        <xdr:cNvPr id="334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8607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246</xdr:row>
      <xdr:rowOff>279400</xdr:rowOff>
    </xdr:from>
    <xdr:to>
      <xdr:col>3</xdr:col>
      <xdr:colOff>196850</xdr:colOff>
      <xdr:row>246</xdr:row>
      <xdr:rowOff>498475</xdr:rowOff>
    </xdr:to>
    <xdr:pic>
      <xdr:nvPicPr>
        <xdr:cNvPr id="334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8607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246</xdr:row>
      <xdr:rowOff>279400</xdr:rowOff>
    </xdr:from>
    <xdr:to>
      <xdr:col>10</xdr:col>
      <xdr:colOff>196850</xdr:colOff>
      <xdr:row>246</xdr:row>
      <xdr:rowOff>498475</xdr:rowOff>
    </xdr:to>
    <xdr:pic>
      <xdr:nvPicPr>
        <xdr:cNvPr id="334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8607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246</xdr:row>
      <xdr:rowOff>279400</xdr:rowOff>
    </xdr:from>
    <xdr:to>
      <xdr:col>3</xdr:col>
      <xdr:colOff>196850</xdr:colOff>
      <xdr:row>246</xdr:row>
      <xdr:rowOff>498475</xdr:rowOff>
    </xdr:to>
    <xdr:pic>
      <xdr:nvPicPr>
        <xdr:cNvPr id="334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8607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246</xdr:row>
      <xdr:rowOff>279400</xdr:rowOff>
    </xdr:from>
    <xdr:to>
      <xdr:col>3</xdr:col>
      <xdr:colOff>196850</xdr:colOff>
      <xdr:row>246</xdr:row>
      <xdr:rowOff>498475</xdr:rowOff>
    </xdr:to>
    <xdr:pic>
      <xdr:nvPicPr>
        <xdr:cNvPr id="334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8607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246</xdr:row>
      <xdr:rowOff>279400</xdr:rowOff>
    </xdr:from>
    <xdr:to>
      <xdr:col>3</xdr:col>
      <xdr:colOff>196850</xdr:colOff>
      <xdr:row>246</xdr:row>
      <xdr:rowOff>498475</xdr:rowOff>
    </xdr:to>
    <xdr:pic>
      <xdr:nvPicPr>
        <xdr:cNvPr id="334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8607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246</xdr:row>
      <xdr:rowOff>279400</xdr:rowOff>
    </xdr:from>
    <xdr:to>
      <xdr:col>10</xdr:col>
      <xdr:colOff>196850</xdr:colOff>
      <xdr:row>246</xdr:row>
      <xdr:rowOff>498475</xdr:rowOff>
    </xdr:to>
    <xdr:pic>
      <xdr:nvPicPr>
        <xdr:cNvPr id="334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8607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246</xdr:row>
      <xdr:rowOff>279400</xdr:rowOff>
    </xdr:from>
    <xdr:to>
      <xdr:col>3</xdr:col>
      <xdr:colOff>196850</xdr:colOff>
      <xdr:row>246</xdr:row>
      <xdr:rowOff>498475</xdr:rowOff>
    </xdr:to>
    <xdr:pic>
      <xdr:nvPicPr>
        <xdr:cNvPr id="335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8607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246</xdr:row>
      <xdr:rowOff>279400</xdr:rowOff>
    </xdr:from>
    <xdr:to>
      <xdr:col>3</xdr:col>
      <xdr:colOff>196850</xdr:colOff>
      <xdr:row>246</xdr:row>
      <xdr:rowOff>498475</xdr:rowOff>
    </xdr:to>
    <xdr:pic>
      <xdr:nvPicPr>
        <xdr:cNvPr id="335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8607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246</xdr:row>
      <xdr:rowOff>279400</xdr:rowOff>
    </xdr:from>
    <xdr:to>
      <xdr:col>10</xdr:col>
      <xdr:colOff>196850</xdr:colOff>
      <xdr:row>246</xdr:row>
      <xdr:rowOff>498475</xdr:rowOff>
    </xdr:to>
    <xdr:pic>
      <xdr:nvPicPr>
        <xdr:cNvPr id="335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8607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246</xdr:row>
      <xdr:rowOff>279400</xdr:rowOff>
    </xdr:from>
    <xdr:to>
      <xdr:col>3</xdr:col>
      <xdr:colOff>196850</xdr:colOff>
      <xdr:row>246</xdr:row>
      <xdr:rowOff>498475</xdr:rowOff>
    </xdr:to>
    <xdr:pic>
      <xdr:nvPicPr>
        <xdr:cNvPr id="335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8607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246</xdr:row>
      <xdr:rowOff>279400</xdr:rowOff>
    </xdr:from>
    <xdr:to>
      <xdr:col>3</xdr:col>
      <xdr:colOff>196850</xdr:colOff>
      <xdr:row>246</xdr:row>
      <xdr:rowOff>498475</xdr:rowOff>
    </xdr:to>
    <xdr:pic>
      <xdr:nvPicPr>
        <xdr:cNvPr id="335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8607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246</xdr:row>
      <xdr:rowOff>279400</xdr:rowOff>
    </xdr:from>
    <xdr:to>
      <xdr:col>10</xdr:col>
      <xdr:colOff>196850</xdr:colOff>
      <xdr:row>246</xdr:row>
      <xdr:rowOff>498475</xdr:rowOff>
    </xdr:to>
    <xdr:pic>
      <xdr:nvPicPr>
        <xdr:cNvPr id="335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8607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246</xdr:row>
      <xdr:rowOff>279400</xdr:rowOff>
    </xdr:from>
    <xdr:to>
      <xdr:col>3</xdr:col>
      <xdr:colOff>196850</xdr:colOff>
      <xdr:row>246</xdr:row>
      <xdr:rowOff>498475</xdr:rowOff>
    </xdr:to>
    <xdr:pic>
      <xdr:nvPicPr>
        <xdr:cNvPr id="335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8607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246</xdr:row>
      <xdr:rowOff>279400</xdr:rowOff>
    </xdr:from>
    <xdr:to>
      <xdr:col>3</xdr:col>
      <xdr:colOff>196850</xdr:colOff>
      <xdr:row>246</xdr:row>
      <xdr:rowOff>498475</xdr:rowOff>
    </xdr:to>
    <xdr:pic>
      <xdr:nvPicPr>
        <xdr:cNvPr id="335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8607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246</xdr:row>
      <xdr:rowOff>279400</xdr:rowOff>
    </xdr:from>
    <xdr:to>
      <xdr:col>10</xdr:col>
      <xdr:colOff>196850</xdr:colOff>
      <xdr:row>246</xdr:row>
      <xdr:rowOff>498475</xdr:rowOff>
    </xdr:to>
    <xdr:pic>
      <xdr:nvPicPr>
        <xdr:cNvPr id="335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8607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246</xdr:row>
      <xdr:rowOff>279400</xdr:rowOff>
    </xdr:from>
    <xdr:to>
      <xdr:col>3</xdr:col>
      <xdr:colOff>196850</xdr:colOff>
      <xdr:row>246</xdr:row>
      <xdr:rowOff>498475</xdr:rowOff>
    </xdr:to>
    <xdr:pic>
      <xdr:nvPicPr>
        <xdr:cNvPr id="335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8607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246</xdr:row>
      <xdr:rowOff>279400</xdr:rowOff>
    </xdr:from>
    <xdr:to>
      <xdr:col>3</xdr:col>
      <xdr:colOff>196850</xdr:colOff>
      <xdr:row>246</xdr:row>
      <xdr:rowOff>498475</xdr:rowOff>
    </xdr:to>
    <xdr:pic>
      <xdr:nvPicPr>
        <xdr:cNvPr id="336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8607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246</xdr:row>
      <xdr:rowOff>257175</xdr:rowOff>
    </xdr:from>
    <xdr:to>
      <xdr:col>3</xdr:col>
      <xdr:colOff>514350</xdr:colOff>
      <xdr:row>246</xdr:row>
      <xdr:rowOff>476250</xdr:rowOff>
    </xdr:to>
    <xdr:pic>
      <xdr:nvPicPr>
        <xdr:cNvPr id="336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860518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246</xdr:row>
      <xdr:rowOff>279400</xdr:rowOff>
    </xdr:from>
    <xdr:to>
      <xdr:col>10</xdr:col>
      <xdr:colOff>196850</xdr:colOff>
      <xdr:row>246</xdr:row>
      <xdr:rowOff>498475</xdr:rowOff>
    </xdr:to>
    <xdr:pic>
      <xdr:nvPicPr>
        <xdr:cNvPr id="336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8607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246</xdr:row>
      <xdr:rowOff>257175</xdr:rowOff>
    </xdr:from>
    <xdr:to>
      <xdr:col>10</xdr:col>
      <xdr:colOff>514350</xdr:colOff>
      <xdr:row>246</xdr:row>
      <xdr:rowOff>476250</xdr:rowOff>
    </xdr:to>
    <xdr:pic>
      <xdr:nvPicPr>
        <xdr:cNvPr id="336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860518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246</xdr:row>
      <xdr:rowOff>279400</xdr:rowOff>
    </xdr:from>
    <xdr:to>
      <xdr:col>3</xdr:col>
      <xdr:colOff>196850</xdr:colOff>
      <xdr:row>246</xdr:row>
      <xdr:rowOff>498475</xdr:rowOff>
    </xdr:to>
    <xdr:pic>
      <xdr:nvPicPr>
        <xdr:cNvPr id="336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8607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246</xdr:row>
      <xdr:rowOff>257175</xdr:rowOff>
    </xdr:from>
    <xdr:to>
      <xdr:col>3</xdr:col>
      <xdr:colOff>514350</xdr:colOff>
      <xdr:row>246</xdr:row>
      <xdr:rowOff>476250</xdr:rowOff>
    </xdr:to>
    <xdr:pic>
      <xdr:nvPicPr>
        <xdr:cNvPr id="336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860518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246</xdr:row>
      <xdr:rowOff>279400</xdr:rowOff>
    </xdr:from>
    <xdr:to>
      <xdr:col>3</xdr:col>
      <xdr:colOff>196850</xdr:colOff>
      <xdr:row>246</xdr:row>
      <xdr:rowOff>498475</xdr:rowOff>
    </xdr:to>
    <xdr:pic>
      <xdr:nvPicPr>
        <xdr:cNvPr id="336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8607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246</xdr:row>
      <xdr:rowOff>279400</xdr:rowOff>
    </xdr:from>
    <xdr:to>
      <xdr:col>10</xdr:col>
      <xdr:colOff>196850</xdr:colOff>
      <xdr:row>246</xdr:row>
      <xdr:rowOff>498475</xdr:rowOff>
    </xdr:to>
    <xdr:pic>
      <xdr:nvPicPr>
        <xdr:cNvPr id="336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8607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246</xdr:row>
      <xdr:rowOff>279400</xdr:rowOff>
    </xdr:from>
    <xdr:to>
      <xdr:col>3</xdr:col>
      <xdr:colOff>196850</xdr:colOff>
      <xdr:row>246</xdr:row>
      <xdr:rowOff>498475</xdr:rowOff>
    </xdr:to>
    <xdr:pic>
      <xdr:nvPicPr>
        <xdr:cNvPr id="336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8607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246</xdr:row>
      <xdr:rowOff>279400</xdr:rowOff>
    </xdr:from>
    <xdr:to>
      <xdr:col>3</xdr:col>
      <xdr:colOff>196850</xdr:colOff>
      <xdr:row>246</xdr:row>
      <xdr:rowOff>498475</xdr:rowOff>
    </xdr:to>
    <xdr:pic>
      <xdr:nvPicPr>
        <xdr:cNvPr id="336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8607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246</xdr:row>
      <xdr:rowOff>279400</xdr:rowOff>
    </xdr:from>
    <xdr:to>
      <xdr:col>10</xdr:col>
      <xdr:colOff>196850</xdr:colOff>
      <xdr:row>246</xdr:row>
      <xdr:rowOff>498475</xdr:rowOff>
    </xdr:to>
    <xdr:pic>
      <xdr:nvPicPr>
        <xdr:cNvPr id="337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8607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246</xdr:row>
      <xdr:rowOff>279400</xdr:rowOff>
    </xdr:from>
    <xdr:to>
      <xdr:col>3</xdr:col>
      <xdr:colOff>196850</xdr:colOff>
      <xdr:row>246</xdr:row>
      <xdr:rowOff>498475</xdr:rowOff>
    </xdr:to>
    <xdr:pic>
      <xdr:nvPicPr>
        <xdr:cNvPr id="337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8607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246</xdr:row>
      <xdr:rowOff>279400</xdr:rowOff>
    </xdr:from>
    <xdr:to>
      <xdr:col>3</xdr:col>
      <xdr:colOff>196850</xdr:colOff>
      <xdr:row>246</xdr:row>
      <xdr:rowOff>498475</xdr:rowOff>
    </xdr:to>
    <xdr:pic>
      <xdr:nvPicPr>
        <xdr:cNvPr id="337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8607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246</xdr:row>
      <xdr:rowOff>279400</xdr:rowOff>
    </xdr:from>
    <xdr:to>
      <xdr:col>10</xdr:col>
      <xdr:colOff>196850</xdr:colOff>
      <xdr:row>246</xdr:row>
      <xdr:rowOff>498475</xdr:rowOff>
    </xdr:to>
    <xdr:pic>
      <xdr:nvPicPr>
        <xdr:cNvPr id="337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8607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246</xdr:row>
      <xdr:rowOff>279400</xdr:rowOff>
    </xdr:from>
    <xdr:to>
      <xdr:col>3</xdr:col>
      <xdr:colOff>196850</xdr:colOff>
      <xdr:row>246</xdr:row>
      <xdr:rowOff>498475</xdr:rowOff>
    </xdr:to>
    <xdr:pic>
      <xdr:nvPicPr>
        <xdr:cNvPr id="337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8607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246</xdr:row>
      <xdr:rowOff>279400</xdr:rowOff>
    </xdr:from>
    <xdr:to>
      <xdr:col>3</xdr:col>
      <xdr:colOff>196850</xdr:colOff>
      <xdr:row>246</xdr:row>
      <xdr:rowOff>498475</xdr:rowOff>
    </xdr:to>
    <xdr:pic>
      <xdr:nvPicPr>
        <xdr:cNvPr id="337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8607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246</xdr:row>
      <xdr:rowOff>279400</xdr:rowOff>
    </xdr:from>
    <xdr:to>
      <xdr:col>10</xdr:col>
      <xdr:colOff>196850</xdr:colOff>
      <xdr:row>246</xdr:row>
      <xdr:rowOff>498475</xdr:rowOff>
    </xdr:to>
    <xdr:pic>
      <xdr:nvPicPr>
        <xdr:cNvPr id="337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8607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246</xdr:row>
      <xdr:rowOff>279400</xdr:rowOff>
    </xdr:from>
    <xdr:to>
      <xdr:col>3</xdr:col>
      <xdr:colOff>196850</xdr:colOff>
      <xdr:row>246</xdr:row>
      <xdr:rowOff>498475</xdr:rowOff>
    </xdr:to>
    <xdr:pic>
      <xdr:nvPicPr>
        <xdr:cNvPr id="337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8607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246</xdr:row>
      <xdr:rowOff>279400</xdr:rowOff>
    </xdr:from>
    <xdr:to>
      <xdr:col>3</xdr:col>
      <xdr:colOff>196850</xdr:colOff>
      <xdr:row>246</xdr:row>
      <xdr:rowOff>498475</xdr:rowOff>
    </xdr:to>
    <xdr:pic>
      <xdr:nvPicPr>
        <xdr:cNvPr id="337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8607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246</xdr:row>
      <xdr:rowOff>279400</xdr:rowOff>
    </xdr:from>
    <xdr:to>
      <xdr:col>10</xdr:col>
      <xdr:colOff>196850</xdr:colOff>
      <xdr:row>246</xdr:row>
      <xdr:rowOff>498475</xdr:rowOff>
    </xdr:to>
    <xdr:pic>
      <xdr:nvPicPr>
        <xdr:cNvPr id="337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8607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246</xdr:row>
      <xdr:rowOff>279400</xdr:rowOff>
    </xdr:from>
    <xdr:to>
      <xdr:col>3</xdr:col>
      <xdr:colOff>196850</xdr:colOff>
      <xdr:row>246</xdr:row>
      <xdr:rowOff>498475</xdr:rowOff>
    </xdr:to>
    <xdr:pic>
      <xdr:nvPicPr>
        <xdr:cNvPr id="338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8607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246</xdr:row>
      <xdr:rowOff>279400</xdr:rowOff>
    </xdr:from>
    <xdr:to>
      <xdr:col>3</xdr:col>
      <xdr:colOff>196850</xdr:colOff>
      <xdr:row>246</xdr:row>
      <xdr:rowOff>498475</xdr:rowOff>
    </xdr:to>
    <xdr:pic>
      <xdr:nvPicPr>
        <xdr:cNvPr id="338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8607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246</xdr:row>
      <xdr:rowOff>279400</xdr:rowOff>
    </xdr:from>
    <xdr:to>
      <xdr:col>10</xdr:col>
      <xdr:colOff>196850</xdr:colOff>
      <xdr:row>246</xdr:row>
      <xdr:rowOff>498475</xdr:rowOff>
    </xdr:to>
    <xdr:pic>
      <xdr:nvPicPr>
        <xdr:cNvPr id="338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8607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246</xdr:row>
      <xdr:rowOff>279400</xdr:rowOff>
    </xdr:from>
    <xdr:to>
      <xdr:col>3</xdr:col>
      <xdr:colOff>196850</xdr:colOff>
      <xdr:row>246</xdr:row>
      <xdr:rowOff>498475</xdr:rowOff>
    </xdr:to>
    <xdr:pic>
      <xdr:nvPicPr>
        <xdr:cNvPr id="338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8607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246</xdr:row>
      <xdr:rowOff>279400</xdr:rowOff>
    </xdr:from>
    <xdr:to>
      <xdr:col>3</xdr:col>
      <xdr:colOff>196850</xdr:colOff>
      <xdr:row>246</xdr:row>
      <xdr:rowOff>498475</xdr:rowOff>
    </xdr:to>
    <xdr:pic>
      <xdr:nvPicPr>
        <xdr:cNvPr id="338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8607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246</xdr:row>
      <xdr:rowOff>279400</xdr:rowOff>
    </xdr:from>
    <xdr:to>
      <xdr:col>10</xdr:col>
      <xdr:colOff>196850</xdr:colOff>
      <xdr:row>246</xdr:row>
      <xdr:rowOff>498475</xdr:rowOff>
    </xdr:to>
    <xdr:pic>
      <xdr:nvPicPr>
        <xdr:cNvPr id="338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8607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246</xdr:row>
      <xdr:rowOff>279400</xdr:rowOff>
    </xdr:from>
    <xdr:to>
      <xdr:col>3</xdr:col>
      <xdr:colOff>196850</xdr:colOff>
      <xdr:row>246</xdr:row>
      <xdr:rowOff>498475</xdr:rowOff>
    </xdr:to>
    <xdr:pic>
      <xdr:nvPicPr>
        <xdr:cNvPr id="338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8607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246</xdr:row>
      <xdr:rowOff>279400</xdr:rowOff>
    </xdr:from>
    <xdr:to>
      <xdr:col>3</xdr:col>
      <xdr:colOff>196850</xdr:colOff>
      <xdr:row>246</xdr:row>
      <xdr:rowOff>498475</xdr:rowOff>
    </xdr:to>
    <xdr:pic>
      <xdr:nvPicPr>
        <xdr:cNvPr id="338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8607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246</xdr:row>
      <xdr:rowOff>257175</xdr:rowOff>
    </xdr:from>
    <xdr:to>
      <xdr:col>3</xdr:col>
      <xdr:colOff>514350</xdr:colOff>
      <xdr:row>246</xdr:row>
      <xdr:rowOff>476250</xdr:rowOff>
    </xdr:to>
    <xdr:pic>
      <xdr:nvPicPr>
        <xdr:cNvPr id="338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860518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246</xdr:row>
      <xdr:rowOff>279400</xdr:rowOff>
    </xdr:from>
    <xdr:to>
      <xdr:col>10</xdr:col>
      <xdr:colOff>196850</xdr:colOff>
      <xdr:row>246</xdr:row>
      <xdr:rowOff>498475</xdr:rowOff>
    </xdr:to>
    <xdr:pic>
      <xdr:nvPicPr>
        <xdr:cNvPr id="338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8607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246</xdr:row>
      <xdr:rowOff>257175</xdr:rowOff>
    </xdr:from>
    <xdr:to>
      <xdr:col>10</xdr:col>
      <xdr:colOff>514350</xdr:colOff>
      <xdr:row>246</xdr:row>
      <xdr:rowOff>476250</xdr:rowOff>
    </xdr:to>
    <xdr:pic>
      <xdr:nvPicPr>
        <xdr:cNvPr id="339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860518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246</xdr:row>
      <xdr:rowOff>279400</xdr:rowOff>
    </xdr:from>
    <xdr:to>
      <xdr:col>3</xdr:col>
      <xdr:colOff>196850</xdr:colOff>
      <xdr:row>246</xdr:row>
      <xdr:rowOff>498475</xdr:rowOff>
    </xdr:to>
    <xdr:pic>
      <xdr:nvPicPr>
        <xdr:cNvPr id="339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8607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246</xdr:row>
      <xdr:rowOff>257175</xdr:rowOff>
    </xdr:from>
    <xdr:to>
      <xdr:col>3</xdr:col>
      <xdr:colOff>514350</xdr:colOff>
      <xdr:row>246</xdr:row>
      <xdr:rowOff>476250</xdr:rowOff>
    </xdr:to>
    <xdr:pic>
      <xdr:nvPicPr>
        <xdr:cNvPr id="339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860518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246</xdr:row>
      <xdr:rowOff>279400</xdr:rowOff>
    </xdr:from>
    <xdr:to>
      <xdr:col>3</xdr:col>
      <xdr:colOff>196850</xdr:colOff>
      <xdr:row>246</xdr:row>
      <xdr:rowOff>498475</xdr:rowOff>
    </xdr:to>
    <xdr:pic>
      <xdr:nvPicPr>
        <xdr:cNvPr id="339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8607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246</xdr:row>
      <xdr:rowOff>279400</xdr:rowOff>
    </xdr:from>
    <xdr:to>
      <xdr:col>10</xdr:col>
      <xdr:colOff>196850</xdr:colOff>
      <xdr:row>246</xdr:row>
      <xdr:rowOff>498475</xdr:rowOff>
    </xdr:to>
    <xdr:pic>
      <xdr:nvPicPr>
        <xdr:cNvPr id="339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8607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246</xdr:row>
      <xdr:rowOff>279400</xdr:rowOff>
    </xdr:from>
    <xdr:to>
      <xdr:col>3</xdr:col>
      <xdr:colOff>196850</xdr:colOff>
      <xdr:row>246</xdr:row>
      <xdr:rowOff>498475</xdr:rowOff>
    </xdr:to>
    <xdr:pic>
      <xdr:nvPicPr>
        <xdr:cNvPr id="339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8607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246</xdr:row>
      <xdr:rowOff>279400</xdr:rowOff>
    </xdr:from>
    <xdr:to>
      <xdr:col>3</xdr:col>
      <xdr:colOff>196850</xdr:colOff>
      <xdr:row>246</xdr:row>
      <xdr:rowOff>498475</xdr:rowOff>
    </xdr:to>
    <xdr:pic>
      <xdr:nvPicPr>
        <xdr:cNvPr id="339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8607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246</xdr:row>
      <xdr:rowOff>279400</xdr:rowOff>
    </xdr:from>
    <xdr:to>
      <xdr:col>10</xdr:col>
      <xdr:colOff>196850</xdr:colOff>
      <xdr:row>246</xdr:row>
      <xdr:rowOff>498475</xdr:rowOff>
    </xdr:to>
    <xdr:pic>
      <xdr:nvPicPr>
        <xdr:cNvPr id="339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8607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246</xdr:row>
      <xdr:rowOff>279400</xdr:rowOff>
    </xdr:from>
    <xdr:to>
      <xdr:col>3</xdr:col>
      <xdr:colOff>196850</xdr:colOff>
      <xdr:row>246</xdr:row>
      <xdr:rowOff>498475</xdr:rowOff>
    </xdr:to>
    <xdr:pic>
      <xdr:nvPicPr>
        <xdr:cNvPr id="339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8607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246</xdr:row>
      <xdr:rowOff>279400</xdr:rowOff>
    </xdr:from>
    <xdr:to>
      <xdr:col>3</xdr:col>
      <xdr:colOff>196850</xdr:colOff>
      <xdr:row>246</xdr:row>
      <xdr:rowOff>498475</xdr:rowOff>
    </xdr:to>
    <xdr:pic>
      <xdr:nvPicPr>
        <xdr:cNvPr id="339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8607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246</xdr:row>
      <xdr:rowOff>279400</xdr:rowOff>
    </xdr:from>
    <xdr:to>
      <xdr:col>10</xdr:col>
      <xdr:colOff>196850</xdr:colOff>
      <xdr:row>246</xdr:row>
      <xdr:rowOff>498475</xdr:rowOff>
    </xdr:to>
    <xdr:pic>
      <xdr:nvPicPr>
        <xdr:cNvPr id="340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8607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246</xdr:row>
      <xdr:rowOff>279400</xdr:rowOff>
    </xdr:from>
    <xdr:to>
      <xdr:col>3</xdr:col>
      <xdr:colOff>196850</xdr:colOff>
      <xdr:row>246</xdr:row>
      <xdr:rowOff>498475</xdr:rowOff>
    </xdr:to>
    <xdr:pic>
      <xdr:nvPicPr>
        <xdr:cNvPr id="340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8607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246</xdr:row>
      <xdr:rowOff>279400</xdr:rowOff>
    </xdr:from>
    <xdr:to>
      <xdr:col>3</xdr:col>
      <xdr:colOff>196850</xdr:colOff>
      <xdr:row>246</xdr:row>
      <xdr:rowOff>498475</xdr:rowOff>
    </xdr:to>
    <xdr:pic>
      <xdr:nvPicPr>
        <xdr:cNvPr id="340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8607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246</xdr:row>
      <xdr:rowOff>279400</xdr:rowOff>
    </xdr:from>
    <xdr:to>
      <xdr:col>10</xdr:col>
      <xdr:colOff>196850</xdr:colOff>
      <xdr:row>246</xdr:row>
      <xdr:rowOff>498475</xdr:rowOff>
    </xdr:to>
    <xdr:pic>
      <xdr:nvPicPr>
        <xdr:cNvPr id="340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8607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246</xdr:row>
      <xdr:rowOff>279400</xdr:rowOff>
    </xdr:from>
    <xdr:to>
      <xdr:col>3</xdr:col>
      <xdr:colOff>196850</xdr:colOff>
      <xdr:row>246</xdr:row>
      <xdr:rowOff>498475</xdr:rowOff>
    </xdr:to>
    <xdr:pic>
      <xdr:nvPicPr>
        <xdr:cNvPr id="340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8607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246</xdr:row>
      <xdr:rowOff>279400</xdr:rowOff>
    </xdr:from>
    <xdr:to>
      <xdr:col>3</xdr:col>
      <xdr:colOff>196850</xdr:colOff>
      <xdr:row>246</xdr:row>
      <xdr:rowOff>498475</xdr:rowOff>
    </xdr:to>
    <xdr:pic>
      <xdr:nvPicPr>
        <xdr:cNvPr id="340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8607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246</xdr:row>
      <xdr:rowOff>279400</xdr:rowOff>
    </xdr:from>
    <xdr:to>
      <xdr:col>10</xdr:col>
      <xdr:colOff>196850</xdr:colOff>
      <xdr:row>246</xdr:row>
      <xdr:rowOff>498475</xdr:rowOff>
    </xdr:to>
    <xdr:pic>
      <xdr:nvPicPr>
        <xdr:cNvPr id="340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8607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246</xdr:row>
      <xdr:rowOff>279400</xdr:rowOff>
    </xdr:from>
    <xdr:to>
      <xdr:col>3</xdr:col>
      <xdr:colOff>196850</xdr:colOff>
      <xdr:row>246</xdr:row>
      <xdr:rowOff>498475</xdr:rowOff>
    </xdr:to>
    <xdr:pic>
      <xdr:nvPicPr>
        <xdr:cNvPr id="340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8607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246</xdr:row>
      <xdr:rowOff>279400</xdr:rowOff>
    </xdr:from>
    <xdr:to>
      <xdr:col>3</xdr:col>
      <xdr:colOff>196850</xdr:colOff>
      <xdr:row>246</xdr:row>
      <xdr:rowOff>498475</xdr:rowOff>
    </xdr:to>
    <xdr:pic>
      <xdr:nvPicPr>
        <xdr:cNvPr id="340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8607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246</xdr:row>
      <xdr:rowOff>257175</xdr:rowOff>
    </xdr:from>
    <xdr:to>
      <xdr:col>3</xdr:col>
      <xdr:colOff>514350</xdr:colOff>
      <xdr:row>246</xdr:row>
      <xdr:rowOff>476250</xdr:rowOff>
    </xdr:to>
    <xdr:pic>
      <xdr:nvPicPr>
        <xdr:cNvPr id="340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860518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246</xdr:row>
      <xdr:rowOff>279400</xdr:rowOff>
    </xdr:from>
    <xdr:to>
      <xdr:col>10</xdr:col>
      <xdr:colOff>196850</xdr:colOff>
      <xdr:row>246</xdr:row>
      <xdr:rowOff>498475</xdr:rowOff>
    </xdr:to>
    <xdr:pic>
      <xdr:nvPicPr>
        <xdr:cNvPr id="341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8607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246</xdr:row>
      <xdr:rowOff>257175</xdr:rowOff>
    </xdr:from>
    <xdr:to>
      <xdr:col>10</xdr:col>
      <xdr:colOff>514350</xdr:colOff>
      <xdr:row>246</xdr:row>
      <xdr:rowOff>476250</xdr:rowOff>
    </xdr:to>
    <xdr:pic>
      <xdr:nvPicPr>
        <xdr:cNvPr id="341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860518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246</xdr:row>
      <xdr:rowOff>279400</xdr:rowOff>
    </xdr:from>
    <xdr:to>
      <xdr:col>3</xdr:col>
      <xdr:colOff>196850</xdr:colOff>
      <xdr:row>246</xdr:row>
      <xdr:rowOff>498475</xdr:rowOff>
    </xdr:to>
    <xdr:pic>
      <xdr:nvPicPr>
        <xdr:cNvPr id="341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8607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246</xdr:row>
      <xdr:rowOff>257175</xdr:rowOff>
    </xdr:from>
    <xdr:to>
      <xdr:col>3</xdr:col>
      <xdr:colOff>514350</xdr:colOff>
      <xdr:row>246</xdr:row>
      <xdr:rowOff>476250</xdr:rowOff>
    </xdr:to>
    <xdr:pic>
      <xdr:nvPicPr>
        <xdr:cNvPr id="341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860518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246</xdr:row>
      <xdr:rowOff>279400</xdr:rowOff>
    </xdr:from>
    <xdr:to>
      <xdr:col>3</xdr:col>
      <xdr:colOff>196850</xdr:colOff>
      <xdr:row>246</xdr:row>
      <xdr:rowOff>498475</xdr:rowOff>
    </xdr:to>
    <xdr:pic>
      <xdr:nvPicPr>
        <xdr:cNvPr id="341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8607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246</xdr:row>
      <xdr:rowOff>279400</xdr:rowOff>
    </xdr:from>
    <xdr:to>
      <xdr:col>10</xdr:col>
      <xdr:colOff>196850</xdr:colOff>
      <xdr:row>246</xdr:row>
      <xdr:rowOff>498475</xdr:rowOff>
    </xdr:to>
    <xdr:pic>
      <xdr:nvPicPr>
        <xdr:cNvPr id="341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8607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246</xdr:row>
      <xdr:rowOff>279400</xdr:rowOff>
    </xdr:from>
    <xdr:to>
      <xdr:col>3</xdr:col>
      <xdr:colOff>196850</xdr:colOff>
      <xdr:row>246</xdr:row>
      <xdr:rowOff>498475</xdr:rowOff>
    </xdr:to>
    <xdr:pic>
      <xdr:nvPicPr>
        <xdr:cNvPr id="341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8607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246</xdr:row>
      <xdr:rowOff>279400</xdr:rowOff>
    </xdr:from>
    <xdr:to>
      <xdr:col>3</xdr:col>
      <xdr:colOff>196850</xdr:colOff>
      <xdr:row>246</xdr:row>
      <xdr:rowOff>498475</xdr:rowOff>
    </xdr:to>
    <xdr:pic>
      <xdr:nvPicPr>
        <xdr:cNvPr id="341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8607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246</xdr:row>
      <xdr:rowOff>279400</xdr:rowOff>
    </xdr:from>
    <xdr:to>
      <xdr:col>10</xdr:col>
      <xdr:colOff>196850</xdr:colOff>
      <xdr:row>246</xdr:row>
      <xdr:rowOff>498475</xdr:rowOff>
    </xdr:to>
    <xdr:pic>
      <xdr:nvPicPr>
        <xdr:cNvPr id="341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8607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246</xdr:row>
      <xdr:rowOff>279400</xdr:rowOff>
    </xdr:from>
    <xdr:to>
      <xdr:col>3</xdr:col>
      <xdr:colOff>196850</xdr:colOff>
      <xdr:row>246</xdr:row>
      <xdr:rowOff>498475</xdr:rowOff>
    </xdr:to>
    <xdr:pic>
      <xdr:nvPicPr>
        <xdr:cNvPr id="341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8607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246</xdr:row>
      <xdr:rowOff>279400</xdr:rowOff>
    </xdr:from>
    <xdr:to>
      <xdr:col>3</xdr:col>
      <xdr:colOff>196850</xdr:colOff>
      <xdr:row>246</xdr:row>
      <xdr:rowOff>498475</xdr:rowOff>
    </xdr:to>
    <xdr:pic>
      <xdr:nvPicPr>
        <xdr:cNvPr id="342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8607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246</xdr:row>
      <xdr:rowOff>279400</xdr:rowOff>
    </xdr:from>
    <xdr:to>
      <xdr:col>10</xdr:col>
      <xdr:colOff>196850</xdr:colOff>
      <xdr:row>246</xdr:row>
      <xdr:rowOff>498475</xdr:rowOff>
    </xdr:to>
    <xdr:pic>
      <xdr:nvPicPr>
        <xdr:cNvPr id="342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8607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246</xdr:row>
      <xdr:rowOff>279400</xdr:rowOff>
    </xdr:from>
    <xdr:to>
      <xdr:col>3</xdr:col>
      <xdr:colOff>196850</xdr:colOff>
      <xdr:row>246</xdr:row>
      <xdr:rowOff>498475</xdr:rowOff>
    </xdr:to>
    <xdr:pic>
      <xdr:nvPicPr>
        <xdr:cNvPr id="342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8607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246</xdr:row>
      <xdr:rowOff>279400</xdr:rowOff>
    </xdr:from>
    <xdr:to>
      <xdr:col>3</xdr:col>
      <xdr:colOff>196850</xdr:colOff>
      <xdr:row>246</xdr:row>
      <xdr:rowOff>498475</xdr:rowOff>
    </xdr:to>
    <xdr:pic>
      <xdr:nvPicPr>
        <xdr:cNvPr id="342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8607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246</xdr:row>
      <xdr:rowOff>257175</xdr:rowOff>
    </xdr:from>
    <xdr:to>
      <xdr:col>3</xdr:col>
      <xdr:colOff>514350</xdr:colOff>
      <xdr:row>246</xdr:row>
      <xdr:rowOff>476250</xdr:rowOff>
    </xdr:to>
    <xdr:pic>
      <xdr:nvPicPr>
        <xdr:cNvPr id="342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860518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246</xdr:row>
      <xdr:rowOff>279400</xdr:rowOff>
    </xdr:from>
    <xdr:to>
      <xdr:col>10</xdr:col>
      <xdr:colOff>196850</xdr:colOff>
      <xdr:row>246</xdr:row>
      <xdr:rowOff>498475</xdr:rowOff>
    </xdr:to>
    <xdr:pic>
      <xdr:nvPicPr>
        <xdr:cNvPr id="342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8607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246</xdr:row>
      <xdr:rowOff>257175</xdr:rowOff>
    </xdr:from>
    <xdr:to>
      <xdr:col>10</xdr:col>
      <xdr:colOff>514350</xdr:colOff>
      <xdr:row>246</xdr:row>
      <xdr:rowOff>476250</xdr:rowOff>
    </xdr:to>
    <xdr:pic>
      <xdr:nvPicPr>
        <xdr:cNvPr id="342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860518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246</xdr:row>
      <xdr:rowOff>279400</xdr:rowOff>
    </xdr:from>
    <xdr:to>
      <xdr:col>3</xdr:col>
      <xdr:colOff>196850</xdr:colOff>
      <xdr:row>246</xdr:row>
      <xdr:rowOff>498475</xdr:rowOff>
    </xdr:to>
    <xdr:pic>
      <xdr:nvPicPr>
        <xdr:cNvPr id="342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8607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246</xdr:row>
      <xdr:rowOff>257175</xdr:rowOff>
    </xdr:from>
    <xdr:to>
      <xdr:col>3</xdr:col>
      <xdr:colOff>514350</xdr:colOff>
      <xdr:row>246</xdr:row>
      <xdr:rowOff>476250</xdr:rowOff>
    </xdr:to>
    <xdr:pic>
      <xdr:nvPicPr>
        <xdr:cNvPr id="342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860518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246</xdr:row>
      <xdr:rowOff>279400</xdr:rowOff>
    </xdr:from>
    <xdr:to>
      <xdr:col>3</xdr:col>
      <xdr:colOff>196850</xdr:colOff>
      <xdr:row>246</xdr:row>
      <xdr:rowOff>498475</xdr:rowOff>
    </xdr:to>
    <xdr:pic>
      <xdr:nvPicPr>
        <xdr:cNvPr id="342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8607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246</xdr:row>
      <xdr:rowOff>279400</xdr:rowOff>
    </xdr:from>
    <xdr:to>
      <xdr:col>10</xdr:col>
      <xdr:colOff>196850</xdr:colOff>
      <xdr:row>246</xdr:row>
      <xdr:rowOff>498475</xdr:rowOff>
    </xdr:to>
    <xdr:pic>
      <xdr:nvPicPr>
        <xdr:cNvPr id="343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8607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246</xdr:row>
      <xdr:rowOff>279400</xdr:rowOff>
    </xdr:from>
    <xdr:to>
      <xdr:col>3</xdr:col>
      <xdr:colOff>196850</xdr:colOff>
      <xdr:row>246</xdr:row>
      <xdr:rowOff>498475</xdr:rowOff>
    </xdr:to>
    <xdr:pic>
      <xdr:nvPicPr>
        <xdr:cNvPr id="343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8607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246</xdr:row>
      <xdr:rowOff>279400</xdr:rowOff>
    </xdr:from>
    <xdr:to>
      <xdr:col>3</xdr:col>
      <xdr:colOff>196850</xdr:colOff>
      <xdr:row>246</xdr:row>
      <xdr:rowOff>498475</xdr:rowOff>
    </xdr:to>
    <xdr:pic>
      <xdr:nvPicPr>
        <xdr:cNvPr id="343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8607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246</xdr:row>
      <xdr:rowOff>279400</xdr:rowOff>
    </xdr:from>
    <xdr:to>
      <xdr:col>10</xdr:col>
      <xdr:colOff>196850</xdr:colOff>
      <xdr:row>246</xdr:row>
      <xdr:rowOff>498475</xdr:rowOff>
    </xdr:to>
    <xdr:pic>
      <xdr:nvPicPr>
        <xdr:cNvPr id="343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8607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246</xdr:row>
      <xdr:rowOff>279400</xdr:rowOff>
    </xdr:from>
    <xdr:to>
      <xdr:col>3</xdr:col>
      <xdr:colOff>196850</xdr:colOff>
      <xdr:row>246</xdr:row>
      <xdr:rowOff>498475</xdr:rowOff>
    </xdr:to>
    <xdr:pic>
      <xdr:nvPicPr>
        <xdr:cNvPr id="34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8607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246</xdr:row>
      <xdr:rowOff>279400</xdr:rowOff>
    </xdr:from>
    <xdr:to>
      <xdr:col>3</xdr:col>
      <xdr:colOff>196850</xdr:colOff>
      <xdr:row>246</xdr:row>
      <xdr:rowOff>498475</xdr:rowOff>
    </xdr:to>
    <xdr:pic>
      <xdr:nvPicPr>
        <xdr:cNvPr id="343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8607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246</xdr:row>
      <xdr:rowOff>279400</xdr:rowOff>
    </xdr:from>
    <xdr:to>
      <xdr:col>10</xdr:col>
      <xdr:colOff>196850</xdr:colOff>
      <xdr:row>246</xdr:row>
      <xdr:rowOff>498475</xdr:rowOff>
    </xdr:to>
    <xdr:pic>
      <xdr:nvPicPr>
        <xdr:cNvPr id="343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8607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246</xdr:row>
      <xdr:rowOff>279400</xdr:rowOff>
    </xdr:from>
    <xdr:to>
      <xdr:col>3</xdr:col>
      <xdr:colOff>196850</xdr:colOff>
      <xdr:row>246</xdr:row>
      <xdr:rowOff>498475</xdr:rowOff>
    </xdr:to>
    <xdr:pic>
      <xdr:nvPicPr>
        <xdr:cNvPr id="343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8607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246</xdr:row>
      <xdr:rowOff>279400</xdr:rowOff>
    </xdr:from>
    <xdr:to>
      <xdr:col>3</xdr:col>
      <xdr:colOff>196850</xdr:colOff>
      <xdr:row>246</xdr:row>
      <xdr:rowOff>498475</xdr:rowOff>
    </xdr:to>
    <xdr:pic>
      <xdr:nvPicPr>
        <xdr:cNvPr id="343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8607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246</xdr:row>
      <xdr:rowOff>279400</xdr:rowOff>
    </xdr:from>
    <xdr:to>
      <xdr:col>10</xdr:col>
      <xdr:colOff>196850</xdr:colOff>
      <xdr:row>246</xdr:row>
      <xdr:rowOff>498475</xdr:rowOff>
    </xdr:to>
    <xdr:pic>
      <xdr:nvPicPr>
        <xdr:cNvPr id="343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8607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246</xdr:row>
      <xdr:rowOff>279400</xdr:rowOff>
    </xdr:from>
    <xdr:to>
      <xdr:col>3</xdr:col>
      <xdr:colOff>196850</xdr:colOff>
      <xdr:row>246</xdr:row>
      <xdr:rowOff>498475</xdr:rowOff>
    </xdr:to>
    <xdr:pic>
      <xdr:nvPicPr>
        <xdr:cNvPr id="344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8607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246</xdr:row>
      <xdr:rowOff>279400</xdr:rowOff>
    </xdr:from>
    <xdr:to>
      <xdr:col>3</xdr:col>
      <xdr:colOff>196850</xdr:colOff>
      <xdr:row>246</xdr:row>
      <xdr:rowOff>498475</xdr:rowOff>
    </xdr:to>
    <xdr:pic>
      <xdr:nvPicPr>
        <xdr:cNvPr id="344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8607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246</xdr:row>
      <xdr:rowOff>279400</xdr:rowOff>
    </xdr:from>
    <xdr:to>
      <xdr:col>10</xdr:col>
      <xdr:colOff>196850</xdr:colOff>
      <xdr:row>246</xdr:row>
      <xdr:rowOff>498475</xdr:rowOff>
    </xdr:to>
    <xdr:pic>
      <xdr:nvPicPr>
        <xdr:cNvPr id="344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8607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246</xdr:row>
      <xdr:rowOff>279400</xdr:rowOff>
    </xdr:from>
    <xdr:to>
      <xdr:col>3</xdr:col>
      <xdr:colOff>196850</xdr:colOff>
      <xdr:row>246</xdr:row>
      <xdr:rowOff>498475</xdr:rowOff>
    </xdr:to>
    <xdr:pic>
      <xdr:nvPicPr>
        <xdr:cNvPr id="344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8607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246</xdr:row>
      <xdr:rowOff>279400</xdr:rowOff>
    </xdr:from>
    <xdr:to>
      <xdr:col>3</xdr:col>
      <xdr:colOff>196850</xdr:colOff>
      <xdr:row>246</xdr:row>
      <xdr:rowOff>498475</xdr:rowOff>
    </xdr:to>
    <xdr:pic>
      <xdr:nvPicPr>
        <xdr:cNvPr id="344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8607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246</xdr:row>
      <xdr:rowOff>257175</xdr:rowOff>
    </xdr:from>
    <xdr:to>
      <xdr:col>3</xdr:col>
      <xdr:colOff>514350</xdr:colOff>
      <xdr:row>246</xdr:row>
      <xdr:rowOff>476250</xdr:rowOff>
    </xdr:to>
    <xdr:pic>
      <xdr:nvPicPr>
        <xdr:cNvPr id="344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860518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246</xdr:row>
      <xdr:rowOff>279400</xdr:rowOff>
    </xdr:from>
    <xdr:to>
      <xdr:col>10</xdr:col>
      <xdr:colOff>196850</xdr:colOff>
      <xdr:row>246</xdr:row>
      <xdr:rowOff>498475</xdr:rowOff>
    </xdr:to>
    <xdr:pic>
      <xdr:nvPicPr>
        <xdr:cNvPr id="344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8607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246</xdr:row>
      <xdr:rowOff>257175</xdr:rowOff>
    </xdr:from>
    <xdr:to>
      <xdr:col>10</xdr:col>
      <xdr:colOff>514350</xdr:colOff>
      <xdr:row>246</xdr:row>
      <xdr:rowOff>476250</xdr:rowOff>
    </xdr:to>
    <xdr:pic>
      <xdr:nvPicPr>
        <xdr:cNvPr id="344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860518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246</xdr:row>
      <xdr:rowOff>279400</xdr:rowOff>
    </xdr:from>
    <xdr:to>
      <xdr:col>3</xdr:col>
      <xdr:colOff>196850</xdr:colOff>
      <xdr:row>246</xdr:row>
      <xdr:rowOff>498475</xdr:rowOff>
    </xdr:to>
    <xdr:pic>
      <xdr:nvPicPr>
        <xdr:cNvPr id="344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8607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246</xdr:row>
      <xdr:rowOff>257175</xdr:rowOff>
    </xdr:from>
    <xdr:to>
      <xdr:col>3</xdr:col>
      <xdr:colOff>514350</xdr:colOff>
      <xdr:row>246</xdr:row>
      <xdr:rowOff>476250</xdr:rowOff>
    </xdr:to>
    <xdr:pic>
      <xdr:nvPicPr>
        <xdr:cNvPr id="344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860518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246</xdr:row>
      <xdr:rowOff>279400</xdr:rowOff>
    </xdr:from>
    <xdr:to>
      <xdr:col>3</xdr:col>
      <xdr:colOff>196850</xdr:colOff>
      <xdr:row>246</xdr:row>
      <xdr:rowOff>498475</xdr:rowOff>
    </xdr:to>
    <xdr:pic>
      <xdr:nvPicPr>
        <xdr:cNvPr id="345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8607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246</xdr:row>
      <xdr:rowOff>279400</xdr:rowOff>
    </xdr:from>
    <xdr:to>
      <xdr:col>10</xdr:col>
      <xdr:colOff>196850</xdr:colOff>
      <xdr:row>246</xdr:row>
      <xdr:rowOff>498475</xdr:rowOff>
    </xdr:to>
    <xdr:pic>
      <xdr:nvPicPr>
        <xdr:cNvPr id="345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8607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246</xdr:row>
      <xdr:rowOff>279400</xdr:rowOff>
    </xdr:from>
    <xdr:to>
      <xdr:col>3</xdr:col>
      <xdr:colOff>196850</xdr:colOff>
      <xdr:row>246</xdr:row>
      <xdr:rowOff>498475</xdr:rowOff>
    </xdr:to>
    <xdr:pic>
      <xdr:nvPicPr>
        <xdr:cNvPr id="345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8607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246</xdr:row>
      <xdr:rowOff>279400</xdr:rowOff>
    </xdr:from>
    <xdr:to>
      <xdr:col>3</xdr:col>
      <xdr:colOff>196850</xdr:colOff>
      <xdr:row>246</xdr:row>
      <xdr:rowOff>498475</xdr:rowOff>
    </xdr:to>
    <xdr:pic>
      <xdr:nvPicPr>
        <xdr:cNvPr id="345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8607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246</xdr:row>
      <xdr:rowOff>279400</xdr:rowOff>
    </xdr:from>
    <xdr:to>
      <xdr:col>10</xdr:col>
      <xdr:colOff>196850</xdr:colOff>
      <xdr:row>246</xdr:row>
      <xdr:rowOff>498475</xdr:rowOff>
    </xdr:to>
    <xdr:pic>
      <xdr:nvPicPr>
        <xdr:cNvPr id="345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8607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246</xdr:row>
      <xdr:rowOff>279400</xdr:rowOff>
    </xdr:from>
    <xdr:to>
      <xdr:col>3</xdr:col>
      <xdr:colOff>196850</xdr:colOff>
      <xdr:row>246</xdr:row>
      <xdr:rowOff>498475</xdr:rowOff>
    </xdr:to>
    <xdr:pic>
      <xdr:nvPicPr>
        <xdr:cNvPr id="345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8607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246</xdr:row>
      <xdr:rowOff>228600</xdr:rowOff>
    </xdr:from>
    <xdr:to>
      <xdr:col>3</xdr:col>
      <xdr:colOff>260350</xdr:colOff>
      <xdr:row>246</xdr:row>
      <xdr:rowOff>447675</xdr:rowOff>
    </xdr:to>
    <xdr:pic>
      <xdr:nvPicPr>
        <xdr:cNvPr id="345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1860232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246</xdr:row>
      <xdr:rowOff>231775</xdr:rowOff>
    </xdr:from>
    <xdr:to>
      <xdr:col>3</xdr:col>
      <xdr:colOff>539750</xdr:colOff>
      <xdr:row>246</xdr:row>
      <xdr:rowOff>450850</xdr:rowOff>
    </xdr:to>
    <xdr:pic>
      <xdr:nvPicPr>
        <xdr:cNvPr id="345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1860264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246</xdr:row>
      <xdr:rowOff>228600</xdr:rowOff>
    </xdr:from>
    <xdr:to>
      <xdr:col>10</xdr:col>
      <xdr:colOff>260350</xdr:colOff>
      <xdr:row>246</xdr:row>
      <xdr:rowOff>447675</xdr:rowOff>
    </xdr:to>
    <xdr:pic>
      <xdr:nvPicPr>
        <xdr:cNvPr id="345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1860232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246</xdr:row>
      <xdr:rowOff>231775</xdr:rowOff>
    </xdr:from>
    <xdr:to>
      <xdr:col>10</xdr:col>
      <xdr:colOff>539750</xdr:colOff>
      <xdr:row>246</xdr:row>
      <xdr:rowOff>450850</xdr:rowOff>
    </xdr:to>
    <xdr:pic>
      <xdr:nvPicPr>
        <xdr:cNvPr id="345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1860264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246</xdr:row>
      <xdr:rowOff>228600</xdr:rowOff>
    </xdr:from>
    <xdr:to>
      <xdr:col>3</xdr:col>
      <xdr:colOff>260350</xdr:colOff>
      <xdr:row>246</xdr:row>
      <xdr:rowOff>447675</xdr:rowOff>
    </xdr:to>
    <xdr:pic>
      <xdr:nvPicPr>
        <xdr:cNvPr id="346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1860232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246</xdr:row>
      <xdr:rowOff>231775</xdr:rowOff>
    </xdr:from>
    <xdr:to>
      <xdr:col>3</xdr:col>
      <xdr:colOff>539750</xdr:colOff>
      <xdr:row>246</xdr:row>
      <xdr:rowOff>450850</xdr:rowOff>
    </xdr:to>
    <xdr:pic>
      <xdr:nvPicPr>
        <xdr:cNvPr id="346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1860264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246</xdr:row>
      <xdr:rowOff>228600</xdr:rowOff>
    </xdr:from>
    <xdr:to>
      <xdr:col>3</xdr:col>
      <xdr:colOff>260350</xdr:colOff>
      <xdr:row>246</xdr:row>
      <xdr:rowOff>447675</xdr:rowOff>
    </xdr:to>
    <xdr:pic>
      <xdr:nvPicPr>
        <xdr:cNvPr id="346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1860232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246</xdr:row>
      <xdr:rowOff>231775</xdr:rowOff>
    </xdr:from>
    <xdr:to>
      <xdr:col>3</xdr:col>
      <xdr:colOff>539750</xdr:colOff>
      <xdr:row>246</xdr:row>
      <xdr:rowOff>450850</xdr:rowOff>
    </xdr:to>
    <xdr:pic>
      <xdr:nvPicPr>
        <xdr:cNvPr id="346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1860264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246</xdr:row>
      <xdr:rowOff>228600</xdr:rowOff>
    </xdr:from>
    <xdr:to>
      <xdr:col>10</xdr:col>
      <xdr:colOff>260350</xdr:colOff>
      <xdr:row>246</xdr:row>
      <xdr:rowOff>447675</xdr:rowOff>
    </xdr:to>
    <xdr:pic>
      <xdr:nvPicPr>
        <xdr:cNvPr id="346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1860232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246</xdr:row>
      <xdr:rowOff>231775</xdr:rowOff>
    </xdr:from>
    <xdr:to>
      <xdr:col>10</xdr:col>
      <xdr:colOff>539750</xdr:colOff>
      <xdr:row>246</xdr:row>
      <xdr:rowOff>450850</xdr:rowOff>
    </xdr:to>
    <xdr:pic>
      <xdr:nvPicPr>
        <xdr:cNvPr id="346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1860264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246</xdr:row>
      <xdr:rowOff>228600</xdr:rowOff>
    </xdr:from>
    <xdr:to>
      <xdr:col>3</xdr:col>
      <xdr:colOff>260350</xdr:colOff>
      <xdr:row>246</xdr:row>
      <xdr:rowOff>447675</xdr:rowOff>
    </xdr:to>
    <xdr:pic>
      <xdr:nvPicPr>
        <xdr:cNvPr id="346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1860232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245969</xdr:colOff>
      <xdr:row>246</xdr:row>
      <xdr:rowOff>287804</xdr:rowOff>
    </xdr:from>
    <xdr:to>
      <xdr:col>3</xdr:col>
      <xdr:colOff>465044</xdr:colOff>
      <xdr:row>246</xdr:row>
      <xdr:rowOff>506879</xdr:rowOff>
    </xdr:to>
    <xdr:pic>
      <xdr:nvPicPr>
        <xdr:cNvPr id="346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46419" y="186082454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246</xdr:row>
      <xdr:rowOff>228600</xdr:rowOff>
    </xdr:from>
    <xdr:to>
      <xdr:col>10</xdr:col>
      <xdr:colOff>260350</xdr:colOff>
      <xdr:row>246</xdr:row>
      <xdr:rowOff>447675</xdr:rowOff>
    </xdr:to>
    <xdr:pic>
      <xdr:nvPicPr>
        <xdr:cNvPr id="346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1860232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246</xdr:row>
      <xdr:rowOff>231775</xdr:rowOff>
    </xdr:from>
    <xdr:to>
      <xdr:col>10</xdr:col>
      <xdr:colOff>539750</xdr:colOff>
      <xdr:row>246</xdr:row>
      <xdr:rowOff>450850</xdr:rowOff>
    </xdr:to>
    <xdr:pic>
      <xdr:nvPicPr>
        <xdr:cNvPr id="346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1860264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250</xdr:row>
      <xdr:rowOff>279400</xdr:rowOff>
    </xdr:from>
    <xdr:to>
      <xdr:col>10</xdr:col>
      <xdr:colOff>196850</xdr:colOff>
      <xdr:row>250</xdr:row>
      <xdr:rowOff>498475</xdr:rowOff>
    </xdr:to>
    <xdr:pic>
      <xdr:nvPicPr>
        <xdr:cNvPr id="347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89188725"/>
          <a:ext cx="1905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250</xdr:row>
      <xdr:rowOff>257175</xdr:rowOff>
    </xdr:from>
    <xdr:to>
      <xdr:col>10</xdr:col>
      <xdr:colOff>514350</xdr:colOff>
      <xdr:row>250</xdr:row>
      <xdr:rowOff>476250</xdr:rowOff>
    </xdr:to>
    <xdr:pic>
      <xdr:nvPicPr>
        <xdr:cNvPr id="347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891665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250</xdr:row>
      <xdr:rowOff>279400</xdr:rowOff>
    </xdr:from>
    <xdr:to>
      <xdr:col>3</xdr:col>
      <xdr:colOff>196850</xdr:colOff>
      <xdr:row>250</xdr:row>
      <xdr:rowOff>498475</xdr:rowOff>
    </xdr:to>
    <xdr:pic>
      <xdr:nvPicPr>
        <xdr:cNvPr id="347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89188725"/>
          <a:ext cx="1905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250</xdr:row>
      <xdr:rowOff>257175</xdr:rowOff>
    </xdr:from>
    <xdr:to>
      <xdr:col>3</xdr:col>
      <xdr:colOff>514350</xdr:colOff>
      <xdr:row>250</xdr:row>
      <xdr:rowOff>476250</xdr:rowOff>
    </xdr:to>
    <xdr:pic>
      <xdr:nvPicPr>
        <xdr:cNvPr id="347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891665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250</xdr:row>
      <xdr:rowOff>279400</xdr:rowOff>
    </xdr:from>
    <xdr:to>
      <xdr:col>3</xdr:col>
      <xdr:colOff>196850</xdr:colOff>
      <xdr:row>250</xdr:row>
      <xdr:rowOff>498475</xdr:rowOff>
    </xdr:to>
    <xdr:pic>
      <xdr:nvPicPr>
        <xdr:cNvPr id="347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89188725"/>
          <a:ext cx="1905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250</xdr:row>
      <xdr:rowOff>257175</xdr:rowOff>
    </xdr:from>
    <xdr:to>
      <xdr:col>3</xdr:col>
      <xdr:colOff>514350</xdr:colOff>
      <xdr:row>250</xdr:row>
      <xdr:rowOff>476250</xdr:rowOff>
    </xdr:to>
    <xdr:pic>
      <xdr:nvPicPr>
        <xdr:cNvPr id="347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891665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250</xdr:row>
      <xdr:rowOff>279400</xdr:rowOff>
    </xdr:from>
    <xdr:to>
      <xdr:col>10</xdr:col>
      <xdr:colOff>196850</xdr:colOff>
      <xdr:row>250</xdr:row>
      <xdr:rowOff>498475</xdr:rowOff>
    </xdr:to>
    <xdr:pic>
      <xdr:nvPicPr>
        <xdr:cNvPr id="347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89188725"/>
          <a:ext cx="1905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250</xdr:row>
      <xdr:rowOff>257175</xdr:rowOff>
    </xdr:from>
    <xdr:to>
      <xdr:col>10</xdr:col>
      <xdr:colOff>514350</xdr:colOff>
      <xdr:row>250</xdr:row>
      <xdr:rowOff>476250</xdr:rowOff>
    </xdr:to>
    <xdr:pic>
      <xdr:nvPicPr>
        <xdr:cNvPr id="347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891665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250</xdr:row>
      <xdr:rowOff>279400</xdr:rowOff>
    </xdr:from>
    <xdr:to>
      <xdr:col>3</xdr:col>
      <xdr:colOff>196850</xdr:colOff>
      <xdr:row>250</xdr:row>
      <xdr:rowOff>498475</xdr:rowOff>
    </xdr:to>
    <xdr:pic>
      <xdr:nvPicPr>
        <xdr:cNvPr id="347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89188725"/>
          <a:ext cx="1905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250</xdr:row>
      <xdr:rowOff>257175</xdr:rowOff>
    </xdr:from>
    <xdr:to>
      <xdr:col>3</xdr:col>
      <xdr:colOff>514350</xdr:colOff>
      <xdr:row>250</xdr:row>
      <xdr:rowOff>476250</xdr:rowOff>
    </xdr:to>
    <xdr:pic>
      <xdr:nvPicPr>
        <xdr:cNvPr id="347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891665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250</xdr:row>
      <xdr:rowOff>279400</xdr:rowOff>
    </xdr:from>
    <xdr:to>
      <xdr:col>3</xdr:col>
      <xdr:colOff>196850</xdr:colOff>
      <xdr:row>250</xdr:row>
      <xdr:rowOff>498475</xdr:rowOff>
    </xdr:to>
    <xdr:pic>
      <xdr:nvPicPr>
        <xdr:cNvPr id="348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89188725"/>
          <a:ext cx="1905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250</xdr:row>
      <xdr:rowOff>257175</xdr:rowOff>
    </xdr:from>
    <xdr:to>
      <xdr:col>3</xdr:col>
      <xdr:colOff>514350</xdr:colOff>
      <xdr:row>250</xdr:row>
      <xdr:rowOff>476250</xdr:rowOff>
    </xdr:to>
    <xdr:pic>
      <xdr:nvPicPr>
        <xdr:cNvPr id="348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891665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255</xdr:row>
      <xdr:rowOff>279400</xdr:rowOff>
    </xdr:from>
    <xdr:to>
      <xdr:col>10</xdr:col>
      <xdr:colOff>196850</xdr:colOff>
      <xdr:row>255</xdr:row>
      <xdr:rowOff>498475</xdr:rowOff>
    </xdr:to>
    <xdr:pic>
      <xdr:nvPicPr>
        <xdr:cNvPr id="348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931987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255</xdr:row>
      <xdr:rowOff>257175</xdr:rowOff>
    </xdr:from>
    <xdr:to>
      <xdr:col>10</xdr:col>
      <xdr:colOff>514350</xdr:colOff>
      <xdr:row>255</xdr:row>
      <xdr:rowOff>476250</xdr:rowOff>
    </xdr:to>
    <xdr:pic>
      <xdr:nvPicPr>
        <xdr:cNvPr id="348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931765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255</xdr:row>
      <xdr:rowOff>279400</xdr:rowOff>
    </xdr:from>
    <xdr:to>
      <xdr:col>3</xdr:col>
      <xdr:colOff>196850</xdr:colOff>
      <xdr:row>255</xdr:row>
      <xdr:rowOff>498475</xdr:rowOff>
    </xdr:to>
    <xdr:pic>
      <xdr:nvPicPr>
        <xdr:cNvPr id="348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31987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255</xdr:row>
      <xdr:rowOff>257175</xdr:rowOff>
    </xdr:from>
    <xdr:to>
      <xdr:col>3</xdr:col>
      <xdr:colOff>514350</xdr:colOff>
      <xdr:row>255</xdr:row>
      <xdr:rowOff>476250</xdr:rowOff>
    </xdr:to>
    <xdr:pic>
      <xdr:nvPicPr>
        <xdr:cNvPr id="348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931765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255</xdr:row>
      <xdr:rowOff>279400</xdr:rowOff>
    </xdr:from>
    <xdr:to>
      <xdr:col>3</xdr:col>
      <xdr:colOff>196850</xdr:colOff>
      <xdr:row>255</xdr:row>
      <xdr:rowOff>498475</xdr:rowOff>
    </xdr:to>
    <xdr:pic>
      <xdr:nvPicPr>
        <xdr:cNvPr id="348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31987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255</xdr:row>
      <xdr:rowOff>257175</xdr:rowOff>
    </xdr:from>
    <xdr:to>
      <xdr:col>3</xdr:col>
      <xdr:colOff>514350</xdr:colOff>
      <xdr:row>255</xdr:row>
      <xdr:rowOff>476250</xdr:rowOff>
    </xdr:to>
    <xdr:pic>
      <xdr:nvPicPr>
        <xdr:cNvPr id="348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931765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255</xdr:row>
      <xdr:rowOff>279400</xdr:rowOff>
    </xdr:from>
    <xdr:to>
      <xdr:col>10</xdr:col>
      <xdr:colOff>196850</xdr:colOff>
      <xdr:row>255</xdr:row>
      <xdr:rowOff>498475</xdr:rowOff>
    </xdr:to>
    <xdr:pic>
      <xdr:nvPicPr>
        <xdr:cNvPr id="348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931987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255</xdr:row>
      <xdr:rowOff>257175</xdr:rowOff>
    </xdr:from>
    <xdr:to>
      <xdr:col>10</xdr:col>
      <xdr:colOff>514350</xdr:colOff>
      <xdr:row>255</xdr:row>
      <xdr:rowOff>476250</xdr:rowOff>
    </xdr:to>
    <xdr:pic>
      <xdr:nvPicPr>
        <xdr:cNvPr id="348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931765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255</xdr:row>
      <xdr:rowOff>279400</xdr:rowOff>
    </xdr:from>
    <xdr:to>
      <xdr:col>3</xdr:col>
      <xdr:colOff>196850</xdr:colOff>
      <xdr:row>255</xdr:row>
      <xdr:rowOff>498475</xdr:rowOff>
    </xdr:to>
    <xdr:pic>
      <xdr:nvPicPr>
        <xdr:cNvPr id="349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31987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255</xdr:row>
      <xdr:rowOff>257175</xdr:rowOff>
    </xdr:from>
    <xdr:to>
      <xdr:col>3</xdr:col>
      <xdr:colOff>514350</xdr:colOff>
      <xdr:row>255</xdr:row>
      <xdr:rowOff>476250</xdr:rowOff>
    </xdr:to>
    <xdr:pic>
      <xdr:nvPicPr>
        <xdr:cNvPr id="349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931765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255</xdr:row>
      <xdr:rowOff>279400</xdr:rowOff>
    </xdr:from>
    <xdr:to>
      <xdr:col>3</xdr:col>
      <xdr:colOff>196850</xdr:colOff>
      <xdr:row>255</xdr:row>
      <xdr:rowOff>498475</xdr:rowOff>
    </xdr:to>
    <xdr:pic>
      <xdr:nvPicPr>
        <xdr:cNvPr id="349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31987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255</xdr:row>
      <xdr:rowOff>257175</xdr:rowOff>
    </xdr:from>
    <xdr:to>
      <xdr:col>3</xdr:col>
      <xdr:colOff>514350</xdr:colOff>
      <xdr:row>255</xdr:row>
      <xdr:rowOff>476250</xdr:rowOff>
    </xdr:to>
    <xdr:pic>
      <xdr:nvPicPr>
        <xdr:cNvPr id="349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931765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255</xdr:row>
      <xdr:rowOff>279400</xdr:rowOff>
    </xdr:from>
    <xdr:to>
      <xdr:col>10</xdr:col>
      <xdr:colOff>196850</xdr:colOff>
      <xdr:row>255</xdr:row>
      <xdr:rowOff>498475</xdr:rowOff>
    </xdr:to>
    <xdr:pic>
      <xdr:nvPicPr>
        <xdr:cNvPr id="349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931987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255</xdr:row>
      <xdr:rowOff>257175</xdr:rowOff>
    </xdr:from>
    <xdr:to>
      <xdr:col>10</xdr:col>
      <xdr:colOff>514350</xdr:colOff>
      <xdr:row>255</xdr:row>
      <xdr:rowOff>476250</xdr:rowOff>
    </xdr:to>
    <xdr:pic>
      <xdr:nvPicPr>
        <xdr:cNvPr id="349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931765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255</xdr:row>
      <xdr:rowOff>279400</xdr:rowOff>
    </xdr:from>
    <xdr:to>
      <xdr:col>3</xdr:col>
      <xdr:colOff>196850</xdr:colOff>
      <xdr:row>255</xdr:row>
      <xdr:rowOff>498475</xdr:rowOff>
    </xdr:to>
    <xdr:pic>
      <xdr:nvPicPr>
        <xdr:cNvPr id="349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31987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255</xdr:row>
      <xdr:rowOff>257175</xdr:rowOff>
    </xdr:from>
    <xdr:to>
      <xdr:col>3</xdr:col>
      <xdr:colOff>514350</xdr:colOff>
      <xdr:row>255</xdr:row>
      <xdr:rowOff>476250</xdr:rowOff>
    </xdr:to>
    <xdr:pic>
      <xdr:nvPicPr>
        <xdr:cNvPr id="349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931765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255</xdr:row>
      <xdr:rowOff>279400</xdr:rowOff>
    </xdr:from>
    <xdr:to>
      <xdr:col>3</xdr:col>
      <xdr:colOff>196850</xdr:colOff>
      <xdr:row>255</xdr:row>
      <xdr:rowOff>498475</xdr:rowOff>
    </xdr:to>
    <xdr:pic>
      <xdr:nvPicPr>
        <xdr:cNvPr id="349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31987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255</xdr:row>
      <xdr:rowOff>257175</xdr:rowOff>
    </xdr:from>
    <xdr:to>
      <xdr:col>3</xdr:col>
      <xdr:colOff>514350</xdr:colOff>
      <xdr:row>255</xdr:row>
      <xdr:rowOff>476250</xdr:rowOff>
    </xdr:to>
    <xdr:pic>
      <xdr:nvPicPr>
        <xdr:cNvPr id="349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931765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255</xdr:row>
      <xdr:rowOff>279400</xdr:rowOff>
    </xdr:from>
    <xdr:to>
      <xdr:col>10</xdr:col>
      <xdr:colOff>196850</xdr:colOff>
      <xdr:row>255</xdr:row>
      <xdr:rowOff>498475</xdr:rowOff>
    </xdr:to>
    <xdr:pic>
      <xdr:nvPicPr>
        <xdr:cNvPr id="350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931987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255</xdr:row>
      <xdr:rowOff>257175</xdr:rowOff>
    </xdr:from>
    <xdr:to>
      <xdr:col>10</xdr:col>
      <xdr:colOff>514350</xdr:colOff>
      <xdr:row>255</xdr:row>
      <xdr:rowOff>476250</xdr:rowOff>
    </xdr:to>
    <xdr:pic>
      <xdr:nvPicPr>
        <xdr:cNvPr id="350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931765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255</xdr:row>
      <xdr:rowOff>279400</xdr:rowOff>
    </xdr:from>
    <xdr:to>
      <xdr:col>3</xdr:col>
      <xdr:colOff>196850</xdr:colOff>
      <xdr:row>255</xdr:row>
      <xdr:rowOff>498475</xdr:rowOff>
    </xdr:to>
    <xdr:pic>
      <xdr:nvPicPr>
        <xdr:cNvPr id="350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31987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255</xdr:row>
      <xdr:rowOff>257175</xdr:rowOff>
    </xdr:from>
    <xdr:to>
      <xdr:col>3</xdr:col>
      <xdr:colOff>514350</xdr:colOff>
      <xdr:row>255</xdr:row>
      <xdr:rowOff>476250</xdr:rowOff>
    </xdr:to>
    <xdr:pic>
      <xdr:nvPicPr>
        <xdr:cNvPr id="350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931765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255</xdr:row>
      <xdr:rowOff>279400</xdr:rowOff>
    </xdr:from>
    <xdr:to>
      <xdr:col>3</xdr:col>
      <xdr:colOff>196850</xdr:colOff>
      <xdr:row>255</xdr:row>
      <xdr:rowOff>498475</xdr:rowOff>
    </xdr:to>
    <xdr:pic>
      <xdr:nvPicPr>
        <xdr:cNvPr id="350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31987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255</xdr:row>
      <xdr:rowOff>257175</xdr:rowOff>
    </xdr:from>
    <xdr:to>
      <xdr:col>3</xdr:col>
      <xdr:colOff>514350</xdr:colOff>
      <xdr:row>255</xdr:row>
      <xdr:rowOff>476250</xdr:rowOff>
    </xdr:to>
    <xdr:pic>
      <xdr:nvPicPr>
        <xdr:cNvPr id="350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931765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255</xdr:row>
      <xdr:rowOff>279400</xdr:rowOff>
    </xdr:from>
    <xdr:to>
      <xdr:col>10</xdr:col>
      <xdr:colOff>196850</xdr:colOff>
      <xdr:row>255</xdr:row>
      <xdr:rowOff>498475</xdr:rowOff>
    </xdr:to>
    <xdr:pic>
      <xdr:nvPicPr>
        <xdr:cNvPr id="350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931987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255</xdr:row>
      <xdr:rowOff>279400</xdr:rowOff>
    </xdr:from>
    <xdr:to>
      <xdr:col>3</xdr:col>
      <xdr:colOff>196850</xdr:colOff>
      <xdr:row>255</xdr:row>
      <xdr:rowOff>498475</xdr:rowOff>
    </xdr:to>
    <xdr:pic>
      <xdr:nvPicPr>
        <xdr:cNvPr id="350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31987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255</xdr:row>
      <xdr:rowOff>279400</xdr:rowOff>
    </xdr:from>
    <xdr:to>
      <xdr:col>3</xdr:col>
      <xdr:colOff>196850</xdr:colOff>
      <xdr:row>255</xdr:row>
      <xdr:rowOff>498475</xdr:rowOff>
    </xdr:to>
    <xdr:pic>
      <xdr:nvPicPr>
        <xdr:cNvPr id="350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31987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255</xdr:row>
      <xdr:rowOff>279400</xdr:rowOff>
    </xdr:from>
    <xdr:to>
      <xdr:col>10</xdr:col>
      <xdr:colOff>196850</xdr:colOff>
      <xdr:row>255</xdr:row>
      <xdr:rowOff>498475</xdr:rowOff>
    </xdr:to>
    <xdr:pic>
      <xdr:nvPicPr>
        <xdr:cNvPr id="350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931987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255</xdr:row>
      <xdr:rowOff>279400</xdr:rowOff>
    </xdr:from>
    <xdr:to>
      <xdr:col>3</xdr:col>
      <xdr:colOff>196850</xdr:colOff>
      <xdr:row>255</xdr:row>
      <xdr:rowOff>498475</xdr:rowOff>
    </xdr:to>
    <xdr:pic>
      <xdr:nvPicPr>
        <xdr:cNvPr id="351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31987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255</xdr:row>
      <xdr:rowOff>279400</xdr:rowOff>
    </xdr:from>
    <xdr:to>
      <xdr:col>3</xdr:col>
      <xdr:colOff>196850</xdr:colOff>
      <xdr:row>255</xdr:row>
      <xdr:rowOff>498475</xdr:rowOff>
    </xdr:to>
    <xdr:pic>
      <xdr:nvPicPr>
        <xdr:cNvPr id="35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31987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255</xdr:row>
      <xdr:rowOff>279400</xdr:rowOff>
    </xdr:from>
    <xdr:to>
      <xdr:col>10</xdr:col>
      <xdr:colOff>196850</xdr:colOff>
      <xdr:row>255</xdr:row>
      <xdr:rowOff>498475</xdr:rowOff>
    </xdr:to>
    <xdr:pic>
      <xdr:nvPicPr>
        <xdr:cNvPr id="351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931987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255</xdr:row>
      <xdr:rowOff>279400</xdr:rowOff>
    </xdr:from>
    <xdr:to>
      <xdr:col>3</xdr:col>
      <xdr:colOff>196850</xdr:colOff>
      <xdr:row>255</xdr:row>
      <xdr:rowOff>498475</xdr:rowOff>
    </xdr:to>
    <xdr:pic>
      <xdr:nvPicPr>
        <xdr:cNvPr id="351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31987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255</xdr:row>
      <xdr:rowOff>279400</xdr:rowOff>
    </xdr:from>
    <xdr:to>
      <xdr:col>3</xdr:col>
      <xdr:colOff>196850</xdr:colOff>
      <xdr:row>255</xdr:row>
      <xdr:rowOff>498475</xdr:rowOff>
    </xdr:to>
    <xdr:pic>
      <xdr:nvPicPr>
        <xdr:cNvPr id="351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31987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255</xdr:row>
      <xdr:rowOff>279400</xdr:rowOff>
    </xdr:from>
    <xdr:to>
      <xdr:col>3</xdr:col>
      <xdr:colOff>196850</xdr:colOff>
      <xdr:row>255</xdr:row>
      <xdr:rowOff>498475</xdr:rowOff>
    </xdr:to>
    <xdr:pic>
      <xdr:nvPicPr>
        <xdr:cNvPr id="351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31987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255</xdr:row>
      <xdr:rowOff>279400</xdr:rowOff>
    </xdr:from>
    <xdr:to>
      <xdr:col>10</xdr:col>
      <xdr:colOff>196850</xdr:colOff>
      <xdr:row>255</xdr:row>
      <xdr:rowOff>498475</xdr:rowOff>
    </xdr:to>
    <xdr:pic>
      <xdr:nvPicPr>
        <xdr:cNvPr id="351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931987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255</xdr:row>
      <xdr:rowOff>279400</xdr:rowOff>
    </xdr:from>
    <xdr:to>
      <xdr:col>3</xdr:col>
      <xdr:colOff>196850</xdr:colOff>
      <xdr:row>255</xdr:row>
      <xdr:rowOff>498475</xdr:rowOff>
    </xdr:to>
    <xdr:pic>
      <xdr:nvPicPr>
        <xdr:cNvPr id="351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31987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255</xdr:row>
      <xdr:rowOff>279400</xdr:rowOff>
    </xdr:from>
    <xdr:to>
      <xdr:col>3</xdr:col>
      <xdr:colOff>196850</xdr:colOff>
      <xdr:row>255</xdr:row>
      <xdr:rowOff>498475</xdr:rowOff>
    </xdr:to>
    <xdr:pic>
      <xdr:nvPicPr>
        <xdr:cNvPr id="351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31987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255</xdr:row>
      <xdr:rowOff>279400</xdr:rowOff>
    </xdr:from>
    <xdr:to>
      <xdr:col>10</xdr:col>
      <xdr:colOff>196850</xdr:colOff>
      <xdr:row>255</xdr:row>
      <xdr:rowOff>498475</xdr:rowOff>
    </xdr:to>
    <xdr:pic>
      <xdr:nvPicPr>
        <xdr:cNvPr id="351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931987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255</xdr:row>
      <xdr:rowOff>279400</xdr:rowOff>
    </xdr:from>
    <xdr:to>
      <xdr:col>3</xdr:col>
      <xdr:colOff>196850</xdr:colOff>
      <xdr:row>255</xdr:row>
      <xdr:rowOff>498475</xdr:rowOff>
    </xdr:to>
    <xdr:pic>
      <xdr:nvPicPr>
        <xdr:cNvPr id="352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31987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255</xdr:row>
      <xdr:rowOff>279400</xdr:rowOff>
    </xdr:from>
    <xdr:to>
      <xdr:col>3</xdr:col>
      <xdr:colOff>196850</xdr:colOff>
      <xdr:row>255</xdr:row>
      <xdr:rowOff>498475</xdr:rowOff>
    </xdr:to>
    <xdr:pic>
      <xdr:nvPicPr>
        <xdr:cNvPr id="352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31987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255</xdr:row>
      <xdr:rowOff>279400</xdr:rowOff>
    </xdr:from>
    <xdr:to>
      <xdr:col>10</xdr:col>
      <xdr:colOff>196850</xdr:colOff>
      <xdr:row>255</xdr:row>
      <xdr:rowOff>498475</xdr:rowOff>
    </xdr:to>
    <xdr:pic>
      <xdr:nvPicPr>
        <xdr:cNvPr id="352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931987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255</xdr:row>
      <xdr:rowOff>279400</xdr:rowOff>
    </xdr:from>
    <xdr:to>
      <xdr:col>3</xdr:col>
      <xdr:colOff>196850</xdr:colOff>
      <xdr:row>255</xdr:row>
      <xdr:rowOff>498475</xdr:rowOff>
    </xdr:to>
    <xdr:pic>
      <xdr:nvPicPr>
        <xdr:cNvPr id="352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31987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255</xdr:row>
      <xdr:rowOff>279400</xdr:rowOff>
    </xdr:from>
    <xdr:to>
      <xdr:col>3</xdr:col>
      <xdr:colOff>196850</xdr:colOff>
      <xdr:row>255</xdr:row>
      <xdr:rowOff>498475</xdr:rowOff>
    </xdr:to>
    <xdr:pic>
      <xdr:nvPicPr>
        <xdr:cNvPr id="352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31987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255</xdr:row>
      <xdr:rowOff>279400</xdr:rowOff>
    </xdr:from>
    <xdr:to>
      <xdr:col>10</xdr:col>
      <xdr:colOff>196850</xdr:colOff>
      <xdr:row>255</xdr:row>
      <xdr:rowOff>498475</xdr:rowOff>
    </xdr:to>
    <xdr:pic>
      <xdr:nvPicPr>
        <xdr:cNvPr id="352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931987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255</xdr:row>
      <xdr:rowOff>279400</xdr:rowOff>
    </xdr:from>
    <xdr:to>
      <xdr:col>3</xdr:col>
      <xdr:colOff>196850</xdr:colOff>
      <xdr:row>255</xdr:row>
      <xdr:rowOff>498475</xdr:rowOff>
    </xdr:to>
    <xdr:pic>
      <xdr:nvPicPr>
        <xdr:cNvPr id="352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31987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255</xdr:row>
      <xdr:rowOff>279400</xdr:rowOff>
    </xdr:from>
    <xdr:to>
      <xdr:col>3</xdr:col>
      <xdr:colOff>196850</xdr:colOff>
      <xdr:row>255</xdr:row>
      <xdr:rowOff>498475</xdr:rowOff>
    </xdr:to>
    <xdr:pic>
      <xdr:nvPicPr>
        <xdr:cNvPr id="352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31987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255</xdr:row>
      <xdr:rowOff>257175</xdr:rowOff>
    </xdr:from>
    <xdr:to>
      <xdr:col>3</xdr:col>
      <xdr:colOff>514350</xdr:colOff>
      <xdr:row>255</xdr:row>
      <xdr:rowOff>476250</xdr:rowOff>
    </xdr:to>
    <xdr:pic>
      <xdr:nvPicPr>
        <xdr:cNvPr id="352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931765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255</xdr:row>
      <xdr:rowOff>279400</xdr:rowOff>
    </xdr:from>
    <xdr:to>
      <xdr:col>10</xdr:col>
      <xdr:colOff>196850</xdr:colOff>
      <xdr:row>255</xdr:row>
      <xdr:rowOff>498475</xdr:rowOff>
    </xdr:to>
    <xdr:pic>
      <xdr:nvPicPr>
        <xdr:cNvPr id="352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931987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255</xdr:row>
      <xdr:rowOff>257175</xdr:rowOff>
    </xdr:from>
    <xdr:to>
      <xdr:col>10</xdr:col>
      <xdr:colOff>514350</xdr:colOff>
      <xdr:row>255</xdr:row>
      <xdr:rowOff>476250</xdr:rowOff>
    </xdr:to>
    <xdr:pic>
      <xdr:nvPicPr>
        <xdr:cNvPr id="353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931765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255</xdr:row>
      <xdr:rowOff>279400</xdr:rowOff>
    </xdr:from>
    <xdr:to>
      <xdr:col>3</xdr:col>
      <xdr:colOff>196850</xdr:colOff>
      <xdr:row>255</xdr:row>
      <xdr:rowOff>498475</xdr:rowOff>
    </xdr:to>
    <xdr:pic>
      <xdr:nvPicPr>
        <xdr:cNvPr id="353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31987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255</xdr:row>
      <xdr:rowOff>257175</xdr:rowOff>
    </xdr:from>
    <xdr:to>
      <xdr:col>3</xdr:col>
      <xdr:colOff>514350</xdr:colOff>
      <xdr:row>255</xdr:row>
      <xdr:rowOff>476250</xdr:rowOff>
    </xdr:to>
    <xdr:pic>
      <xdr:nvPicPr>
        <xdr:cNvPr id="353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931765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255</xdr:row>
      <xdr:rowOff>279400</xdr:rowOff>
    </xdr:from>
    <xdr:to>
      <xdr:col>3</xdr:col>
      <xdr:colOff>196850</xdr:colOff>
      <xdr:row>255</xdr:row>
      <xdr:rowOff>498475</xdr:rowOff>
    </xdr:to>
    <xdr:pic>
      <xdr:nvPicPr>
        <xdr:cNvPr id="353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31987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255</xdr:row>
      <xdr:rowOff>279400</xdr:rowOff>
    </xdr:from>
    <xdr:to>
      <xdr:col>10</xdr:col>
      <xdr:colOff>196850</xdr:colOff>
      <xdr:row>255</xdr:row>
      <xdr:rowOff>498475</xdr:rowOff>
    </xdr:to>
    <xdr:pic>
      <xdr:nvPicPr>
        <xdr:cNvPr id="35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931987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255</xdr:row>
      <xdr:rowOff>279400</xdr:rowOff>
    </xdr:from>
    <xdr:to>
      <xdr:col>3</xdr:col>
      <xdr:colOff>196850</xdr:colOff>
      <xdr:row>255</xdr:row>
      <xdr:rowOff>498475</xdr:rowOff>
    </xdr:to>
    <xdr:pic>
      <xdr:nvPicPr>
        <xdr:cNvPr id="353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31987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255</xdr:row>
      <xdr:rowOff>279400</xdr:rowOff>
    </xdr:from>
    <xdr:to>
      <xdr:col>3</xdr:col>
      <xdr:colOff>196850</xdr:colOff>
      <xdr:row>255</xdr:row>
      <xdr:rowOff>498475</xdr:rowOff>
    </xdr:to>
    <xdr:pic>
      <xdr:nvPicPr>
        <xdr:cNvPr id="353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31987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255</xdr:row>
      <xdr:rowOff>279400</xdr:rowOff>
    </xdr:from>
    <xdr:to>
      <xdr:col>10</xdr:col>
      <xdr:colOff>196850</xdr:colOff>
      <xdr:row>255</xdr:row>
      <xdr:rowOff>498475</xdr:rowOff>
    </xdr:to>
    <xdr:pic>
      <xdr:nvPicPr>
        <xdr:cNvPr id="353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931987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255</xdr:row>
      <xdr:rowOff>279400</xdr:rowOff>
    </xdr:from>
    <xdr:to>
      <xdr:col>3</xdr:col>
      <xdr:colOff>196850</xdr:colOff>
      <xdr:row>255</xdr:row>
      <xdr:rowOff>498475</xdr:rowOff>
    </xdr:to>
    <xdr:pic>
      <xdr:nvPicPr>
        <xdr:cNvPr id="353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31987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255</xdr:row>
      <xdr:rowOff>279400</xdr:rowOff>
    </xdr:from>
    <xdr:to>
      <xdr:col>3</xdr:col>
      <xdr:colOff>196850</xdr:colOff>
      <xdr:row>255</xdr:row>
      <xdr:rowOff>498475</xdr:rowOff>
    </xdr:to>
    <xdr:pic>
      <xdr:nvPicPr>
        <xdr:cNvPr id="353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31987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255</xdr:row>
      <xdr:rowOff>279400</xdr:rowOff>
    </xdr:from>
    <xdr:to>
      <xdr:col>10</xdr:col>
      <xdr:colOff>196850</xdr:colOff>
      <xdr:row>255</xdr:row>
      <xdr:rowOff>498475</xdr:rowOff>
    </xdr:to>
    <xdr:pic>
      <xdr:nvPicPr>
        <xdr:cNvPr id="354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931987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255</xdr:row>
      <xdr:rowOff>279400</xdr:rowOff>
    </xdr:from>
    <xdr:to>
      <xdr:col>3</xdr:col>
      <xdr:colOff>196850</xdr:colOff>
      <xdr:row>255</xdr:row>
      <xdr:rowOff>498475</xdr:rowOff>
    </xdr:to>
    <xdr:pic>
      <xdr:nvPicPr>
        <xdr:cNvPr id="354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31987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255</xdr:row>
      <xdr:rowOff>279400</xdr:rowOff>
    </xdr:from>
    <xdr:to>
      <xdr:col>3</xdr:col>
      <xdr:colOff>196850</xdr:colOff>
      <xdr:row>255</xdr:row>
      <xdr:rowOff>498475</xdr:rowOff>
    </xdr:to>
    <xdr:pic>
      <xdr:nvPicPr>
        <xdr:cNvPr id="354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31987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255</xdr:row>
      <xdr:rowOff>279400</xdr:rowOff>
    </xdr:from>
    <xdr:to>
      <xdr:col>10</xdr:col>
      <xdr:colOff>196850</xdr:colOff>
      <xdr:row>255</xdr:row>
      <xdr:rowOff>498475</xdr:rowOff>
    </xdr:to>
    <xdr:pic>
      <xdr:nvPicPr>
        <xdr:cNvPr id="354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931987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255</xdr:row>
      <xdr:rowOff>279400</xdr:rowOff>
    </xdr:from>
    <xdr:to>
      <xdr:col>3</xdr:col>
      <xdr:colOff>196850</xdr:colOff>
      <xdr:row>255</xdr:row>
      <xdr:rowOff>498475</xdr:rowOff>
    </xdr:to>
    <xdr:pic>
      <xdr:nvPicPr>
        <xdr:cNvPr id="354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31987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255</xdr:row>
      <xdr:rowOff>279400</xdr:rowOff>
    </xdr:from>
    <xdr:to>
      <xdr:col>3</xdr:col>
      <xdr:colOff>196850</xdr:colOff>
      <xdr:row>255</xdr:row>
      <xdr:rowOff>498475</xdr:rowOff>
    </xdr:to>
    <xdr:pic>
      <xdr:nvPicPr>
        <xdr:cNvPr id="354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31987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255</xdr:row>
      <xdr:rowOff>279400</xdr:rowOff>
    </xdr:from>
    <xdr:to>
      <xdr:col>10</xdr:col>
      <xdr:colOff>196850</xdr:colOff>
      <xdr:row>255</xdr:row>
      <xdr:rowOff>498475</xdr:rowOff>
    </xdr:to>
    <xdr:pic>
      <xdr:nvPicPr>
        <xdr:cNvPr id="354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931987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255</xdr:row>
      <xdr:rowOff>279400</xdr:rowOff>
    </xdr:from>
    <xdr:to>
      <xdr:col>3</xdr:col>
      <xdr:colOff>196850</xdr:colOff>
      <xdr:row>255</xdr:row>
      <xdr:rowOff>498475</xdr:rowOff>
    </xdr:to>
    <xdr:pic>
      <xdr:nvPicPr>
        <xdr:cNvPr id="354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31987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255</xdr:row>
      <xdr:rowOff>279400</xdr:rowOff>
    </xdr:from>
    <xdr:to>
      <xdr:col>3</xdr:col>
      <xdr:colOff>196850</xdr:colOff>
      <xdr:row>255</xdr:row>
      <xdr:rowOff>498475</xdr:rowOff>
    </xdr:to>
    <xdr:pic>
      <xdr:nvPicPr>
        <xdr:cNvPr id="354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31987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255</xdr:row>
      <xdr:rowOff>279400</xdr:rowOff>
    </xdr:from>
    <xdr:to>
      <xdr:col>10</xdr:col>
      <xdr:colOff>196850</xdr:colOff>
      <xdr:row>255</xdr:row>
      <xdr:rowOff>498475</xdr:rowOff>
    </xdr:to>
    <xdr:pic>
      <xdr:nvPicPr>
        <xdr:cNvPr id="354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931987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255</xdr:row>
      <xdr:rowOff>279400</xdr:rowOff>
    </xdr:from>
    <xdr:to>
      <xdr:col>3</xdr:col>
      <xdr:colOff>196850</xdr:colOff>
      <xdr:row>255</xdr:row>
      <xdr:rowOff>498475</xdr:rowOff>
    </xdr:to>
    <xdr:pic>
      <xdr:nvPicPr>
        <xdr:cNvPr id="355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31987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255</xdr:row>
      <xdr:rowOff>279400</xdr:rowOff>
    </xdr:from>
    <xdr:to>
      <xdr:col>3</xdr:col>
      <xdr:colOff>196850</xdr:colOff>
      <xdr:row>255</xdr:row>
      <xdr:rowOff>498475</xdr:rowOff>
    </xdr:to>
    <xdr:pic>
      <xdr:nvPicPr>
        <xdr:cNvPr id="355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31987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255</xdr:row>
      <xdr:rowOff>279400</xdr:rowOff>
    </xdr:from>
    <xdr:to>
      <xdr:col>10</xdr:col>
      <xdr:colOff>196850</xdr:colOff>
      <xdr:row>255</xdr:row>
      <xdr:rowOff>498475</xdr:rowOff>
    </xdr:to>
    <xdr:pic>
      <xdr:nvPicPr>
        <xdr:cNvPr id="355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931987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255</xdr:row>
      <xdr:rowOff>279400</xdr:rowOff>
    </xdr:from>
    <xdr:to>
      <xdr:col>3</xdr:col>
      <xdr:colOff>196850</xdr:colOff>
      <xdr:row>255</xdr:row>
      <xdr:rowOff>498475</xdr:rowOff>
    </xdr:to>
    <xdr:pic>
      <xdr:nvPicPr>
        <xdr:cNvPr id="355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31987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255</xdr:row>
      <xdr:rowOff>279400</xdr:rowOff>
    </xdr:from>
    <xdr:to>
      <xdr:col>3</xdr:col>
      <xdr:colOff>196850</xdr:colOff>
      <xdr:row>255</xdr:row>
      <xdr:rowOff>498475</xdr:rowOff>
    </xdr:to>
    <xdr:pic>
      <xdr:nvPicPr>
        <xdr:cNvPr id="355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31987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255</xdr:row>
      <xdr:rowOff>257175</xdr:rowOff>
    </xdr:from>
    <xdr:to>
      <xdr:col>3</xdr:col>
      <xdr:colOff>514350</xdr:colOff>
      <xdr:row>255</xdr:row>
      <xdr:rowOff>476250</xdr:rowOff>
    </xdr:to>
    <xdr:pic>
      <xdr:nvPicPr>
        <xdr:cNvPr id="355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931765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255</xdr:row>
      <xdr:rowOff>279400</xdr:rowOff>
    </xdr:from>
    <xdr:to>
      <xdr:col>10</xdr:col>
      <xdr:colOff>196850</xdr:colOff>
      <xdr:row>255</xdr:row>
      <xdr:rowOff>498475</xdr:rowOff>
    </xdr:to>
    <xdr:pic>
      <xdr:nvPicPr>
        <xdr:cNvPr id="355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931987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255</xdr:row>
      <xdr:rowOff>257175</xdr:rowOff>
    </xdr:from>
    <xdr:to>
      <xdr:col>10</xdr:col>
      <xdr:colOff>514350</xdr:colOff>
      <xdr:row>255</xdr:row>
      <xdr:rowOff>476250</xdr:rowOff>
    </xdr:to>
    <xdr:pic>
      <xdr:nvPicPr>
        <xdr:cNvPr id="355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931765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255</xdr:row>
      <xdr:rowOff>279400</xdr:rowOff>
    </xdr:from>
    <xdr:to>
      <xdr:col>3</xdr:col>
      <xdr:colOff>196850</xdr:colOff>
      <xdr:row>255</xdr:row>
      <xdr:rowOff>498475</xdr:rowOff>
    </xdr:to>
    <xdr:pic>
      <xdr:nvPicPr>
        <xdr:cNvPr id="355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31987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255</xdr:row>
      <xdr:rowOff>257175</xdr:rowOff>
    </xdr:from>
    <xdr:to>
      <xdr:col>3</xdr:col>
      <xdr:colOff>514350</xdr:colOff>
      <xdr:row>255</xdr:row>
      <xdr:rowOff>476250</xdr:rowOff>
    </xdr:to>
    <xdr:pic>
      <xdr:nvPicPr>
        <xdr:cNvPr id="355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931765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255</xdr:row>
      <xdr:rowOff>279400</xdr:rowOff>
    </xdr:from>
    <xdr:to>
      <xdr:col>3</xdr:col>
      <xdr:colOff>196850</xdr:colOff>
      <xdr:row>255</xdr:row>
      <xdr:rowOff>498475</xdr:rowOff>
    </xdr:to>
    <xdr:pic>
      <xdr:nvPicPr>
        <xdr:cNvPr id="356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31987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255</xdr:row>
      <xdr:rowOff>279400</xdr:rowOff>
    </xdr:from>
    <xdr:to>
      <xdr:col>10</xdr:col>
      <xdr:colOff>196850</xdr:colOff>
      <xdr:row>255</xdr:row>
      <xdr:rowOff>498475</xdr:rowOff>
    </xdr:to>
    <xdr:pic>
      <xdr:nvPicPr>
        <xdr:cNvPr id="356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931987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255</xdr:row>
      <xdr:rowOff>279400</xdr:rowOff>
    </xdr:from>
    <xdr:to>
      <xdr:col>3</xdr:col>
      <xdr:colOff>196850</xdr:colOff>
      <xdr:row>255</xdr:row>
      <xdr:rowOff>498475</xdr:rowOff>
    </xdr:to>
    <xdr:pic>
      <xdr:nvPicPr>
        <xdr:cNvPr id="356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31987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255</xdr:row>
      <xdr:rowOff>279400</xdr:rowOff>
    </xdr:from>
    <xdr:to>
      <xdr:col>3</xdr:col>
      <xdr:colOff>196850</xdr:colOff>
      <xdr:row>255</xdr:row>
      <xdr:rowOff>498475</xdr:rowOff>
    </xdr:to>
    <xdr:pic>
      <xdr:nvPicPr>
        <xdr:cNvPr id="356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31987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255</xdr:row>
      <xdr:rowOff>279400</xdr:rowOff>
    </xdr:from>
    <xdr:to>
      <xdr:col>10</xdr:col>
      <xdr:colOff>196850</xdr:colOff>
      <xdr:row>255</xdr:row>
      <xdr:rowOff>498475</xdr:rowOff>
    </xdr:to>
    <xdr:pic>
      <xdr:nvPicPr>
        <xdr:cNvPr id="356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931987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255</xdr:row>
      <xdr:rowOff>279400</xdr:rowOff>
    </xdr:from>
    <xdr:to>
      <xdr:col>3</xdr:col>
      <xdr:colOff>196850</xdr:colOff>
      <xdr:row>255</xdr:row>
      <xdr:rowOff>498475</xdr:rowOff>
    </xdr:to>
    <xdr:pic>
      <xdr:nvPicPr>
        <xdr:cNvPr id="356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31987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255</xdr:row>
      <xdr:rowOff>279400</xdr:rowOff>
    </xdr:from>
    <xdr:to>
      <xdr:col>3</xdr:col>
      <xdr:colOff>196850</xdr:colOff>
      <xdr:row>255</xdr:row>
      <xdr:rowOff>498475</xdr:rowOff>
    </xdr:to>
    <xdr:pic>
      <xdr:nvPicPr>
        <xdr:cNvPr id="356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31987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255</xdr:row>
      <xdr:rowOff>279400</xdr:rowOff>
    </xdr:from>
    <xdr:to>
      <xdr:col>10</xdr:col>
      <xdr:colOff>196850</xdr:colOff>
      <xdr:row>255</xdr:row>
      <xdr:rowOff>498475</xdr:rowOff>
    </xdr:to>
    <xdr:pic>
      <xdr:nvPicPr>
        <xdr:cNvPr id="356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931987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255</xdr:row>
      <xdr:rowOff>279400</xdr:rowOff>
    </xdr:from>
    <xdr:to>
      <xdr:col>3</xdr:col>
      <xdr:colOff>196850</xdr:colOff>
      <xdr:row>255</xdr:row>
      <xdr:rowOff>498475</xdr:rowOff>
    </xdr:to>
    <xdr:pic>
      <xdr:nvPicPr>
        <xdr:cNvPr id="356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31987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255</xdr:row>
      <xdr:rowOff>279400</xdr:rowOff>
    </xdr:from>
    <xdr:to>
      <xdr:col>3</xdr:col>
      <xdr:colOff>196850</xdr:colOff>
      <xdr:row>255</xdr:row>
      <xdr:rowOff>498475</xdr:rowOff>
    </xdr:to>
    <xdr:pic>
      <xdr:nvPicPr>
        <xdr:cNvPr id="356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31987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255</xdr:row>
      <xdr:rowOff>279400</xdr:rowOff>
    </xdr:from>
    <xdr:to>
      <xdr:col>10</xdr:col>
      <xdr:colOff>196850</xdr:colOff>
      <xdr:row>255</xdr:row>
      <xdr:rowOff>498475</xdr:rowOff>
    </xdr:to>
    <xdr:pic>
      <xdr:nvPicPr>
        <xdr:cNvPr id="357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931987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255</xdr:row>
      <xdr:rowOff>279400</xdr:rowOff>
    </xdr:from>
    <xdr:to>
      <xdr:col>3</xdr:col>
      <xdr:colOff>196850</xdr:colOff>
      <xdr:row>255</xdr:row>
      <xdr:rowOff>498475</xdr:rowOff>
    </xdr:to>
    <xdr:pic>
      <xdr:nvPicPr>
        <xdr:cNvPr id="357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31987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255</xdr:row>
      <xdr:rowOff>279400</xdr:rowOff>
    </xdr:from>
    <xdr:to>
      <xdr:col>3</xdr:col>
      <xdr:colOff>196850</xdr:colOff>
      <xdr:row>255</xdr:row>
      <xdr:rowOff>498475</xdr:rowOff>
    </xdr:to>
    <xdr:pic>
      <xdr:nvPicPr>
        <xdr:cNvPr id="357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31987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255</xdr:row>
      <xdr:rowOff>279400</xdr:rowOff>
    </xdr:from>
    <xdr:to>
      <xdr:col>10</xdr:col>
      <xdr:colOff>196850</xdr:colOff>
      <xdr:row>255</xdr:row>
      <xdr:rowOff>498475</xdr:rowOff>
    </xdr:to>
    <xdr:pic>
      <xdr:nvPicPr>
        <xdr:cNvPr id="357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931987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255</xdr:row>
      <xdr:rowOff>279400</xdr:rowOff>
    </xdr:from>
    <xdr:to>
      <xdr:col>3</xdr:col>
      <xdr:colOff>196850</xdr:colOff>
      <xdr:row>255</xdr:row>
      <xdr:rowOff>498475</xdr:rowOff>
    </xdr:to>
    <xdr:pic>
      <xdr:nvPicPr>
        <xdr:cNvPr id="357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31987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255</xdr:row>
      <xdr:rowOff>279400</xdr:rowOff>
    </xdr:from>
    <xdr:to>
      <xdr:col>3</xdr:col>
      <xdr:colOff>196850</xdr:colOff>
      <xdr:row>255</xdr:row>
      <xdr:rowOff>498475</xdr:rowOff>
    </xdr:to>
    <xdr:pic>
      <xdr:nvPicPr>
        <xdr:cNvPr id="357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31987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255</xdr:row>
      <xdr:rowOff>257175</xdr:rowOff>
    </xdr:from>
    <xdr:to>
      <xdr:col>3</xdr:col>
      <xdr:colOff>514350</xdr:colOff>
      <xdr:row>255</xdr:row>
      <xdr:rowOff>476250</xdr:rowOff>
    </xdr:to>
    <xdr:pic>
      <xdr:nvPicPr>
        <xdr:cNvPr id="357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931765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255</xdr:row>
      <xdr:rowOff>279400</xdr:rowOff>
    </xdr:from>
    <xdr:to>
      <xdr:col>10</xdr:col>
      <xdr:colOff>196850</xdr:colOff>
      <xdr:row>255</xdr:row>
      <xdr:rowOff>498475</xdr:rowOff>
    </xdr:to>
    <xdr:pic>
      <xdr:nvPicPr>
        <xdr:cNvPr id="357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931987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255</xdr:row>
      <xdr:rowOff>257175</xdr:rowOff>
    </xdr:from>
    <xdr:to>
      <xdr:col>10</xdr:col>
      <xdr:colOff>514350</xdr:colOff>
      <xdr:row>255</xdr:row>
      <xdr:rowOff>476250</xdr:rowOff>
    </xdr:to>
    <xdr:pic>
      <xdr:nvPicPr>
        <xdr:cNvPr id="357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931765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255</xdr:row>
      <xdr:rowOff>279400</xdr:rowOff>
    </xdr:from>
    <xdr:to>
      <xdr:col>3</xdr:col>
      <xdr:colOff>196850</xdr:colOff>
      <xdr:row>255</xdr:row>
      <xdr:rowOff>498475</xdr:rowOff>
    </xdr:to>
    <xdr:pic>
      <xdr:nvPicPr>
        <xdr:cNvPr id="357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31987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255</xdr:row>
      <xdr:rowOff>257175</xdr:rowOff>
    </xdr:from>
    <xdr:to>
      <xdr:col>3</xdr:col>
      <xdr:colOff>514350</xdr:colOff>
      <xdr:row>255</xdr:row>
      <xdr:rowOff>476250</xdr:rowOff>
    </xdr:to>
    <xdr:pic>
      <xdr:nvPicPr>
        <xdr:cNvPr id="358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931765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255</xdr:row>
      <xdr:rowOff>279400</xdr:rowOff>
    </xdr:from>
    <xdr:to>
      <xdr:col>3</xdr:col>
      <xdr:colOff>196850</xdr:colOff>
      <xdr:row>255</xdr:row>
      <xdr:rowOff>498475</xdr:rowOff>
    </xdr:to>
    <xdr:pic>
      <xdr:nvPicPr>
        <xdr:cNvPr id="358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31987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255</xdr:row>
      <xdr:rowOff>279400</xdr:rowOff>
    </xdr:from>
    <xdr:to>
      <xdr:col>10</xdr:col>
      <xdr:colOff>196850</xdr:colOff>
      <xdr:row>255</xdr:row>
      <xdr:rowOff>498475</xdr:rowOff>
    </xdr:to>
    <xdr:pic>
      <xdr:nvPicPr>
        <xdr:cNvPr id="358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931987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255</xdr:row>
      <xdr:rowOff>279400</xdr:rowOff>
    </xdr:from>
    <xdr:to>
      <xdr:col>3</xdr:col>
      <xdr:colOff>196850</xdr:colOff>
      <xdr:row>255</xdr:row>
      <xdr:rowOff>498475</xdr:rowOff>
    </xdr:to>
    <xdr:pic>
      <xdr:nvPicPr>
        <xdr:cNvPr id="358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31987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255</xdr:row>
      <xdr:rowOff>279400</xdr:rowOff>
    </xdr:from>
    <xdr:to>
      <xdr:col>3</xdr:col>
      <xdr:colOff>196850</xdr:colOff>
      <xdr:row>255</xdr:row>
      <xdr:rowOff>498475</xdr:rowOff>
    </xdr:to>
    <xdr:pic>
      <xdr:nvPicPr>
        <xdr:cNvPr id="358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31987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255</xdr:row>
      <xdr:rowOff>279400</xdr:rowOff>
    </xdr:from>
    <xdr:to>
      <xdr:col>10</xdr:col>
      <xdr:colOff>196850</xdr:colOff>
      <xdr:row>255</xdr:row>
      <xdr:rowOff>498475</xdr:rowOff>
    </xdr:to>
    <xdr:pic>
      <xdr:nvPicPr>
        <xdr:cNvPr id="358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931987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255</xdr:row>
      <xdr:rowOff>279400</xdr:rowOff>
    </xdr:from>
    <xdr:to>
      <xdr:col>3</xdr:col>
      <xdr:colOff>196850</xdr:colOff>
      <xdr:row>255</xdr:row>
      <xdr:rowOff>498475</xdr:rowOff>
    </xdr:to>
    <xdr:pic>
      <xdr:nvPicPr>
        <xdr:cNvPr id="358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31987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255</xdr:row>
      <xdr:rowOff>279400</xdr:rowOff>
    </xdr:from>
    <xdr:to>
      <xdr:col>3</xdr:col>
      <xdr:colOff>196850</xdr:colOff>
      <xdr:row>255</xdr:row>
      <xdr:rowOff>498475</xdr:rowOff>
    </xdr:to>
    <xdr:pic>
      <xdr:nvPicPr>
        <xdr:cNvPr id="358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31987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255</xdr:row>
      <xdr:rowOff>279400</xdr:rowOff>
    </xdr:from>
    <xdr:to>
      <xdr:col>10</xdr:col>
      <xdr:colOff>196850</xdr:colOff>
      <xdr:row>255</xdr:row>
      <xdr:rowOff>498475</xdr:rowOff>
    </xdr:to>
    <xdr:pic>
      <xdr:nvPicPr>
        <xdr:cNvPr id="358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931987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255</xdr:row>
      <xdr:rowOff>279400</xdr:rowOff>
    </xdr:from>
    <xdr:to>
      <xdr:col>3</xdr:col>
      <xdr:colOff>196850</xdr:colOff>
      <xdr:row>255</xdr:row>
      <xdr:rowOff>498475</xdr:rowOff>
    </xdr:to>
    <xdr:pic>
      <xdr:nvPicPr>
        <xdr:cNvPr id="358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31987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255</xdr:row>
      <xdr:rowOff>279400</xdr:rowOff>
    </xdr:from>
    <xdr:to>
      <xdr:col>3</xdr:col>
      <xdr:colOff>196850</xdr:colOff>
      <xdr:row>255</xdr:row>
      <xdr:rowOff>498475</xdr:rowOff>
    </xdr:to>
    <xdr:pic>
      <xdr:nvPicPr>
        <xdr:cNvPr id="359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31987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255</xdr:row>
      <xdr:rowOff>257175</xdr:rowOff>
    </xdr:from>
    <xdr:to>
      <xdr:col>3</xdr:col>
      <xdr:colOff>514350</xdr:colOff>
      <xdr:row>255</xdr:row>
      <xdr:rowOff>476250</xdr:rowOff>
    </xdr:to>
    <xdr:pic>
      <xdr:nvPicPr>
        <xdr:cNvPr id="359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931765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255</xdr:row>
      <xdr:rowOff>279400</xdr:rowOff>
    </xdr:from>
    <xdr:to>
      <xdr:col>10</xdr:col>
      <xdr:colOff>196850</xdr:colOff>
      <xdr:row>255</xdr:row>
      <xdr:rowOff>498475</xdr:rowOff>
    </xdr:to>
    <xdr:pic>
      <xdr:nvPicPr>
        <xdr:cNvPr id="359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931987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255</xdr:row>
      <xdr:rowOff>257175</xdr:rowOff>
    </xdr:from>
    <xdr:to>
      <xdr:col>10</xdr:col>
      <xdr:colOff>514350</xdr:colOff>
      <xdr:row>255</xdr:row>
      <xdr:rowOff>476250</xdr:rowOff>
    </xdr:to>
    <xdr:pic>
      <xdr:nvPicPr>
        <xdr:cNvPr id="359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931765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255</xdr:row>
      <xdr:rowOff>279400</xdr:rowOff>
    </xdr:from>
    <xdr:to>
      <xdr:col>3</xdr:col>
      <xdr:colOff>196850</xdr:colOff>
      <xdr:row>255</xdr:row>
      <xdr:rowOff>498475</xdr:rowOff>
    </xdr:to>
    <xdr:pic>
      <xdr:nvPicPr>
        <xdr:cNvPr id="359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31987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255</xdr:row>
      <xdr:rowOff>257175</xdr:rowOff>
    </xdr:from>
    <xdr:to>
      <xdr:col>3</xdr:col>
      <xdr:colOff>514350</xdr:colOff>
      <xdr:row>255</xdr:row>
      <xdr:rowOff>476250</xdr:rowOff>
    </xdr:to>
    <xdr:pic>
      <xdr:nvPicPr>
        <xdr:cNvPr id="359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931765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255</xdr:row>
      <xdr:rowOff>279400</xdr:rowOff>
    </xdr:from>
    <xdr:to>
      <xdr:col>3</xdr:col>
      <xdr:colOff>196850</xdr:colOff>
      <xdr:row>255</xdr:row>
      <xdr:rowOff>498475</xdr:rowOff>
    </xdr:to>
    <xdr:pic>
      <xdr:nvPicPr>
        <xdr:cNvPr id="359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31987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255</xdr:row>
      <xdr:rowOff>279400</xdr:rowOff>
    </xdr:from>
    <xdr:to>
      <xdr:col>10</xdr:col>
      <xdr:colOff>196850</xdr:colOff>
      <xdr:row>255</xdr:row>
      <xdr:rowOff>498475</xdr:rowOff>
    </xdr:to>
    <xdr:pic>
      <xdr:nvPicPr>
        <xdr:cNvPr id="359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931987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255</xdr:row>
      <xdr:rowOff>279400</xdr:rowOff>
    </xdr:from>
    <xdr:to>
      <xdr:col>3</xdr:col>
      <xdr:colOff>196850</xdr:colOff>
      <xdr:row>255</xdr:row>
      <xdr:rowOff>498475</xdr:rowOff>
    </xdr:to>
    <xdr:pic>
      <xdr:nvPicPr>
        <xdr:cNvPr id="359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31987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255</xdr:row>
      <xdr:rowOff>279400</xdr:rowOff>
    </xdr:from>
    <xdr:to>
      <xdr:col>3</xdr:col>
      <xdr:colOff>196850</xdr:colOff>
      <xdr:row>255</xdr:row>
      <xdr:rowOff>498475</xdr:rowOff>
    </xdr:to>
    <xdr:pic>
      <xdr:nvPicPr>
        <xdr:cNvPr id="359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31987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255</xdr:row>
      <xdr:rowOff>279400</xdr:rowOff>
    </xdr:from>
    <xdr:to>
      <xdr:col>10</xdr:col>
      <xdr:colOff>196850</xdr:colOff>
      <xdr:row>255</xdr:row>
      <xdr:rowOff>498475</xdr:rowOff>
    </xdr:to>
    <xdr:pic>
      <xdr:nvPicPr>
        <xdr:cNvPr id="360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931987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255</xdr:row>
      <xdr:rowOff>279400</xdr:rowOff>
    </xdr:from>
    <xdr:to>
      <xdr:col>3</xdr:col>
      <xdr:colOff>196850</xdr:colOff>
      <xdr:row>255</xdr:row>
      <xdr:rowOff>498475</xdr:rowOff>
    </xdr:to>
    <xdr:pic>
      <xdr:nvPicPr>
        <xdr:cNvPr id="360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31987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255</xdr:row>
      <xdr:rowOff>279400</xdr:rowOff>
    </xdr:from>
    <xdr:to>
      <xdr:col>3</xdr:col>
      <xdr:colOff>196850</xdr:colOff>
      <xdr:row>255</xdr:row>
      <xdr:rowOff>498475</xdr:rowOff>
    </xdr:to>
    <xdr:pic>
      <xdr:nvPicPr>
        <xdr:cNvPr id="360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31987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255</xdr:row>
      <xdr:rowOff>279400</xdr:rowOff>
    </xdr:from>
    <xdr:to>
      <xdr:col>10</xdr:col>
      <xdr:colOff>196850</xdr:colOff>
      <xdr:row>255</xdr:row>
      <xdr:rowOff>498475</xdr:rowOff>
    </xdr:to>
    <xdr:pic>
      <xdr:nvPicPr>
        <xdr:cNvPr id="360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931987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255</xdr:row>
      <xdr:rowOff>279400</xdr:rowOff>
    </xdr:from>
    <xdr:to>
      <xdr:col>3</xdr:col>
      <xdr:colOff>196850</xdr:colOff>
      <xdr:row>255</xdr:row>
      <xdr:rowOff>498475</xdr:rowOff>
    </xdr:to>
    <xdr:pic>
      <xdr:nvPicPr>
        <xdr:cNvPr id="360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31987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255</xdr:row>
      <xdr:rowOff>279400</xdr:rowOff>
    </xdr:from>
    <xdr:to>
      <xdr:col>3</xdr:col>
      <xdr:colOff>196850</xdr:colOff>
      <xdr:row>255</xdr:row>
      <xdr:rowOff>498475</xdr:rowOff>
    </xdr:to>
    <xdr:pic>
      <xdr:nvPicPr>
        <xdr:cNvPr id="360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31987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255</xdr:row>
      <xdr:rowOff>279400</xdr:rowOff>
    </xdr:from>
    <xdr:to>
      <xdr:col>10</xdr:col>
      <xdr:colOff>196850</xdr:colOff>
      <xdr:row>255</xdr:row>
      <xdr:rowOff>498475</xdr:rowOff>
    </xdr:to>
    <xdr:pic>
      <xdr:nvPicPr>
        <xdr:cNvPr id="360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931987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255</xdr:row>
      <xdr:rowOff>279400</xdr:rowOff>
    </xdr:from>
    <xdr:to>
      <xdr:col>3</xdr:col>
      <xdr:colOff>196850</xdr:colOff>
      <xdr:row>255</xdr:row>
      <xdr:rowOff>498475</xdr:rowOff>
    </xdr:to>
    <xdr:pic>
      <xdr:nvPicPr>
        <xdr:cNvPr id="360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31987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255</xdr:row>
      <xdr:rowOff>279400</xdr:rowOff>
    </xdr:from>
    <xdr:to>
      <xdr:col>3</xdr:col>
      <xdr:colOff>196850</xdr:colOff>
      <xdr:row>255</xdr:row>
      <xdr:rowOff>498475</xdr:rowOff>
    </xdr:to>
    <xdr:pic>
      <xdr:nvPicPr>
        <xdr:cNvPr id="360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31987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255</xdr:row>
      <xdr:rowOff>279400</xdr:rowOff>
    </xdr:from>
    <xdr:to>
      <xdr:col>10</xdr:col>
      <xdr:colOff>196850</xdr:colOff>
      <xdr:row>255</xdr:row>
      <xdr:rowOff>498475</xdr:rowOff>
    </xdr:to>
    <xdr:pic>
      <xdr:nvPicPr>
        <xdr:cNvPr id="360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931987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255</xdr:row>
      <xdr:rowOff>279400</xdr:rowOff>
    </xdr:from>
    <xdr:to>
      <xdr:col>3</xdr:col>
      <xdr:colOff>196850</xdr:colOff>
      <xdr:row>255</xdr:row>
      <xdr:rowOff>498475</xdr:rowOff>
    </xdr:to>
    <xdr:pic>
      <xdr:nvPicPr>
        <xdr:cNvPr id="361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31987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255</xdr:row>
      <xdr:rowOff>279400</xdr:rowOff>
    </xdr:from>
    <xdr:to>
      <xdr:col>3</xdr:col>
      <xdr:colOff>196850</xdr:colOff>
      <xdr:row>255</xdr:row>
      <xdr:rowOff>498475</xdr:rowOff>
    </xdr:to>
    <xdr:pic>
      <xdr:nvPicPr>
        <xdr:cNvPr id="36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31987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255</xdr:row>
      <xdr:rowOff>257175</xdr:rowOff>
    </xdr:from>
    <xdr:to>
      <xdr:col>3</xdr:col>
      <xdr:colOff>514350</xdr:colOff>
      <xdr:row>255</xdr:row>
      <xdr:rowOff>476250</xdr:rowOff>
    </xdr:to>
    <xdr:pic>
      <xdr:nvPicPr>
        <xdr:cNvPr id="361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931765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255</xdr:row>
      <xdr:rowOff>279400</xdr:rowOff>
    </xdr:from>
    <xdr:to>
      <xdr:col>10</xdr:col>
      <xdr:colOff>196850</xdr:colOff>
      <xdr:row>255</xdr:row>
      <xdr:rowOff>498475</xdr:rowOff>
    </xdr:to>
    <xdr:pic>
      <xdr:nvPicPr>
        <xdr:cNvPr id="361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931987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255</xdr:row>
      <xdr:rowOff>257175</xdr:rowOff>
    </xdr:from>
    <xdr:to>
      <xdr:col>10</xdr:col>
      <xdr:colOff>514350</xdr:colOff>
      <xdr:row>255</xdr:row>
      <xdr:rowOff>476250</xdr:rowOff>
    </xdr:to>
    <xdr:pic>
      <xdr:nvPicPr>
        <xdr:cNvPr id="361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931765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255</xdr:row>
      <xdr:rowOff>279400</xdr:rowOff>
    </xdr:from>
    <xdr:to>
      <xdr:col>3</xdr:col>
      <xdr:colOff>196850</xdr:colOff>
      <xdr:row>255</xdr:row>
      <xdr:rowOff>498475</xdr:rowOff>
    </xdr:to>
    <xdr:pic>
      <xdr:nvPicPr>
        <xdr:cNvPr id="361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31987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255</xdr:row>
      <xdr:rowOff>257175</xdr:rowOff>
    </xdr:from>
    <xdr:to>
      <xdr:col>3</xdr:col>
      <xdr:colOff>514350</xdr:colOff>
      <xdr:row>255</xdr:row>
      <xdr:rowOff>476250</xdr:rowOff>
    </xdr:to>
    <xdr:pic>
      <xdr:nvPicPr>
        <xdr:cNvPr id="361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931765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255</xdr:row>
      <xdr:rowOff>279400</xdr:rowOff>
    </xdr:from>
    <xdr:to>
      <xdr:col>3</xdr:col>
      <xdr:colOff>196850</xdr:colOff>
      <xdr:row>255</xdr:row>
      <xdr:rowOff>498475</xdr:rowOff>
    </xdr:to>
    <xdr:pic>
      <xdr:nvPicPr>
        <xdr:cNvPr id="361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31987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255</xdr:row>
      <xdr:rowOff>279400</xdr:rowOff>
    </xdr:from>
    <xdr:to>
      <xdr:col>10</xdr:col>
      <xdr:colOff>196850</xdr:colOff>
      <xdr:row>255</xdr:row>
      <xdr:rowOff>498475</xdr:rowOff>
    </xdr:to>
    <xdr:pic>
      <xdr:nvPicPr>
        <xdr:cNvPr id="361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931987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255</xdr:row>
      <xdr:rowOff>279400</xdr:rowOff>
    </xdr:from>
    <xdr:to>
      <xdr:col>3</xdr:col>
      <xdr:colOff>196850</xdr:colOff>
      <xdr:row>255</xdr:row>
      <xdr:rowOff>498475</xdr:rowOff>
    </xdr:to>
    <xdr:pic>
      <xdr:nvPicPr>
        <xdr:cNvPr id="361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31987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255</xdr:row>
      <xdr:rowOff>279400</xdr:rowOff>
    </xdr:from>
    <xdr:to>
      <xdr:col>3</xdr:col>
      <xdr:colOff>196850</xdr:colOff>
      <xdr:row>255</xdr:row>
      <xdr:rowOff>498475</xdr:rowOff>
    </xdr:to>
    <xdr:pic>
      <xdr:nvPicPr>
        <xdr:cNvPr id="362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31987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255</xdr:row>
      <xdr:rowOff>279400</xdr:rowOff>
    </xdr:from>
    <xdr:to>
      <xdr:col>10</xdr:col>
      <xdr:colOff>196850</xdr:colOff>
      <xdr:row>255</xdr:row>
      <xdr:rowOff>498475</xdr:rowOff>
    </xdr:to>
    <xdr:pic>
      <xdr:nvPicPr>
        <xdr:cNvPr id="362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931987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255</xdr:row>
      <xdr:rowOff>279400</xdr:rowOff>
    </xdr:from>
    <xdr:to>
      <xdr:col>3</xdr:col>
      <xdr:colOff>196850</xdr:colOff>
      <xdr:row>255</xdr:row>
      <xdr:rowOff>498475</xdr:rowOff>
    </xdr:to>
    <xdr:pic>
      <xdr:nvPicPr>
        <xdr:cNvPr id="362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31987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255</xdr:row>
      <xdr:rowOff>228600</xdr:rowOff>
    </xdr:from>
    <xdr:to>
      <xdr:col>3</xdr:col>
      <xdr:colOff>260350</xdr:colOff>
      <xdr:row>255</xdr:row>
      <xdr:rowOff>447675</xdr:rowOff>
    </xdr:to>
    <xdr:pic>
      <xdr:nvPicPr>
        <xdr:cNvPr id="362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1931479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255</xdr:row>
      <xdr:rowOff>231775</xdr:rowOff>
    </xdr:from>
    <xdr:to>
      <xdr:col>3</xdr:col>
      <xdr:colOff>539750</xdr:colOff>
      <xdr:row>255</xdr:row>
      <xdr:rowOff>450850</xdr:rowOff>
    </xdr:to>
    <xdr:pic>
      <xdr:nvPicPr>
        <xdr:cNvPr id="362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1931511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255</xdr:row>
      <xdr:rowOff>228600</xdr:rowOff>
    </xdr:from>
    <xdr:to>
      <xdr:col>10</xdr:col>
      <xdr:colOff>260350</xdr:colOff>
      <xdr:row>255</xdr:row>
      <xdr:rowOff>447675</xdr:rowOff>
    </xdr:to>
    <xdr:pic>
      <xdr:nvPicPr>
        <xdr:cNvPr id="362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1931479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255</xdr:row>
      <xdr:rowOff>231775</xdr:rowOff>
    </xdr:from>
    <xdr:to>
      <xdr:col>10</xdr:col>
      <xdr:colOff>539750</xdr:colOff>
      <xdr:row>255</xdr:row>
      <xdr:rowOff>450850</xdr:rowOff>
    </xdr:to>
    <xdr:pic>
      <xdr:nvPicPr>
        <xdr:cNvPr id="362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1931511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255</xdr:row>
      <xdr:rowOff>228600</xdr:rowOff>
    </xdr:from>
    <xdr:to>
      <xdr:col>3</xdr:col>
      <xdr:colOff>260350</xdr:colOff>
      <xdr:row>255</xdr:row>
      <xdr:rowOff>447675</xdr:rowOff>
    </xdr:to>
    <xdr:pic>
      <xdr:nvPicPr>
        <xdr:cNvPr id="362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1931479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255</xdr:row>
      <xdr:rowOff>231775</xdr:rowOff>
    </xdr:from>
    <xdr:to>
      <xdr:col>3</xdr:col>
      <xdr:colOff>539750</xdr:colOff>
      <xdr:row>255</xdr:row>
      <xdr:rowOff>450850</xdr:rowOff>
    </xdr:to>
    <xdr:pic>
      <xdr:nvPicPr>
        <xdr:cNvPr id="362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1931511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255</xdr:row>
      <xdr:rowOff>228600</xdr:rowOff>
    </xdr:from>
    <xdr:to>
      <xdr:col>3</xdr:col>
      <xdr:colOff>260350</xdr:colOff>
      <xdr:row>255</xdr:row>
      <xdr:rowOff>447675</xdr:rowOff>
    </xdr:to>
    <xdr:pic>
      <xdr:nvPicPr>
        <xdr:cNvPr id="362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1931479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255</xdr:row>
      <xdr:rowOff>231775</xdr:rowOff>
    </xdr:from>
    <xdr:to>
      <xdr:col>3</xdr:col>
      <xdr:colOff>539750</xdr:colOff>
      <xdr:row>255</xdr:row>
      <xdr:rowOff>450850</xdr:rowOff>
    </xdr:to>
    <xdr:pic>
      <xdr:nvPicPr>
        <xdr:cNvPr id="363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1931511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255</xdr:row>
      <xdr:rowOff>228600</xdr:rowOff>
    </xdr:from>
    <xdr:to>
      <xdr:col>10</xdr:col>
      <xdr:colOff>260350</xdr:colOff>
      <xdr:row>255</xdr:row>
      <xdr:rowOff>447675</xdr:rowOff>
    </xdr:to>
    <xdr:pic>
      <xdr:nvPicPr>
        <xdr:cNvPr id="363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1931479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255</xdr:row>
      <xdr:rowOff>231775</xdr:rowOff>
    </xdr:from>
    <xdr:to>
      <xdr:col>10</xdr:col>
      <xdr:colOff>539750</xdr:colOff>
      <xdr:row>255</xdr:row>
      <xdr:rowOff>450850</xdr:rowOff>
    </xdr:to>
    <xdr:pic>
      <xdr:nvPicPr>
        <xdr:cNvPr id="363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1931511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255</xdr:row>
      <xdr:rowOff>228600</xdr:rowOff>
    </xdr:from>
    <xdr:to>
      <xdr:col>3</xdr:col>
      <xdr:colOff>260350</xdr:colOff>
      <xdr:row>255</xdr:row>
      <xdr:rowOff>447675</xdr:rowOff>
    </xdr:to>
    <xdr:pic>
      <xdr:nvPicPr>
        <xdr:cNvPr id="363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1931479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245969</xdr:colOff>
      <xdr:row>255</xdr:row>
      <xdr:rowOff>287804</xdr:rowOff>
    </xdr:from>
    <xdr:to>
      <xdr:col>3</xdr:col>
      <xdr:colOff>465044</xdr:colOff>
      <xdr:row>255</xdr:row>
      <xdr:rowOff>506879</xdr:rowOff>
    </xdr:to>
    <xdr:pic>
      <xdr:nvPicPr>
        <xdr:cNvPr id="363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46419" y="193207154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255</xdr:row>
      <xdr:rowOff>228600</xdr:rowOff>
    </xdr:from>
    <xdr:to>
      <xdr:col>10</xdr:col>
      <xdr:colOff>260350</xdr:colOff>
      <xdr:row>255</xdr:row>
      <xdr:rowOff>447675</xdr:rowOff>
    </xdr:to>
    <xdr:pic>
      <xdr:nvPicPr>
        <xdr:cNvPr id="363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1931479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255</xdr:row>
      <xdr:rowOff>231775</xdr:rowOff>
    </xdr:from>
    <xdr:to>
      <xdr:col>10</xdr:col>
      <xdr:colOff>539750</xdr:colOff>
      <xdr:row>255</xdr:row>
      <xdr:rowOff>450850</xdr:rowOff>
    </xdr:to>
    <xdr:pic>
      <xdr:nvPicPr>
        <xdr:cNvPr id="363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1931511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260</xdr:row>
      <xdr:rowOff>279400</xdr:rowOff>
    </xdr:from>
    <xdr:to>
      <xdr:col>10</xdr:col>
      <xdr:colOff>196850</xdr:colOff>
      <xdr:row>260</xdr:row>
      <xdr:rowOff>498475</xdr:rowOff>
    </xdr:to>
    <xdr:pic>
      <xdr:nvPicPr>
        <xdr:cNvPr id="363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9649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260</xdr:row>
      <xdr:rowOff>257175</xdr:rowOff>
    </xdr:from>
    <xdr:to>
      <xdr:col>10</xdr:col>
      <xdr:colOff>514350</xdr:colOff>
      <xdr:row>260</xdr:row>
      <xdr:rowOff>476250</xdr:rowOff>
    </xdr:to>
    <xdr:pic>
      <xdr:nvPicPr>
        <xdr:cNvPr id="363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964721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260</xdr:row>
      <xdr:rowOff>279400</xdr:rowOff>
    </xdr:from>
    <xdr:to>
      <xdr:col>3</xdr:col>
      <xdr:colOff>196850</xdr:colOff>
      <xdr:row>260</xdr:row>
      <xdr:rowOff>498475</xdr:rowOff>
    </xdr:to>
    <xdr:pic>
      <xdr:nvPicPr>
        <xdr:cNvPr id="363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649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260</xdr:row>
      <xdr:rowOff>257175</xdr:rowOff>
    </xdr:from>
    <xdr:to>
      <xdr:col>3</xdr:col>
      <xdr:colOff>514350</xdr:colOff>
      <xdr:row>260</xdr:row>
      <xdr:rowOff>476250</xdr:rowOff>
    </xdr:to>
    <xdr:pic>
      <xdr:nvPicPr>
        <xdr:cNvPr id="364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964721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260</xdr:row>
      <xdr:rowOff>279400</xdr:rowOff>
    </xdr:from>
    <xdr:to>
      <xdr:col>3</xdr:col>
      <xdr:colOff>196850</xdr:colOff>
      <xdr:row>260</xdr:row>
      <xdr:rowOff>498475</xdr:rowOff>
    </xdr:to>
    <xdr:pic>
      <xdr:nvPicPr>
        <xdr:cNvPr id="364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649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260</xdr:row>
      <xdr:rowOff>257175</xdr:rowOff>
    </xdr:from>
    <xdr:to>
      <xdr:col>3</xdr:col>
      <xdr:colOff>514350</xdr:colOff>
      <xdr:row>260</xdr:row>
      <xdr:rowOff>476250</xdr:rowOff>
    </xdr:to>
    <xdr:pic>
      <xdr:nvPicPr>
        <xdr:cNvPr id="364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964721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260</xdr:row>
      <xdr:rowOff>279400</xdr:rowOff>
    </xdr:from>
    <xdr:to>
      <xdr:col>10</xdr:col>
      <xdr:colOff>196850</xdr:colOff>
      <xdr:row>260</xdr:row>
      <xdr:rowOff>498475</xdr:rowOff>
    </xdr:to>
    <xdr:pic>
      <xdr:nvPicPr>
        <xdr:cNvPr id="364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9649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260</xdr:row>
      <xdr:rowOff>257175</xdr:rowOff>
    </xdr:from>
    <xdr:to>
      <xdr:col>10</xdr:col>
      <xdr:colOff>514350</xdr:colOff>
      <xdr:row>260</xdr:row>
      <xdr:rowOff>476250</xdr:rowOff>
    </xdr:to>
    <xdr:pic>
      <xdr:nvPicPr>
        <xdr:cNvPr id="364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964721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260</xdr:row>
      <xdr:rowOff>279400</xdr:rowOff>
    </xdr:from>
    <xdr:to>
      <xdr:col>3</xdr:col>
      <xdr:colOff>196850</xdr:colOff>
      <xdr:row>260</xdr:row>
      <xdr:rowOff>498475</xdr:rowOff>
    </xdr:to>
    <xdr:pic>
      <xdr:nvPicPr>
        <xdr:cNvPr id="364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649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260</xdr:row>
      <xdr:rowOff>257175</xdr:rowOff>
    </xdr:from>
    <xdr:to>
      <xdr:col>3</xdr:col>
      <xdr:colOff>514350</xdr:colOff>
      <xdr:row>260</xdr:row>
      <xdr:rowOff>476250</xdr:rowOff>
    </xdr:to>
    <xdr:pic>
      <xdr:nvPicPr>
        <xdr:cNvPr id="364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964721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260</xdr:row>
      <xdr:rowOff>279400</xdr:rowOff>
    </xdr:from>
    <xdr:to>
      <xdr:col>3</xdr:col>
      <xdr:colOff>196850</xdr:colOff>
      <xdr:row>260</xdr:row>
      <xdr:rowOff>498475</xdr:rowOff>
    </xdr:to>
    <xdr:pic>
      <xdr:nvPicPr>
        <xdr:cNvPr id="364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649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260</xdr:row>
      <xdr:rowOff>257175</xdr:rowOff>
    </xdr:from>
    <xdr:to>
      <xdr:col>3</xdr:col>
      <xdr:colOff>514350</xdr:colOff>
      <xdr:row>260</xdr:row>
      <xdr:rowOff>476250</xdr:rowOff>
    </xdr:to>
    <xdr:pic>
      <xdr:nvPicPr>
        <xdr:cNvPr id="364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964721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260</xdr:row>
      <xdr:rowOff>279400</xdr:rowOff>
    </xdr:from>
    <xdr:to>
      <xdr:col>10</xdr:col>
      <xdr:colOff>196850</xdr:colOff>
      <xdr:row>260</xdr:row>
      <xdr:rowOff>498475</xdr:rowOff>
    </xdr:to>
    <xdr:pic>
      <xdr:nvPicPr>
        <xdr:cNvPr id="364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9649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260</xdr:row>
      <xdr:rowOff>257175</xdr:rowOff>
    </xdr:from>
    <xdr:to>
      <xdr:col>10</xdr:col>
      <xdr:colOff>514350</xdr:colOff>
      <xdr:row>260</xdr:row>
      <xdr:rowOff>476250</xdr:rowOff>
    </xdr:to>
    <xdr:pic>
      <xdr:nvPicPr>
        <xdr:cNvPr id="365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964721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260</xdr:row>
      <xdr:rowOff>279400</xdr:rowOff>
    </xdr:from>
    <xdr:to>
      <xdr:col>3</xdr:col>
      <xdr:colOff>196850</xdr:colOff>
      <xdr:row>260</xdr:row>
      <xdr:rowOff>498475</xdr:rowOff>
    </xdr:to>
    <xdr:pic>
      <xdr:nvPicPr>
        <xdr:cNvPr id="365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649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260</xdr:row>
      <xdr:rowOff>257175</xdr:rowOff>
    </xdr:from>
    <xdr:to>
      <xdr:col>3</xdr:col>
      <xdr:colOff>514350</xdr:colOff>
      <xdr:row>260</xdr:row>
      <xdr:rowOff>476250</xdr:rowOff>
    </xdr:to>
    <xdr:pic>
      <xdr:nvPicPr>
        <xdr:cNvPr id="365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964721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260</xdr:row>
      <xdr:rowOff>279400</xdr:rowOff>
    </xdr:from>
    <xdr:to>
      <xdr:col>3</xdr:col>
      <xdr:colOff>196850</xdr:colOff>
      <xdr:row>260</xdr:row>
      <xdr:rowOff>498475</xdr:rowOff>
    </xdr:to>
    <xdr:pic>
      <xdr:nvPicPr>
        <xdr:cNvPr id="365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649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260</xdr:row>
      <xdr:rowOff>257175</xdr:rowOff>
    </xdr:from>
    <xdr:to>
      <xdr:col>3</xdr:col>
      <xdr:colOff>514350</xdr:colOff>
      <xdr:row>260</xdr:row>
      <xdr:rowOff>476250</xdr:rowOff>
    </xdr:to>
    <xdr:pic>
      <xdr:nvPicPr>
        <xdr:cNvPr id="365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964721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260</xdr:row>
      <xdr:rowOff>279400</xdr:rowOff>
    </xdr:from>
    <xdr:to>
      <xdr:col>10</xdr:col>
      <xdr:colOff>196850</xdr:colOff>
      <xdr:row>260</xdr:row>
      <xdr:rowOff>498475</xdr:rowOff>
    </xdr:to>
    <xdr:pic>
      <xdr:nvPicPr>
        <xdr:cNvPr id="365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9649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260</xdr:row>
      <xdr:rowOff>257175</xdr:rowOff>
    </xdr:from>
    <xdr:to>
      <xdr:col>10</xdr:col>
      <xdr:colOff>514350</xdr:colOff>
      <xdr:row>260</xdr:row>
      <xdr:rowOff>476250</xdr:rowOff>
    </xdr:to>
    <xdr:pic>
      <xdr:nvPicPr>
        <xdr:cNvPr id="365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964721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260</xdr:row>
      <xdr:rowOff>279400</xdr:rowOff>
    </xdr:from>
    <xdr:to>
      <xdr:col>3</xdr:col>
      <xdr:colOff>196850</xdr:colOff>
      <xdr:row>260</xdr:row>
      <xdr:rowOff>498475</xdr:rowOff>
    </xdr:to>
    <xdr:pic>
      <xdr:nvPicPr>
        <xdr:cNvPr id="365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649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260</xdr:row>
      <xdr:rowOff>257175</xdr:rowOff>
    </xdr:from>
    <xdr:to>
      <xdr:col>3</xdr:col>
      <xdr:colOff>514350</xdr:colOff>
      <xdr:row>260</xdr:row>
      <xdr:rowOff>476250</xdr:rowOff>
    </xdr:to>
    <xdr:pic>
      <xdr:nvPicPr>
        <xdr:cNvPr id="365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964721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260</xdr:row>
      <xdr:rowOff>279400</xdr:rowOff>
    </xdr:from>
    <xdr:to>
      <xdr:col>3</xdr:col>
      <xdr:colOff>196850</xdr:colOff>
      <xdr:row>260</xdr:row>
      <xdr:rowOff>498475</xdr:rowOff>
    </xdr:to>
    <xdr:pic>
      <xdr:nvPicPr>
        <xdr:cNvPr id="365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649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260</xdr:row>
      <xdr:rowOff>257175</xdr:rowOff>
    </xdr:from>
    <xdr:to>
      <xdr:col>3</xdr:col>
      <xdr:colOff>514350</xdr:colOff>
      <xdr:row>260</xdr:row>
      <xdr:rowOff>476250</xdr:rowOff>
    </xdr:to>
    <xdr:pic>
      <xdr:nvPicPr>
        <xdr:cNvPr id="366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964721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260</xdr:row>
      <xdr:rowOff>279400</xdr:rowOff>
    </xdr:from>
    <xdr:to>
      <xdr:col>10</xdr:col>
      <xdr:colOff>196850</xdr:colOff>
      <xdr:row>260</xdr:row>
      <xdr:rowOff>498475</xdr:rowOff>
    </xdr:to>
    <xdr:pic>
      <xdr:nvPicPr>
        <xdr:cNvPr id="366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9649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260</xdr:row>
      <xdr:rowOff>279400</xdr:rowOff>
    </xdr:from>
    <xdr:to>
      <xdr:col>3</xdr:col>
      <xdr:colOff>196850</xdr:colOff>
      <xdr:row>260</xdr:row>
      <xdr:rowOff>498475</xdr:rowOff>
    </xdr:to>
    <xdr:pic>
      <xdr:nvPicPr>
        <xdr:cNvPr id="366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649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260</xdr:row>
      <xdr:rowOff>279400</xdr:rowOff>
    </xdr:from>
    <xdr:to>
      <xdr:col>3</xdr:col>
      <xdr:colOff>196850</xdr:colOff>
      <xdr:row>260</xdr:row>
      <xdr:rowOff>498475</xdr:rowOff>
    </xdr:to>
    <xdr:pic>
      <xdr:nvPicPr>
        <xdr:cNvPr id="366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649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260</xdr:row>
      <xdr:rowOff>279400</xdr:rowOff>
    </xdr:from>
    <xdr:to>
      <xdr:col>10</xdr:col>
      <xdr:colOff>196850</xdr:colOff>
      <xdr:row>260</xdr:row>
      <xdr:rowOff>498475</xdr:rowOff>
    </xdr:to>
    <xdr:pic>
      <xdr:nvPicPr>
        <xdr:cNvPr id="366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9649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260</xdr:row>
      <xdr:rowOff>279400</xdr:rowOff>
    </xdr:from>
    <xdr:to>
      <xdr:col>3</xdr:col>
      <xdr:colOff>196850</xdr:colOff>
      <xdr:row>260</xdr:row>
      <xdr:rowOff>498475</xdr:rowOff>
    </xdr:to>
    <xdr:pic>
      <xdr:nvPicPr>
        <xdr:cNvPr id="366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649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260</xdr:row>
      <xdr:rowOff>279400</xdr:rowOff>
    </xdr:from>
    <xdr:to>
      <xdr:col>3</xdr:col>
      <xdr:colOff>196850</xdr:colOff>
      <xdr:row>260</xdr:row>
      <xdr:rowOff>498475</xdr:rowOff>
    </xdr:to>
    <xdr:pic>
      <xdr:nvPicPr>
        <xdr:cNvPr id="366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649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260</xdr:row>
      <xdr:rowOff>279400</xdr:rowOff>
    </xdr:from>
    <xdr:to>
      <xdr:col>10</xdr:col>
      <xdr:colOff>196850</xdr:colOff>
      <xdr:row>260</xdr:row>
      <xdr:rowOff>498475</xdr:rowOff>
    </xdr:to>
    <xdr:pic>
      <xdr:nvPicPr>
        <xdr:cNvPr id="366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9649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260</xdr:row>
      <xdr:rowOff>279400</xdr:rowOff>
    </xdr:from>
    <xdr:to>
      <xdr:col>3</xdr:col>
      <xdr:colOff>196850</xdr:colOff>
      <xdr:row>260</xdr:row>
      <xdr:rowOff>498475</xdr:rowOff>
    </xdr:to>
    <xdr:pic>
      <xdr:nvPicPr>
        <xdr:cNvPr id="366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649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260</xdr:row>
      <xdr:rowOff>279400</xdr:rowOff>
    </xdr:from>
    <xdr:to>
      <xdr:col>3</xdr:col>
      <xdr:colOff>196850</xdr:colOff>
      <xdr:row>260</xdr:row>
      <xdr:rowOff>498475</xdr:rowOff>
    </xdr:to>
    <xdr:pic>
      <xdr:nvPicPr>
        <xdr:cNvPr id="366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649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260</xdr:row>
      <xdr:rowOff>279400</xdr:rowOff>
    </xdr:from>
    <xdr:to>
      <xdr:col>3</xdr:col>
      <xdr:colOff>196850</xdr:colOff>
      <xdr:row>260</xdr:row>
      <xdr:rowOff>498475</xdr:rowOff>
    </xdr:to>
    <xdr:pic>
      <xdr:nvPicPr>
        <xdr:cNvPr id="367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649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260</xdr:row>
      <xdr:rowOff>279400</xdr:rowOff>
    </xdr:from>
    <xdr:to>
      <xdr:col>10</xdr:col>
      <xdr:colOff>196850</xdr:colOff>
      <xdr:row>260</xdr:row>
      <xdr:rowOff>498475</xdr:rowOff>
    </xdr:to>
    <xdr:pic>
      <xdr:nvPicPr>
        <xdr:cNvPr id="367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9649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260</xdr:row>
      <xdr:rowOff>279400</xdr:rowOff>
    </xdr:from>
    <xdr:to>
      <xdr:col>3</xdr:col>
      <xdr:colOff>196850</xdr:colOff>
      <xdr:row>260</xdr:row>
      <xdr:rowOff>498475</xdr:rowOff>
    </xdr:to>
    <xdr:pic>
      <xdr:nvPicPr>
        <xdr:cNvPr id="367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649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260</xdr:row>
      <xdr:rowOff>279400</xdr:rowOff>
    </xdr:from>
    <xdr:to>
      <xdr:col>3</xdr:col>
      <xdr:colOff>196850</xdr:colOff>
      <xdr:row>260</xdr:row>
      <xdr:rowOff>498475</xdr:rowOff>
    </xdr:to>
    <xdr:pic>
      <xdr:nvPicPr>
        <xdr:cNvPr id="367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649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260</xdr:row>
      <xdr:rowOff>279400</xdr:rowOff>
    </xdr:from>
    <xdr:to>
      <xdr:col>10</xdr:col>
      <xdr:colOff>196850</xdr:colOff>
      <xdr:row>260</xdr:row>
      <xdr:rowOff>498475</xdr:rowOff>
    </xdr:to>
    <xdr:pic>
      <xdr:nvPicPr>
        <xdr:cNvPr id="367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9649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260</xdr:row>
      <xdr:rowOff>279400</xdr:rowOff>
    </xdr:from>
    <xdr:to>
      <xdr:col>3</xdr:col>
      <xdr:colOff>196850</xdr:colOff>
      <xdr:row>260</xdr:row>
      <xdr:rowOff>498475</xdr:rowOff>
    </xdr:to>
    <xdr:pic>
      <xdr:nvPicPr>
        <xdr:cNvPr id="367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649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260</xdr:row>
      <xdr:rowOff>279400</xdr:rowOff>
    </xdr:from>
    <xdr:to>
      <xdr:col>3</xdr:col>
      <xdr:colOff>196850</xdr:colOff>
      <xdr:row>260</xdr:row>
      <xdr:rowOff>498475</xdr:rowOff>
    </xdr:to>
    <xdr:pic>
      <xdr:nvPicPr>
        <xdr:cNvPr id="367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649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260</xdr:row>
      <xdr:rowOff>279400</xdr:rowOff>
    </xdr:from>
    <xdr:to>
      <xdr:col>10</xdr:col>
      <xdr:colOff>196850</xdr:colOff>
      <xdr:row>260</xdr:row>
      <xdr:rowOff>498475</xdr:rowOff>
    </xdr:to>
    <xdr:pic>
      <xdr:nvPicPr>
        <xdr:cNvPr id="367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9649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260</xdr:row>
      <xdr:rowOff>279400</xdr:rowOff>
    </xdr:from>
    <xdr:to>
      <xdr:col>3</xdr:col>
      <xdr:colOff>196850</xdr:colOff>
      <xdr:row>260</xdr:row>
      <xdr:rowOff>498475</xdr:rowOff>
    </xdr:to>
    <xdr:pic>
      <xdr:nvPicPr>
        <xdr:cNvPr id="367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649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260</xdr:row>
      <xdr:rowOff>279400</xdr:rowOff>
    </xdr:from>
    <xdr:to>
      <xdr:col>3</xdr:col>
      <xdr:colOff>196850</xdr:colOff>
      <xdr:row>260</xdr:row>
      <xdr:rowOff>498475</xdr:rowOff>
    </xdr:to>
    <xdr:pic>
      <xdr:nvPicPr>
        <xdr:cNvPr id="367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649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260</xdr:row>
      <xdr:rowOff>279400</xdr:rowOff>
    </xdr:from>
    <xdr:to>
      <xdr:col>10</xdr:col>
      <xdr:colOff>196850</xdr:colOff>
      <xdr:row>260</xdr:row>
      <xdr:rowOff>498475</xdr:rowOff>
    </xdr:to>
    <xdr:pic>
      <xdr:nvPicPr>
        <xdr:cNvPr id="368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9649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260</xdr:row>
      <xdr:rowOff>279400</xdr:rowOff>
    </xdr:from>
    <xdr:to>
      <xdr:col>3</xdr:col>
      <xdr:colOff>196850</xdr:colOff>
      <xdr:row>260</xdr:row>
      <xdr:rowOff>498475</xdr:rowOff>
    </xdr:to>
    <xdr:pic>
      <xdr:nvPicPr>
        <xdr:cNvPr id="368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649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260</xdr:row>
      <xdr:rowOff>279400</xdr:rowOff>
    </xdr:from>
    <xdr:to>
      <xdr:col>3</xdr:col>
      <xdr:colOff>196850</xdr:colOff>
      <xdr:row>260</xdr:row>
      <xdr:rowOff>498475</xdr:rowOff>
    </xdr:to>
    <xdr:pic>
      <xdr:nvPicPr>
        <xdr:cNvPr id="368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649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260</xdr:row>
      <xdr:rowOff>257175</xdr:rowOff>
    </xdr:from>
    <xdr:to>
      <xdr:col>3</xdr:col>
      <xdr:colOff>514350</xdr:colOff>
      <xdr:row>260</xdr:row>
      <xdr:rowOff>476250</xdr:rowOff>
    </xdr:to>
    <xdr:pic>
      <xdr:nvPicPr>
        <xdr:cNvPr id="368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964721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260</xdr:row>
      <xdr:rowOff>279400</xdr:rowOff>
    </xdr:from>
    <xdr:to>
      <xdr:col>10</xdr:col>
      <xdr:colOff>196850</xdr:colOff>
      <xdr:row>260</xdr:row>
      <xdr:rowOff>498475</xdr:rowOff>
    </xdr:to>
    <xdr:pic>
      <xdr:nvPicPr>
        <xdr:cNvPr id="368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9649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260</xdr:row>
      <xdr:rowOff>257175</xdr:rowOff>
    </xdr:from>
    <xdr:to>
      <xdr:col>10</xdr:col>
      <xdr:colOff>514350</xdr:colOff>
      <xdr:row>260</xdr:row>
      <xdr:rowOff>476250</xdr:rowOff>
    </xdr:to>
    <xdr:pic>
      <xdr:nvPicPr>
        <xdr:cNvPr id="368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964721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260</xdr:row>
      <xdr:rowOff>279400</xdr:rowOff>
    </xdr:from>
    <xdr:to>
      <xdr:col>3</xdr:col>
      <xdr:colOff>196850</xdr:colOff>
      <xdr:row>260</xdr:row>
      <xdr:rowOff>498475</xdr:rowOff>
    </xdr:to>
    <xdr:pic>
      <xdr:nvPicPr>
        <xdr:cNvPr id="368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649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260</xdr:row>
      <xdr:rowOff>257175</xdr:rowOff>
    </xdr:from>
    <xdr:to>
      <xdr:col>3</xdr:col>
      <xdr:colOff>514350</xdr:colOff>
      <xdr:row>260</xdr:row>
      <xdr:rowOff>476250</xdr:rowOff>
    </xdr:to>
    <xdr:pic>
      <xdr:nvPicPr>
        <xdr:cNvPr id="368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964721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260</xdr:row>
      <xdr:rowOff>279400</xdr:rowOff>
    </xdr:from>
    <xdr:to>
      <xdr:col>3</xdr:col>
      <xdr:colOff>196850</xdr:colOff>
      <xdr:row>260</xdr:row>
      <xdr:rowOff>498475</xdr:rowOff>
    </xdr:to>
    <xdr:pic>
      <xdr:nvPicPr>
        <xdr:cNvPr id="368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649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260</xdr:row>
      <xdr:rowOff>279400</xdr:rowOff>
    </xdr:from>
    <xdr:to>
      <xdr:col>10</xdr:col>
      <xdr:colOff>196850</xdr:colOff>
      <xdr:row>260</xdr:row>
      <xdr:rowOff>498475</xdr:rowOff>
    </xdr:to>
    <xdr:pic>
      <xdr:nvPicPr>
        <xdr:cNvPr id="368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9649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260</xdr:row>
      <xdr:rowOff>279400</xdr:rowOff>
    </xdr:from>
    <xdr:to>
      <xdr:col>3</xdr:col>
      <xdr:colOff>196850</xdr:colOff>
      <xdr:row>260</xdr:row>
      <xdr:rowOff>498475</xdr:rowOff>
    </xdr:to>
    <xdr:pic>
      <xdr:nvPicPr>
        <xdr:cNvPr id="369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649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260</xdr:row>
      <xdr:rowOff>279400</xdr:rowOff>
    </xdr:from>
    <xdr:to>
      <xdr:col>3</xdr:col>
      <xdr:colOff>196850</xdr:colOff>
      <xdr:row>260</xdr:row>
      <xdr:rowOff>498475</xdr:rowOff>
    </xdr:to>
    <xdr:pic>
      <xdr:nvPicPr>
        <xdr:cNvPr id="369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649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260</xdr:row>
      <xdr:rowOff>279400</xdr:rowOff>
    </xdr:from>
    <xdr:to>
      <xdr:col>10</xdr:col>
      <xdr:colOff>196850</xdr:colOff>
      <xdr:row>260</xdr:row>
      <xdr:rowOff>498475</xdr:rowOff>
    </xdr:to>
    <xdr:pic>
      <xdr:nvPicPr>
        <xdr:cNvPr id="369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9649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260</xdr:row>
      <xdr:rowOff>279400</xdr:rowOff>
    </xdr:from>
    <xdr:to>
      <xdr:col>3</xdr:col>
      <xdr:colOff>196850</xdr:colOff>
      <xdr:row>260</xdr:row>
      <xdr:rowOff>498475</xdr:rowOff>
    </xdr:to>
    <xdr:pic>
      <xdr:nvPicPr>
        <xdr:cNvPr id="369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649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260</xdr:row>
      <xdr:rowOff>279400</xdr:rowOff>
    </xdr:from>
    <xdr:to>
      <xdr:col>3</xdr:col>
      <xdr:colOff>196850</xdr:colOff>
      <xdr:row>260</xdr:row>
      <xdr:rowOff>498475</xdr:rowOff>
    </xdr:to>
    <xdr:pic>
      <xdr:nvPicPr>
        <xdr:cNvPr id="369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649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260</xdr:row>
      <xdr:rowOff>279400</xdr:rowOff>
    </xdr:from>
    <xdr:to>
      <xdr:col>10</xdr:col>
      <xdr:colOff>196850</xdr:colOff>
      <xdr:row>260</xdr:row>
      <xdr:rowOff>498475</xdr:rowOff>
    </xdr:to>
    <xdr:pic>
      <xdr:nvPicPr>
        <xdr:cNvPr id="369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9649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260</xdr:row>
      <xdr:rowOff>279400</xdr:rowOff>
    </xdr:from>
    <xdr:to>
      <xdr:col>3</xdr:col>
      <xdr:colOff>196850</xdr:colOff>
      <xdr:row>260</xdr:row>
      <xdr:rowOff>498475</xdr:rowOff>
    </xdr:to>
    <xdr:pic>
      <xdr:nvPicPr>
        <xdr:cNvPr id="369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649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260</xdr:row>
      <xdr:rowOff>279400</xdr:rowOff>
    </xdr:from>
    <xdr:to>
      <xdr:col>3</xdr:col>
      <xdr:colOff>196850</xdr:colOff>
      <xdr:row>260</xdr:row>
      <xdr:rowOff>498475</xdr:rowOff>
    </xdr:to>
    <xdr:pic>
      <xdr:nvPicPr>
        <xdr:cNvPr id="369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649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260</xdr:row>
      <xdr:rowOff>279400</xdr:rowOff>
    </xdr:from>
    <xdr:to>
      <xdr:col>10</xdr:col>
      <xdr:colOff>196850</xdr:colOff>
      <xdr:row>260</xdr:row>
      <xdr:rowOff>498475</xdr:rowOff>
    </xdr:to>
    <xdr:pic>
      <xdr:nvPicPr>
        <xdr:cNvPr id="369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9649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260</xdr:row>
      <xdr:rowOff>279400</xdr:rowOff>
    </xdr:from>
    <xdr:to>
      <xdr:col>3</xdr:col>
      <xdr:colOff>196850</xdr:colOff>
      <xdr:row>260</xdr:row>
      <xdr:rowOff>498475</xdr:rowOff>
    </xdr:to>
    <xdr:pic>
      <xdr:nvPicPr>
        <xdr:cNvPr id="369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649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260</xdr:row>
      <xdr:rowOff>279400</xdr:rowOff>
    </xdr:from>
    <xdr:to>
      <xdr:col>3</xdr:col>
      <xdr:colOff>196850</xdr:colOff>
      <xdr:row>260</xdr:row>
      <xdr:rowOff>498475</xdr:rowOff>
    </xdr:to>
    <xdr:pic>
      <xdr:nvPicPr>
        <xdr:cNvPr id="370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649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260</xdr:row>
      <xdr:rowOff>279400</xdr:rowOff>
    </xdr:from>
    <xdr:to>
      <xdr:col>10</xdr:col>
      <xdr:colOff>196850</xdr:colOff>
      <xdr:row>260</xdr:row>
      <xdr:rowOff>498475</xdr:rowOff>
    </xdr:to>
    <xdr:pic>
      <xdr:nvPicPr>
        <xdr:cNvPr id="370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9649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260</xdr:row>
      <xdr:rowOff>279400</xdr:rowOff>
    </xdr:from>
    <xdr:to>
      <xdr:col>3</xdr:col>
      <xdr:colOff>196850</xdr:colOff>
      <xdr:row>260</xdr:row>
      <xdr:rowOff>498475</xdr:rowOff>
    </xdr:to>
    <xdr:pic>
      <xdr:nvPicPr>
        <xdr:cNvPr id="370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649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260</xdr:row>
      <xdr:rowOff>279400</xdr:rowOff>
    </xdr:from>
    <xdr:to>
      <xdr:col>3</xdr:col>
      <xdr:colOff>196850</xdr:colOff>
      <xdr:row>260</xdr:row>
      <xdr:rowOff>498475</xdr:rowOff>
    </xdr:to>
    <xdr:pic>
      <xdr:nvPicPr>
        <xdr:cNvPr id="370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649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260</xdr:row>
      <xdr:rowOff>279400</xdr:rowOff>
    </xdr:from>
    <xdr:to>
      <xdr:col>10</xdr:col>
      <xdr:colOff>196850</xdr:colOff>
      <xdr:row>260</xdr:row>
      <xdr:rowOff>498475</xdr:rowOff>
    </xdr:to>
    <xdr:pic>
      <xdr:nvPicPr>
        <xdr:cNvPr id="370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9649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260</xdr:row>
      <xdr:rowOff>279400</xdr:rowOff>
    </xdr:from>
    <xdr:to>
      <xdr:col>3</xdr:col>
      <xdr:colOff>196850</xdr:colOff>
      <xdr:row>260</xdr:row>
      <xdr:rowOff>498475</xdr:rowOff>
    </xdr:to>
    <xdr:pic>
      <xdr:nvPicPr>
        <xdr:cNvPr id="370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649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260</xdr:row>
      <xdr:rowOff>279400</xdr:rowOff>
    </xdr:from>
    <xdr:to>
      <xdr:col>3</xdr:col>
      <xdr:colOff>196850</xdr:colOff>
      <xdr:row>260</xdr:row>
      <xdr:rowOff>498475</xdr:rowOff>
    </xdr:to>
    <xdr:pic>
      <xdr:nvPicPr>
        <xdr:cNvPr id="370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649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260</xdr:row>
      <xdr:rowOff>279400</xdr:rowOff>
    </xdr:from>
    <xdr:to>
      <xdr:col>10</xdr:col>
      <xdr:colOff>196850</xdr:colOff>
      <xdr:row>260</xdr:row>
      <xdr:rowOff>498475</xdr:rowOff>
    </xdr:to>
    <xdr:pic>
      <xdr:nvPicPr>
        <xdr:cNvPr id="370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9649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260</xdr:row>
      <xdr:rowOff>279400</xdr:rowOff>
    </xdr:from>
    <xdr:to>
      <xdr:col>3</xdr:col>
      <xdr:colOff>196850</xdr:colOff>
      <xdr:row>260</xdr:row>
      <xdr:rowOff>498475</xdr:rowOff>
    </xdr:to>
    <xdr:pic>
      <xdr:nvPicPr>
        <xdr:cNvPr id="370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649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260</xdr:row>
      <xdr:rowOff>279400</xdr:rowOff>
    </xdr:from>
    <xdr:to>
      <xdr:col>3</xdr:col>
      <xdr:colOff>196850</xdr:colOff>
      <xdr:row>260</xdr:row>
      <xdr:rowOff>498475</xdr:rowOff>
    </xdr:to>
    <xdr:pic>
      <xdr:nvPicPr>
        <xdr:cNvPr id="370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649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260</xdr:row>
      <xdr:rowOff>257175</xdr:rowOff>
    </xdr:from>
    <xdr:to>
      <xdr:col>3</xdr:col>
      <xdr:colOff>514350</xdr:colOff>
      <xdr:row>260</xdr:row>
      <xdr:rowOff>476250</xdr:rowOff>
    </xdr:to>
    <xdr:pic>
      <xdr:nvPicPr>
        <xdr:cNvPr id="371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964721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260</xdr:row>
      <xdr:rowOff>279400</xdr:rowOff>
    </xdr:from>
    <xdr:to>
      <xdr:col>10</xdr:col>
      <xdr:colOff>196850</xdr:colOff>
      <xdr:row>260</xdr:row>
      <xdr:rowOff>498475</xdr:rowOff>
    </xdr:to>
    <xdr:pic>
      <xdr:nvPicPr>
        <xdr:cNvPr id="37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9649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260</xdr:row>
      <xdr:rowOff>257175</xdr:rowOff>
    </xdr:from>
    <xdr:to>
      <xdr:col>10</xdr:col>
      <xdr:colOff>514350</xdr:colOff>
      <xdr:row>260</xdr:row>
      <xdr:rowOff>476250</xdr:rowOff>
    </xdr:to>
    <xdr:pic>
      <xdr:nvPicPr>
        <xdr:cNvPr id="371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964721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260</xdr:row>
      <xdr:rowOff>279400</xdr:rowOff>
    </xdr:from>
    <xdr:to>
      <xdr:col>3</xdr:col>
      <xdr:colOff>196850</xdr:colOff>
      <xdr:row>260</xdr:row>
      <xdr:rowOff>498475</xdr:rowOff>
    </xdr:to>
    <xdr:pic>
      <xdr:nvPicPr>
        <xdr:cNvPr id="371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649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260</xdr:row>
      <xdr:rowOff>257175</xdr:rowOff>
    </xdr:from>
    <xdr:to>
      <xdr:col>3</xdr:col>
      <xdr:colOff>514350</xdr:colOff>
      <xdr:row>260</xdr:row>
      <xdr:rowOff>476250</xdr:rowOff>
    </xdr:to>
    <xdr:pic>
      <xdr:nvPicPr>
        <xdr:cNvPr id="371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964721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260</xdr:row>
      <xdr:rowOff>279400</xdr:rowOff>
    </xdr:from>
    <xdr:to>
      <xdr:col>3</xdr:col>
      <xdr:colOff>196850</xdr:colOff>
      <xdr:row>260</xdr:row>
      <xdr:rowOff>498475</xdr:rowOff>
    </xdr:to>
    <xdr:pic>
      <xdr:nvPicPr>
        <xdr:cNvPr id="371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649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260</xdr:row>
      <xdr:rowOff>279400</xdr:rowOff>
    </xdr:from>
    <xdr:to>
      <xdr:col>10</xdr:col>
      <xdr:colOff>196850</xdr:colOff>
      <xdr:row>260</xdr:row>
      <xdr:rowOff>498475</xdr:rowOff>
    </xdr:to>
    <xdr:pic>
      <xdr:nvPicPr>
        <xdr:cNvPr id="371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9649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260</xdr:row>
      <xdr:rowOff>279400</xdr:rowOff>
    </xdr:from>
    <xdr:to>
      <xdr:col>3</xdr:col>
      <xdr:colOff>196850</xdr:colOff>
      <xdr:row>260</xdr:row>
      <xdr:rowOff>498475</xdr:rowOff>
    </xdr:to>
    <xdr:pic>
      <xdr:nvPicPr>
        <xdr:cNvPr id="371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649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260</xdr:row>
      <xdr:rowOff>279400</xdr:rowOff>
    </xdr:from>
    <xdr:to>
      <xdr:col>3</xdr:col>
      <xdr:colOff>196850</xdr:colOff>
      <xdr:row>260</xdr:row>
      <xdr:rowOff>498475</xdr:rowOff>
    </xdr:to>
    <xdr:pic>
      <xdr:nvPicPr>
        <xdr:cNvPr id="371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649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260</xdr:row>
      <xdr:rowOff>279400</xdr:rowOff>
    </xdr:from>
    <xdr:to>
      <xdr:col>10</xdr:col>
      <xdr:colOff>196850</xdr:colOff>
      <xdr:row>260</xdr:row>
      <xdr:rowOff>498475</xdr:rowOff>
    </xdr:to>
    <xdr:pic>
      <xdr:nvPicPr>
        <xdr:cNvPr id="371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9649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260</xdr:row>
      <xdr:rowOff>279400</xdr:rowOff>
    </xdr:from>
    <xdr:to>
      <xdr:col>3</xdr:col>
      <xdr:colOff>196850</xdr:colOff>
      <xdr:row>260</xdr:row>
      <xdr:rowOff>498475</xdr:rowOff>
    </xdr:to>
    <xdr:pic>
      <xdr:nvPicPr>
        <xdr:cNvPr id="372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649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260</xdr:row>
      <xdr:rowOff>279400</xdr:rowOff>
    </xdr:from>
    <xdr:to>
      <xdr:col>3</xdr:col>
      <xdr:colOff>196850</xdr:colOff>
      <xdr:row>260</xdr:row>
      <xdr:rowOff>498475</xdr:rowOff>
    </xdr:to>
    <xdr:pic>
      <xdr:nvPicPr>
        <xdr:cNvPr id="372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649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260</xdr:row>
      <xdr:rowOff>279400</xdr:rowOff>
    </xdr:from>
    <xdr:to>
      <xdr:col>10</xdr:col>
      <xdr:colOff>196850</xdr:colOff>
      <xdr:row>260</xdr:row>
      <xdr:rowOff>498475</xdr:rowOff>
    </xdr:to>
    <xdr:pic>
      <xdr:nvPicPr>
        <xdr:cNvPr id="372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9649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260</xdr:row>
      <xdr:rowOff>279400</xdr:rowOff>
    </xdr:from>
    <xdr:to>
      <xdr:col>3</xdr:col>
      <xdr:colOff>196850</xdr:colOff>
      <xdr:row>260</xdr:row>
      <xdr:rowOff>498475</xdr:rowOff>
    </xdr:to>
    <xdr:pic>
      <xdr:nvPicPr>
        <xdr:cNvPr id="372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649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260</xdr:row>
      <xdr:rowOff>279400</xdr:rowOff>
    </xdr:from>
    <xdr:to>
      <xdr:col>3</xdr:col>
      <xdr:colOff>196850</xdr:colOff>
      <xdr:row>260</xdr:row>
      <xdr:rowOff>498475</xdr:rowOff>
    </xdr:to>
    <xdr:pic>
      <xdr:nvPicPr>
        <xdr:cNvPr id="372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649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260</xdr:row>
      <xdr:rowOff>279400</xdr:rowOff>
    </xdr:from>
    <xdr:to>
      <xdr:col>10</xdr:col>
      <xdr:colOff>196850</xdr:colOff>
      <xdr:row>260</xdr:row>
      <xdr:rowOff>498475</xdr:rowOff>
    </xdr:to>
    <xdr:pic>
      <xdr:nvPicPr>
        <xdr:cNvPr id="372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9649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260</xdr:row>
      <xdr:rowOff>279400</xdr:rowOff>
    </xdr:from>
    <xdr:to>
      <xdr:col>3</xdr:col>
      <xdr:colOff>196850</xdr:colOff>
      <xdr:row>260</xdr:row>
      <xdr:rowOff>498475</xdr:rowOff>
    </xdr:to>
    <xdr:pic>
      <xdr:nvPicPr>
        <xdr:cNvPr id="372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649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260</xdr:row>
      <xdr:rowOff>279400</xdr:rowOff>
    </xdr:from>
    <xdr:to>
      <xdr:col>3</xdr:col>
      <xdr:colOff>196850</xdr:colOff>
      <xdr:row>260</xdr:row>
      <xdr:rowOff>498475</xdr:rowOff>
    </xdr:to>
    <xdr:pic>
      <xdr:nvPicPr>
        <xdr:cNvPr id="372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649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260</xdr:row>
      <xdr:rowOff>279400</xdr:rowOff>
    </xdr:from>
    <xdr:to>
      <xdr:col>10</xdr:col>
      <xdr:colOff>196850</xdr:colOff>
      <xdr:row>260</xdr:row>
      <xdr:rowOff>498475</xdr:rowOff>
    </xdr:to>
    <xdr:pic>
      <xdr:nvPicPr>
        <xdr:cNvPr id="372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9649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260</xdr:row>
      <xdr:rowOff>279400</xdr:rowOff>
    </xdr:from>
    <xdr:to>
      <xdr:col>3</xdr:col>
      <xdr:colOff>196850</xdr:colOff>
      <xdr:row>260</xdr:row>
      <xdr:rowOff>498475</xdr:rowOff>
    </xdr:to>
    <xdr:pic>
      <xdr:nvPicPr>
        <xdr:cNvPr id="372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649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260</xdr:row>
      <xdr:rowOff>279400</xdr:rowOff>
    </xdr:from>
    <xdr:to>
      <xdr:col>3</xdr:col>
      <xdr:colOff>196850</xdr:colOff>
      <xdr:row>260</xdr:row>
      <xdr:rowOff>498475</xdr:rowOff>
    </xdr:to>
    <xdr:pic>
      <xdr:nvPicPr>
        <xdr:cNvPr id="373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649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260</xdr:row>
      <xdr:rowOff>257175</xdr:rowOff>
    </xdr:from>
    <xdr:to>
      <xdr:col>3</xdr:col>
      <xdr:colOff>514350</xdr:colOff>
      <xdr:row>260</xdr:row>
      <xdr:rowOff>476250</xdr:rowOff>
    </xdr:to>
    <xdr:pic>
      <xdr:nvPicPr>
        <xdr:cNvPr id="373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964721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260</xdr:row>
      <xdr:rowOff>279400</xdr:rowOff>
    </xdr:from>
    <xdr:to>
      <xdr:col>10</xdr:col>
      <xdr:colOff>196850</xdr:colOff>
      <xdr:row>260</xdr:row>
      <xdr:rowOff>498475</xdr:rowOff>
    </xdr:to>
    <xdr:pic>
      <xdr:nvPicPr>
        <xdr:cNvPr id="373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9649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260</xdr:row>
      <xdr:rowOff>257175</xdr:rowOff>
    </xdr:from>
    <xdr:to>
      <xdr:col>10</xdr:col>
      <xdr:colOff>514350</xdr:colOff>
      <xdr:row>260</xdr:row>
      <xdr:rowOff>476250</xdr:rowOff>
    </xdr:to>
    <xdr:pic>
      <xdr:nvPicPr>
        <xdr:cNvPr id="373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964721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260</xdr:row>
      <xdr:rowOff>279400</xdr:rowOff>
    </xdr:from>
    <xdr:to>
      <xdr:col>3</xdr:col>
      <xdr:colOff>196850</xdr:colOff>
      <xdr:row>260</xdr:row>
      <xdr:rowOff>498475</xdr:rowOff>
    </xdr:to>
    <xdr:pic>
      <xdr:nvPicPr>
        <xdr:cNvPr id="37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649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260</xdr:row>
      <xdr:rowOff>257175</xdr:rowOff>
    </xdr:from>
    <xdr:to>
      <xdr:col>3</xdr:col>
      <xdr:colOff>514350</xdr:colOff>
      <xdr:row>260</xdr:row>
      <xdr:rowOff>476250</xdr:rowOff>
    </xdr:to>
    <xdr:pic>
      <xdr:nvPicPr>
        <xdr:cNvPr id="373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964721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260</xdr:row>
      <xdr:rowOff>279400</xdr:rowOff>
    </xdr:from>
    <xdr:to>
      <xdr:col>3</xdr:col>
      <xdr:colOff>196850</xdr:colOff>
      <xdr:row>260</xdr:row>
      <xdr:rowOff>498475</xdr:rowOff>
    </xdr:to>
    <xdr:pic>
      <xdr:nvPicPr>
        <xdr:cNvPr id="373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649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260</xdr:row>
      <xdr:rowOff>279400</xdr:rowOff>
    </xdr:from>
    <xdr:to>
      <xdr:col>10</xdr:col>
      <xdr:colOff>196850</xdr:colOff>
      <xdr:row>260</xdr:row>
      <xdr:rowOff>498475</xdr:rowOff>
    </xdr:to>
    <xdr:pic>
      <xdr:nvPicPr>
        <xdr:cNvPr id="373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9649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260</xdr:row>
      <xdr:rowOff>279400</xdr:rowOff>
    </xdr:from>
    <xdr:to>
      <xdr:col>3</xdr:col>
      <xdr:colOff>196850</xdr:colOff>
      <xdr:row>260</xdr:row>
      <xdr:rowOff>498475</xdr:rowOff>
    </xdr:to>
    <xdr:pic>
      <xdr:nvPicPr>
        <xdr:cNvPr id="373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649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260</xdr:row>
      <xdr:rowOff>279400</xdr:rowOff>
    </xdr:from>
    <xdr:to>
      <xdr:col>3</xdr:col>
      <xdr:colOff>196850</xdr:colOff>
      <xdr:row>260</xdr:row>
      <xdr:rowOff>498475</xdr:rowOff>
    </xdr:to>
    <xdr:pic>
      <xdr:nvPicPr>
        <xdr:cNvPr id="373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649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260</xdr:row>
      <xdr:rowOff>279400</xdr:rowOff>
    </xdr:from>
    <xdr:to>
      <xdr:col>10</xdr:col>
      <xdr:colOff>196850</xdr:colOff>
      <xdr:row>260</xdr:row>
      <xdr:rowOff>498475</xdr:rowOff>
    </xdr:to>
    <xdr:pic>
      <xdr:nvPicPr>
        <xdr:cNvPr id="374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9649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260</xdr:row>
      <xdr:rowOff>279400</xdr:rowOff>
    </xdr:from>
    <xdr:to>
      <xdr:col>3</xdr:col>
      <xdr:colOff>196850</xdr:colOff>
      <xdr:row>260</xdr:row>
      <xdr:rowOff>498475</xdr:rowOff>
    </xdr:to>
    <xdr:pic>
      <xdr:nvPicPr>
        <xdr:cNvPr id="374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649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260</xdr:row>
      <xdr:rowOff>279400</xdr:rowOff>
    </xdr:from>
    <xdr:to>
      <xdr:col>3</xdr:col>
      <xdr:colOff>196850</xdr:colOff>
      <xdr:row>260</xdr:row>
      <xdr:rowOff>498475</xdr:rowOff>
    </xdr:to>
    <xdr:pic>
      <xdr:nvPicPr>
        <xdr:cNvPr id="374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649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260</xdr:row>
      <xdr:rowOff>279400</xdr:rowOff>
    </xdr:from>
    <xdr:to>
      <xdr:col>10</xdr:col>
      <xdr:colOff>196850</xdr:colOff>
      <xdr:row>260</xdr:row>
      <xdr:rowOff>498475</xdr:rowOff>
    </xdr:to>
    <xdr:pic>
      <xdr:nvPicPr>
        <xdr:cNvPr id="374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9649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260</xdr:row>
      <xdr:rowOff>279400</xdr:rowOff>
    </xdr:from>
    <xdr:to>
      <xdr:col>3</xdr:col>
      <xdr:colOff>196850</xdr:colOff>
      <xdr:row>260</xdr:row>
      <xdr:rowOff>498475</xdr:rowOff>
    </xdr:to>
    <xdr:pic>
      <xdr:nvPicPr>
        <xdr:cNvPr id="374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649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260</xdr:row>
      <xdr:rowOff>279400</xdr:rowOff>
    </xdr:from>
    <xdr:to>
      <xdr:col>3</xdr:col>
      <xdr:colOff>196850</xdr:colOff>
      <xdr:row>260</xdr:row>
      <xdr:rowOff>498475</xdr:rowOff>
    </xdr:to>
    <xdr:pic>
      <xdr:nvPicPr>
        <xdr:cNvPr id="374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649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260</xdr:row>
      <xdr:rowOff>257175</xdr:rowOff>
    </xdr:from>
    <xdr:to>
      <xdr:col>3</xdr:col>
      <xdr:colOff>514350</xdr:colOff>
      <xdr:row>260</xdr:row>
      <xdr:rowOff>476250</xdr:rowOff>
    </xdr:to>
    <xdr:pic>
      <xdr:nvPicPr>
        <xdr:cNvPr id="374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964721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260</xdr:row>
      <xdr:rowOff>279400</xdr:rowOff>
    </xdr:from>
    <xdr:to>
      <xdr:col>10</xdr:col>
      <xdr:colOff>196850</xdr:colOff>
      <xdr:row>260</xdr:row>
      <xdr:rowOff>498475</xdr:rowOff>
    </xdr:to>
    <xdr:pic>
      <xdr:nvPicPr>
        <xdr:cNvPr id="374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9649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260</xdr:row>
      <xdr:rowOff>257175</xdr:rowOff>
    </xdr:from>
    <xdr:to>
      <xdr:col>10</xdr:col>
      <xdr:colOff>514350</xdr:colOff>
      <xdr:row>260</xdr:row>
      <xdr:rowOff>476250</xdr:rowOff>
    </xdr:to>
    <xdr:pic>
      <xdr:nvPicPr>
        <xdr:cNvPr id="374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964721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260</xdr:row>
      <xdr:rowOff>279400</xdr:rowOff>
    </xdr:from>
    <xdr:to>
      <xdr:col>3</xdr:col>
      <xdr:colOff>196850</xdr:colOff>
      <xdr:row>260</xdr:row>
      <xdr:rowOff>498475</xdr:rowOff>
    </xdr:to>
    <xdr:pic>
      <xdr:nvPicPr>
        <xdr:cNvPr id="374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649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260</xdr:row>
      <xdr:rowOff>257175</xdr:rowOff>
    </xdr:from>
    <xdr:to>
      <xdr:col>3</xdr:col>
      <xdr:colOff>514350</xdr:colOff>
      <xdr:row>260</xdr:row>
      <xdr:rowOff>476250</xdr:rowOff>
    </xdr:to>
    <xdr:pic>
      <xdr:nvPicPr>
        <xdr:cNvPr id="375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964721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260</xdr:row>
      <xdr:rowOff>279400</xdr:rowOff>
    </xdr:from>
    <xdr:to>
      <xdr:col>3</xdr:col>
      <xdr:colOff>196850</xdr:colOff>
      <xdr:row>260</xdr:row>
      <xdr:rowOff>498475</xdr:rowOff>
    </xdr:to>
    <xdr:pic>
      <xdr:nvPicPr>
        <xdr:cNvPr id="375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649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260</xdr:row>
      <xdr:rowOff>279400</xdr:rowOff>
    </xdr:from>
    <xdr:to>
      <xdr:col>10</xdr:col>
      <xdr:colOff>196850</xdr:colOff>
      <xdr:row>260</xdr:row>
      <xdr:rowOff>498475</xdr:rowOff>
    </xdr:to>
    <xdr:pic>
      <xdr:nvPicPr>
        <xdr:cNvPr id="375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9649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260</xdr:row>
      <xdr:rowOff>279400</xdr:rowOff>
    </xdr:from>
    <xdr:to>
      <xdr:col>3</xdr:col>
      <xdr:colOff>196850</xdr:colOff>
      <xdr:row>260</xdr:row>
      <xdr:rowOff>498475</xdr:rowOff>
    </xdr:to>
    <xdr:pic>
      <xdr:nvPicPr>
        <xdr:cNvPr id="375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649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260</xdr:row>
      <xdr:rowOff>279400</xdr:rowOff>
    </xdr:from>
    <xdr:to>
      <xdr:col>3</xdr:col>
      <xdr:colOff>196850</xdr:colOff>
      <xdr:row>260</xdr:row>
      <xdr:rowOff>498475</xdr:rowOff>
    </xdr:to>
    <xdr:pic>
      <xdr:nvPicPr>
        <xdr:cNvPr id="375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649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260</xdr:row>
      <xdr:rowOff>279400</xdr:rowOff>
    </xdr:from>
    <xdr:to>
      <xdr:col>10</xdr:col>
      <xdr:colOff>196850</xdr:colOff>
      <xdr:row>260</xdr:row>
      <xdr:rowOff>498475</xdr:rowOff>
    </xdr:to>
    <xdr:pic>
      <xdr:nvPicPr>
        <xdr:cNvPr id="375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9649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260</xdr:row>
      <xdr:rowOff>279400</xdr:rowOff>
    </xdr:from>
    <xdr:to>
      <xdr:col>3</xdr:col>
      <xdr:colOff>196850</xdr:colOff>
      <xdr:row>260</xdr:row>
      <xdr:rowOff>498475</xdr:rowOff>
    </xdr:to>
    <xdr:pic>
      <xdr:nvPicPr>
        <xdr:cNvPr id="375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649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260</xdr:row>
      <xdr:rowOff>279400</xdr:rowOff>
    </xdr:from>
    <xdr:to>
      <xdr:col>3</xdr:col>
      <xdr:colOff>196850</xdr:colOff>
      <xdr:row>260</xdr:row>
      <xdr:rowOff>498475</xdr:rowOff>
    </xdr:to>
    <xdr:pic>
      <xdr:nvPicPr>
        <xdr:cNvPr id="375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649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260</xdr:row>
      <xdr:rowOff>279400</xdr:rowOff>
    </xdr:from>
    <xdr:to>
      <xdr:col>10</xdr:col>
      <xdr:colOff>196850</xdr:colOff>
      <xdr:row>260</xdr:row>
      <xdr:rowOff>498475</xdr:rowOff>
    </xdr:to>
    <xdr:pic>
      <xdr:nvPicPr>
        <xdr:cNvPr id="375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9649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260</xdr:row>
      <xdr:rowOff>279400</xdr:rowOff>
    </xdr:from>
    <xdr:to>
      <xdr:col>3</xdr:col>
      <xdr:colOff>196850</xdr:colOff>
      <xdr:row>260</xdr:row>
      <xdr:rowOff>498475</xdr:rowOff>
    </xdr:to>
    <xdr:pic>
      <xdr:nvPicPr>
        <xdr:cNvPr id="375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649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260</xdr:row>
      <xdr:rowOff>279400</xdr:rowOff>
    </xdr:from>
    <xdr:to>
      <xdr:col>3</xdr:col>
      <xdr:colOff>196850</xdr:colOff>
      <xdr:row>260</xdr:row>
      <xdr:rowOff>498475</xdr:rowOff>
    </xdr:to>
    <xdr:pic>
      <xdr:nvPicPr>
        <xdr:cNvPr id="376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649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260</xdr:row>
      <xdr:rowOff>279400</xdr:rowOff>
    </xdr:from>
    <xdr:to>
      <xdr:col>10</xdr:col>
      <xdr:colOff>196850</xdr:colOff>
      <xdr:row>260</xdr:row>
      <xdr:rowOff>498475</xdr:rowOff>
    </xdr:to>
    <xdr:pic>
      <xdr:nvPicPr>
        <xdr:cNvPr id="376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9649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260</xdr:row>
      <xdr:rowOff>279400</xdr:rowOff>
    </xdr:from>
    <xdr:to>
      <xdr:col>3</xdr:col>
      <xdr:colOff>196850</xdr:colOff>
      <xdr:row>260</xdr:row>
      <xdr:rowOff>498475</xdr:rowOff>
    </xdr:to>
    <xdr:pic>
      <xdr:nvPicPr>
        <xdr:cNvPr id="376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649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260</xdr:row>
      <xdr:rowOff>279400</xdr:rowOff>
    </xdr:from>
    <xdr:to>
      <xdr:col>3</xdr:col>
      <xdr:colOff>196850</xdr:colOff>
      <xdr:row>260</xdr:row>
      <xdr:rowOff>498475</xdr:rowOff>
    </xdr:to>
    <xdr:pic>
      <xdr:nvPicPr>
        <xdr:cNvPr id="376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649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260</xdr:row>
      <xdr:rowOff>279400</xdr:rowOff>
    </xdr:from>
    <xdr:to>
      <xdr:col>10</xdr:col>
      <xdr:colOff>196850</xdr:colOff>
      <xdr:row>260</xdr:row>
      <xdr:rowOff>498475</xdr:rowOff>
    </xdr:to>
    <xdr:pic>
      <xdr:nvPicPr>
        <xdr:cNvPr id="376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9649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260</xdr:row>
      <xdr:rowOff>279400</xdr:rowOff>
    </xdr:from>
    <xdr:to>
      <xdr:col>3</xdr:col>
      <xdr:colOff>196850</xdr:colOff>
      <xdr:row>260</xdr:row>
      <xdr:rowOff>498475</xdr:rowOff>
    </xdr:to>
    <xdr:pic>
      <xdr:nvPicPr>
        <xdr:cNvPr id="376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649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260</xdr:row>
      <xdr:rowOff>279400</xdr:rowOff>
    </xdr:from>
    <xdr:to>
      <xdr:col>3</xdr:col>
      <xdr:colOff>196850</xdr:colOff>
      <xdr:row>260</xdr:row>
      <xdr:rowOff>498475</xdr:rowOff>
    </xdr:to>
    <xdr:pic>
      <xdr:nvPicPr>
        <xdr:cNvPr id="376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649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260</xdr:row>
      <xdr:rowOff>257175</xdr:rowOff>
    </xdr:from>
    <xdr:to>
      <xdr:col>3</xdr:col>
      <xdr:colOff>514350</xdr:colOff>
      <xdr:row>260</xdr:row>
      <xdr:rowOff>476250</xdr:rowOff>
    </xdr:to>
    <xdr:pic>
      <xdr:nvPicPr>
        <xdr:cNvPr id="376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964721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260</xdr:row>
      <xdr:rowOff>279400</xdr:rowOff>
    </xdr:from>
    <xdr:to>
      <xdr:col>10</xdr:col>
      <xdr:colOff>196850</xdr:colOff>
      <xdr:row>260</xdr:row>
      <xdr:rowOff>498475</xdr:rowOff>
    </xdr:to>
    <xdr:pic>
      <xdr:nvPicPr>
        <xdr:cNvPr id="376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9649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260</xdr:row>
      <xdr:rowOff>257175</xdr:rowOff>
    </xdr:from>
    <xdr:to>
      <xdr:col>10</xdr:col>
      <xdr:colOff>514350</xdr:colOff>
      <xdr:row>260</xdr:row>
      <xdr:rowOff>476250</xdr:rowOff>
    </xdr:to>
    <xdr:pic>
      <xdr:nvPicPr>
        <xdr:cNvPr id="376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964721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260</xdr:row>
      <xdr:rowOff>279400</xdr:rowOff>
    </xdr:from>
    <xdr:to>
      <xdr:col>3</xdr:col>
      <xdr:colOff>196850</xdr:colOff>
      <xdr:row>260</xdr:row>
      <xdr:rowOff>498475</xdr:rowOff>
    </xdr:to>
    <xdr:pic>
      <xdr:nvPicPr>
        <xdr:cNvPr id="377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649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260</xdr:row>
      <xdr:rowOff>257175</xdr:rowOff>
    </xdr:from>
    <xdr:to>
      <xdr:col>3</xdr:col>
      <xdr:colOff>514350</xdr:colOff>
      <xdr:row>260</xdr:row>
      <xdr:rowOff>476250</xdr:rowOff>
    </xdr:to>
    <xdr:pic>
      <xdr:nvPicPr>
        <xdr:cNvPr id="377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964721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260</xdr:row>
      <xdr:rowOff>279400</xdr:rowOff>
    </xdr:from>
    <xdr:to>
      <xdr:col>3</xdr:col>
      <xdr:colOff>196850</xdr:colOff>
      <xdr:row>260</xdr:row>
      <xdr:rowOff>498475</xdr:rowOff>
    </xdr:to>
    <xdr:pic>
      <xdr:nvPicPr>
        <xdr:cNvPr id="377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649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260</xdr:row>
      <xdr:rowOff>279400</xdr:rowOff>
    </xdr:from>
    <xdr:to>
      <xdr:col>10</xdr:col>
      <xdr:colOff>196850</xdr:colOff>
      <xdr:row>260</xdr:row>
      <xdr:rowOff>498475</xdr:rowOff>
    </xdr:to>
    <xdr:pic>
      <xdr:nvPicPr>
        <xdr:cNvPr id="377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9649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260</xdr:row>
      <xdr:rowOff>279400</xdr:rowOff>
    </xdr:from>
    <xdr:to>
      <xdr:col>3</xdr:col>
      <xdr:colOff>196850</xdr:colOff>
      <xdr:row>260</xdr:row>
      <xdr:rowOff>498475</xdr:rowOff>
    </xdr:to>
    <xdr:pic>
      <xdr:nvPicPr>
        <xdr:cNvPr id="377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649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260</xdr:row>
      <xdr:rowOff>279400</xdr:rowOff>
    </xdr:from>
    <xdr:to>
      <xdr:col>3</xdr:col>
      <xdr:colOff>196850</xdr:colOff>
      <xdr:row>260</xdr:row>
      <xdr:rowOff>498475</xdr:rowOff>
    </xdr:to>
    <xdr:pic>
      <xdr:nvPicPr>
        <xdr:cNvPr id="377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649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260</xdr:row>
      <xdr:rowOff>279400</xdr:rowOff>
    </xdr:from>
    <xdr:to>
      <xdr:col>10</xdr:col>
      <xdr:colOff>196850</xdr:colOff>
      <xdr:row>260</xdr:row>
      <xdr:rowOff>498475</xdr:rowOff>
    </xdr:to>
    <xdr:pic>
      <xdr:nvPicPr>
        <xdr:cNvPr id="377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9649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260</xdr:row>
      <xdr:rowOff>279400</xdr:rowOff>
    </xdr:from>
    <xdr:to>
      <xdr:col>3</xdr:col>
      <xdr:colOff>196850</xdr:colOff>
      <xdr:row>260</xdr:row>
      <xdr:rowOff>498475</xdr:rowOff>
    </xdr:to>
    <xdr:pic>
      <xdr:nvPicPr>
        <xdr:cNvPr id="377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96494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260</xdr:row>
      <xdr:rowOff>228600</xdr:rowOff>
    </xdr:from>
    <xdr:to>
      <xdr:col>3</xdr:col>
      <xdr:colOff>260350</xdr:colOff>
      <xdr:row>260</xdr:row>
      <xdr:rowOff>447675</xdr:rowOff>
    </xdr:to>
    <xdr:pic>
      <xdr:nvPicPr>
        <xdr:cNvPr id="377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1964436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260</xdr:row>
      <xdr:rowOff>231775</xdr:rowOff>
    </xdr:from>
    <xdr:to>
      <xdr:col>3</xdr:col>
      <xdr:colOff>539750</xdr:colOff>
      <xdr:row>260</xdr:row>
      <xdr:rowOff>450850</xdr:rowOff>
    </xdr:to>
    <xdr:pic>
      <xdr:nvPicPr>
        <xdr:cNvPr id="377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1964467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260</xdr:row>
      <xdr:rowOff>228600</xdr:rowOff>
    </xdr:from>
    <xdr:to>
      <xdr:col>10</xdr:col>
      <xdr:colOff>260350</xdr:colOff>
      <xdr:row>260</xdr:row>
      <xdr:rowOff>447675</xdr:rowOff>
    </xdr:to>
    <xdr:pic>
      <xdr:nvPicPr>
        <xdr:cNvPr id="378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1964436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260</xdr:row>
      <xdr:rowOff>231775</xdr:rowOff>
    </xdr:from>
    <xdr:to>
      <xdr:col>10</xdr:col>
      <xdr:colOff>539750</xdr:colOff>
      <xdr:row>260</xdr:row>
      <xdr:rowOff>450850</xdr:rowOff>
    </xdr:to>
    <xdr:pic>
      <xdr:nvPicPr>
        <xdr:cNvPr id="378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1964467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260</xdr:row>
      <xdr:rowOff>228600</xdr:rowOff>
    </xdr:from>
    <xdr:to>
      <xdr:col>3</xdr:col>
      <xdr:colOff>260350</xdr:colOff>
      <xdr:row>260</xdr:row>
      <xdr:rowOff>447675</xdr:rowOff>
    </xdr:to>
    <xdr:pic>
      <xdr:nvPicPr>
        <xdr:cNvPr id="378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1964436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260</xdr:row>
      <xdr:rowOff>231775</xdr:rowOff>
    </xdr:from>
    <xdr:to>
      <xdr:col>3</xdr:col>
      <xdr:colOff>539750</xdr:colOff>
      <xdr:row>260</xdr:row>
      <xdr:rowOff>450850</xdr:rowOff>
    </xdr:to>
    <xdr:pic>
      <xdr:nvPicPr>
        <xdr:cNvPr id="378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1964467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260</xdr:row>
      <xdr:rowOff>228600</xdr:rowOff>
    </xdr:from>
    <xdr:to>
      <xdr:col>3</xdr:col>
      <xdr:colOff>260350</xdr:colOff>
      <xdr:row>260</xdr:row>
      <xdr:rowOff>447675</xdr:rowOff>
    </xdr:to>
    <xdr:pic>
      <xdr:nvPicPr>
        <xdr:cNvPr id="378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1964436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260</xdr:row>
      <xdr:rowOff>231775</xdr:rowOff>
    </xdr:from>
    <xdr:to>
      <xdr:col>3</xdr:col>
      <xdr:colOff>539750</xdr:colOff>
      <xdr:row>260</xdr:row>
      <xdr:rowOff>450850</xdr:rowOff>
    </xdr:to>
    <xdr:pic>
      <xdr:nvPicPr>
        <xdr:cNvPr id="378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1964467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260</xdr:row>
      <xdr:rowOff>228600</xdr:rowOff>
    </xdr:from>
    <xdr:to>
      <xdr:col>10</xdr:col>
      <xdr:colOff>260350</xdr:colOff>
      <xdr:row>260</xdr:row>
      <xdr:rowOff>447675</xdr:rowOff>
    </xdr:to>
    <xdr:pic>
      <xdr:nvPicPr>
        <xdr:cNvPr id="378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1964436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260</xdr:row>
      <xdr:rowOff>231775</xdr:rowOff>
    </xdr:from>
    <xdr:to>
      <xdr:col>10</xdr:col>
      <xdr:colOff>539750</xdr:colOff>
      <xdr:row>260</xdr:row>
      <xdr:rowOff>450850</xdr:rowOff>
    </xdr:to>
    <xdr:pic>
      <xdr:nvPicPr>
        <xdr:cNvPr id="378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1964467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260</xdr:row>
      <xdr:rowOff>228600</xdr:rowOff>
    </xdr:from>
    <xdr:to>
      <xdr:col>3</xdr:col>
      <xdr:colOff>260350</xdr:colOff>
      <xdr:row>260</xdr:row>
      <xdr:rowOff>447675</xdr:rowOff>
    </xdr:to>
    <xdr:pic>
      <xdr:nvPicPr>
        <xdr:cNvPr id="378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1964436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245969</xdr:colOff>
      <xdr:row>260</xdr:row>
      <xdr:rowOff>287804</xdr:rowOff>
    </xdr:from>
    <xdr:to>
      <xdr:col>3</xdr:col>
      <xdr:colOff>465044</xdr:colOff>
      <xdr:row>260</xdr:row>
      <xdr:rowOff>506879</xdr:rowOff>
    </xdr:to>
    <xdr:pic>
      <xdr:nvPicPr>
        <xdr:cNvPr id="378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46419" y="196502804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260</xdr:row>
      <xdr:rowOff>228600</xdr:rowOff>
    </xdr:from>
    <xdr:to>
      <xdr:col>10</xdr:col>
      <xdr:colOff>260350</xdr:colOff>
      <xdr:row>260</xdr:row>
      <xdr:rowOff>447675</xdr:rowOff>
    </xdr:to>
    <xdr:pic>
      <xdr:nvPicPr>
        <xdr:cNvPr id="379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1964436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260</xdr:row>
      <xdr:rowOff>231775</xdr:rowOff>
    </xdr:from>
    <xdr:to>
      <xdr:col>10</xdr:col>
      <xdr:colOff>539750</xdr:colOff>
      <xdr:row>260</xdr:row>
      <xdr:rowOff>450850</xdr:rowOff>
    </xdr:to>
    <xdr:pic>
      <xdr:nvPicPr>
        <xdr:cNvPr id="379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1964467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266</xdr:row>
      <xdr:rowOff>279400</xdr:rowOff>
    </xdr:from>
    <xdr:to>
      <xdr:col>10</xdr:col>
      <xdr:colOff>196850</xdr:colOff>
      <xdr:row>266</xdr:row>
      <xdr:rowOff>498475</xdr:rowOff>
    </xdr:to>
    <xdr:pic>
      <xdr:nvPicPr>
        <xdr:cNvPr id="379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01456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266</xdr:row>
      <xdr:rowOff>257175</xdr:rowOff>
    </xdr:from>
    <xdr:to>
      <xdr:col>10</xdr:col>
      <xdr:colOff>514350</xdr:colOff>
      <xdr:row>266</xdr:row>
      <xdr:rowOff>476250</xdr:rowOff>
    </xdr:to>
    <xdr:pic>
      <xdr:nvPicPr>
        <xdr:cNvPr id="379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2014347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266</xdr:row>
      <xdr:rowOff>279400</xdr:rowOff>
    </xdr:from>
    <xdr:to>
      <xdr:col>3</xdr:col>
      <xdr:colOff>196850</xdr:colOff>
      <xdr:row>266</xdr:row>
      <xdr:rowOff>498475</xdr:rowOff>
    </xdr:to>
    <xdr:pic>
      <xdr:nvPicPr>
        <xdr:cNvPr id="379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1456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266</xdr:row>
      <xdr:rowOff>257175</xdr:rowOff>
    </xdr:from>
    <xdr:to>
      <xdr:col>3</xdr:col>
      <xdr:colOff>514350</xdr:colOff>
      <xdr:row>266</xdr:row>
      <xdr:rowOff>476250</xdr:rowOff>
    </xdr:to>
    <xdr:pic>
      <xdr:nvPicPr>
        <xdr:cNvPr id="379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014347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266</xdr:row>
      <xdr:rowOff>279400</xdr:rowOff>
    </xdr:from>
    <xdr:to>
      <xdr:col>3</xdr:col>
      <xdr:colOff>196850</xdr:colOff>
      <xdr:row>266</xdr:row>
      <xdr:rowOff>498475</xdr:rowOff>
    </xdr:to>
    <xdr:pic>
      <xdr:nvPicPr>
        <xdr:cNvPr id="379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1456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266</xdr:row>
      <xdr:rowOff>257175</xdr:rowOff>
    </xdr:from>
    <xdr:to>
      <xdr:col>3</xdr:col>
      <xdr:colOff>514350</xdr:colOff>
      <xdr:row>266</xdr:row>
      <xdr:rowOff>476250</xdr:rowOff>
    </xdr:to>
    <xdr:pic>
      <xdr:nvPicPr>
        <xdr:cNvPr id="379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014347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266</xdr:row>
      <xdr:rowOff>279400</xdr:rowOff>
    </xdr:from>
    <xdr:to>
      <xdr:col>10</xdr:col>
      <xdr:colOff>196850</xdr:colOff>
      <xdr:row>266</xdr:row>
      <xdr:rowOff>498475</xdr:rowOff>
    </xdr:to>
    <xdr:pic>
      <xdr:nvPicPr>
        <xdr:cNvPr id="379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01456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266</xdr:row>
      <xdr:rowOff>257175</xdr:rowOff>
    </xdr:from>
    <xdr:to>
      <xdr:col>10</xdr:col>
      <xdr:colOff>514350</xdr:colOff>
      <xdr:row>266</xdr:row>
      <xdr:rowOff>476250</xdr:rowOff>
    </xdr:to>
    <xdr:pic>
      <xdr:nvPicPr>
        <xdr:cNvPr id="379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2014347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266</xdr:row>
      <xdr:rowOff>279400</xdr:rowOff>
    </xdr:from>
    <xdr:to>
      <xdr:col>3</xdr:col>
      <xdr:colOff>196850</xdr:colOff>
      <xdr:row>266</xdr:row>
      <xdr:rowOff>498475</xdr:rowOff>
    </xdr:to>
    <xdr:pic>
      <xdr:nvPicPr>
        <xdr:cNvPr id="380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1456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266</xdr:row>
      <xdr:rowOff>257175</xdr:rowOff>
    </xdr:from>
    <xdr:to>
      <xdr:col>3</xdr:col>
      <xdr:colOff>514350</xdr:colOff>
      <xdr:row>266</xdr:row>
      <xdr:rowOff>476250</xdr:rowOff>
    </xdr:to>
    <xdr:pic>
      <xdr:nvPicPr>
        <xdr:cNvPr id="380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014347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266</xdr:row>
      <xdr:rowOff>279400</xdr:rowOff>
    </xdr:from>
    <xdr:to>
      <xdr:col>3</xdr:col>
      <xdr:colOff>196850</xdr:colOff>
      <xdr:row>266</xdr:row>
      <xdr:rowOff>498475</xdr:rowOff>
    </xdr:to>
    <xdr:pic>
      <xdr:nvPicPr>
        <xdr:cNvPr id="380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1456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266</xdr:row>
      <xdr:rowOff>257175</xdr:rowOff>
    </xdr:from>
    <xdr:to>
      <xdr:col>3</xdr:col>
      <xdr:colOff>514350</xdr:colOff>
      <xdr:row>266</xdr:row>
      <xdr:rowOff>476250</xdr:rowOff>
    </xdr:to>
    <xdr:pic>
      <xdr:nvPicPr>
        <xdr:cNvPr id="380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014347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266</xdr:row>
      <xdr:rowOff>279400</xdr:rowOff>
    </xdr:from>
    <xdr:to>
      <xdr:col>10</xdr:col>
      <xdr:colOff>196850</xdr:colOff>
      <xdr:row>266</xdr:row>
      <xdr:rowOff>498475</xdr:rowOff>
    </xdr:to>
    <xdr:pic>
      <xdr:nvPicPr>
        <xdr:cNvPr id="380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01456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266</xdr:row>
      <xdr:rowOff>257175</xdr:rowOff>
    </xdr:from>
    <xdr:to>
      <xdr:col>10</xdr:col>
      <xdr:colOff>514350</xdr:colOff>
      <xdr:row>266</xdr:row>
      <xdr:rowOff>476250</xdr:rowOff>
    </xdr:to>
    <xdr:pic>
      <xdr:nvPicPr>
        <xdr:cNvPr id="380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2014347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266</xdr:row>
      <xdr:rowOff>279400</xdr:rowOff>
    </xdr:from>
    <xdr:to>
      <xdr:col>3</xdr:col>
      <xdr:colOff>196850</xdr:colOff>
      <xdr:row>266</xdr:row>
      <xdr:rowOff>498475</xdr:rowOff>
    </xdr:to>
    <xdr:pic>
      <xdr:nvPicPr>
        <xdr:cNvPr id="380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1456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266</xdr:row>
      <xdr:rowOff>257175</xdr:rowOff>
    </xdr:from>
    <xdr:to>
      <xdr:col>3</xdr:col>
      <xdr:colOff>514350</xdr:colOff>
      <xdr:row>266</xdr:row>
      <xdr:rowOff>476250</xdr:rowOff>
    </xdr:to>
    <xdr:pic>
      <xdr:nvPicPr>
        <xdr:cNvPr id="380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014347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266</xdr:row>
      <xdr:rowOff>279400</xdr:rowOff>
    </xdr:from>
    <xdr:to>
      <xdr:col>3</xdr:col>
      <xdr:colOff>196850</xdr:colOff>
      <xdr:row>266</xdr:row>
      <xdr:rowOff>498475</xdr:rowOff>
    </xdr:to>
    <xdr:pic>
      <xdr:nvPicPr>
        <xdr:cNvPr id="380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1456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266</xdr:row>
      <xdr:rowOff>257175</xdr:rowOff>
    </xdr:from>
    <xdr:to>
      <xdr:col>3</xdr:col>
      <xdr:colOff>514350</xdr:colOff>
      <xdr:row>266</xdr:row>
      <xdr:rowOff>476250</xdr:rowOff>
    </xdr:to>
    <xdr:pic>
      <xdr:nvPicPr>
        <xdr:cNvPr id="380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014347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266</xdr:row>
      <xdr:rowOff>279400</xdr:rowOff>
    </xdr:from>
    <xdr:to>
      <xdr:col>10</xdr:col>
      <xdr:colOff>196850</xdr:colOff>
      <xdr:row>266</xdr:row>
      <xdr:rowOff>498475</xdr:rowOff>
    </xdr:to>
    <xdr:pic>
      <xdr:nvPicPr>
        <xdr:cNvPr id="381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01456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266</xdr:row>
      <xdr:rowOff>257175</xdr:rowOff>
    </xdr:from>
    <xdr:to>
      <xdr:col>10</xdr:col>
      <xdr:colOff>514350</xdr:colOff>
      <xdr:row>266</xdr:row>
      <xdr:rowOff>476250</xdr:rowOff>
    </xdr:to>
    <xdr:pic>
      <xdr:nvPicPr>
        <xdr:cNvPr id="381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2014347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266</xdr:row>
      <xdr:rowOff>279400</xdr:rowOff>
    </xdr:from>
    <xdr:to>
      <xdr:col>3</xdr:col>
      <xdr:colOff>196850</xdr:colOff>
      <xdr:row>266</xdr:row>
      <xdr:rowOff>498475</xdr:rowOff>
    </xdr:to>
    <xdr:pic>
      <xdr:nvPicPr>
        <xdr:cNvPr id="381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1456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266</xdr:row>
      <xdr:rowOff>257175</xdr:rowOff>
    </xdr:from>
    <xdr:to>
      <xdr:col>3</xdr:col>
      <xdr:colOff>514350</xdr:colOff>
      <xdr:row>266</xdr:row>
      <xdr:rowOff>476250</xdr:rowOff>
    </xdr:to>
    <xdr:pic>
      <xdr:nvPicPr>
        <xdr:cNvPr id="381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014347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266</xdr:row>
      <xdr:rowOff>279400</xdr:rowOff>
    </xdr:from>
    <xdr:to>
      <xdr:col>3</xdr:col>
      <xdr:colOff>196850</xdr:colOff>
      <xdr:row>266</xdr:row>
      <xdr:rowOff>498475</xdr:rowOff>
    </xdr:to>
    <xdr:pic>
      <xdr:nvPicPr>
        <xdr:cNvPr id="381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1456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266</xdr:row>
      <xdr:rowOff>257175</xdr:rowOff>
    </xdr:from>
    <xdr:to>
      <xdr:col>3</xdr:col>
      <xdr:colOff>514350</xdr:colOff>
      <xdr:row>266</xdr:row>
      <xdr:rowOff>476250</xdr:rowOff>
    </xdr:to>
    <xdr:pic>
      <xdr:nvPicPr>
        <xdr:cNvPr id="381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014347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266</xdr:row>
      <xdr:rowOff>279400</xdr:rowOff>
    </xdr:from>
    <xdr:to>
      <xdr:col>10</xdr:col>
      <xdr:colOff>196850</xdr:colOff>
      <xdr:row>266</xdr:row>
      <xdr:rowOff>498475</xdr:rowOff>
    </xdr:to>
    <xdr:pic>
      <xdr:nvPicPr>
        <xdr:cNvPr id="381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01456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266</xdr:row>
      <xdr:rowOff>279400</xdr:rowOff>
    </xdr:from>
    <xdr:to>
      <xdr:col>3</xdr:col>
      <xdr:colOff>196850</xdr:colOff>
      <xdr:row>266</xdr:row>
      <xdr:rowOff>498475</xdr:rowOff>
    </xdr:to>
    <xdr:pic>
      <xdr:nvPicPr>
        <xdr:cNvPr id="381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1456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266</xdr:row>
      <xdr:rowOff>279400</xdr:rowOff>
    </xdr:from>
    <xdr:to>
      <xdr:col>3</xdr:col>
      <xdr:colOff>196850</xdr:colOff>
      <xdr:row>266</xdr:row>
      <xdr:rowOff>498475</xdr:rowOff>
    </xdr:to>
    <xdr:pic>
      <xdr:nvPicPr>
        <xdr:cNvPr id="381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1456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266</xdr:row>
      <xdr:rowOff>279400</xdr:rowOff>
    </xdr:from>
    <xdr:to>
      <xdr:col>10</xdr:col>
      <xdr:colOff>196850</xdr:colOff>
      <xdr:row>266</xdr:row>
      <xdr:rowOff>498475</xdr:rowOff>
    </xdr:to>
    <xdr:pic>
      <xdr:nvPicPr>
        <xdr:cNvPr id="381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01456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266</xdr:row>
      <xdr:rowOff>279400</xdr:rowOff>
    </xdr:from>
    <xdr:to>
      <xdr:col>3</xdr:col>
      <xdr:colOff>196850</xdr:colOff>
      <xdr:row>266</xdr:row>
      <xdr:rowOff>498475</xdr:rowOff>
    </xdr:to>
    <xdr:pic>
      <xdr:nvPicPr>
        <xdr:cNvPr id="382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1456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266</xdr:row>
      <xdr:rowOff>279400</xdr:rowOff>
    </xdr:from>
    <xdr:to>
      <xdr:col>3</xdr:col>
      <xdr:colOff>196850</xdr:colOff>
      <xdr:row>266</xdr:row>
      <xdr:rowOff>498475</xdr:rowOff>
    </xdr:to>
    <xdr:pic>
      <xdr:nvPicPr>
        <xdr:cNvPr id="382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1456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266</xdr:row>
      <xdr:rowOff>279400</xdr:rowOff>
    </xdr:from>
    <xdr:to>
      <xdr:col>10</xdr:col>
      <xdr:colOff>196850</xdr:colOff>
      <xdr:row>266</xdr:row>
      <xdr:rowOff>498475</xdr:rowOff>
    </xdr:to>
    <xdr:pic>
      <xdr:nvPicPr>
        <xdr:cNvPr id="382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01456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266</xdr:row>
      <xdr:rowOff>279400</xdr:rowOff>
    </xdr:from>
    <xdr:to>
      <xdr:col>3</xdr:col>
      <xdr:colOff>196850</xdr:colOff>
      <xdr:row>266</xdr:row>
      <xdr:rowOff>498475</xdr:rowOff>
    </xdr:to>
    <xdr:pic>
      <xdr:nvPicPr>
        <xdr:cNvPr id="382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1456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266</xdr:row>
      <xdr:rowOff>279400</xdr:rowOff>
    </xdr:from>
    <xdr:to>
      <xdr:col>3</xdr:col>
      <xdr:colOff>196850</xdr:colOff>
      <xdr:row>266</xdr:row>
      <xdr:rowOff>498475</xdr:rowOff>
    </xdr:to>
    <xdr:pic>
      <xdr:nvPicPr>
        <xdr:cNvPr id="382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1456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266</xdr:row>
      <xdr:rowOff>279400</xdr:rowOff>
    </xdr:from>
    <xdr:to>
      <xdr:col>3</xdr:col>
      <xdr:colOff>196850</xdr:colOff>
      <xdr:row>266</xdr:row>
      <xdr:rowOff>498475</xdr:rowOff>
    </xdr:to>
    <xdr:pic>
      <xdr:nvPicPr>
        <xdr:cNvPr id="382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1456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266</xdr:row>
      <xdr:rowOff>279400</xdr:rowOff>
    </xdr:from>
    <xdr:to>
      <xdr:col>10</xdr:col>
      <xdr:colOff>196850</xdr:colOff>
      <xdr:row>266</xdr:row>
      <xdr:rowOff>498475</xdr:rowOff>
    </xdr:to>
    <xdr:pic>
      <xdr:nvPicPr>
        <xdr:cNvPr id="382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01456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266</xdr:row>
      <xdr:rowOff>279400</xdr:rowOff>
    </xdr:from>
    <xdr:to>
      <xdr:col>3</xdr:col>
      <xdr:colOff>196850</xdr:colOff>
      <xdr:row>266</xdr:row>
      <xdr:rowOff>498475</xdr:rowOff>
    </xdr:to>
    <xdr:pic>
      <xdr:nvPicPr>
        <xdr:cNvPr id="382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1456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266</xdr:row>
      <xdr:rowOff>279400</xdr:rowOff>
    </xdr:from>
    <xdr:to>
      <xdr:col>3</xdr:col>
      <xdr:colOff>196850</xdr:colOff>
      <xdr:row>266</xdr:row>
      <xdr:rowOff>498475</xdr:rowOff>
    </xdr:to>
    <xdr:pic>
      <xdr:nvPicPr>
        <xdr:cNvPr id="382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1456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266</xdr:row>
      <xdr:rowOff>279400</xdr:rowOff>
    </xdr:from>
    <xdr:to>
      <xdr:col>10</xdr:col>
      <xdr:colOff>196850</xdr:colOff>
      <xdr:row>266</xdr:row>
      <xdr:rowOff>498475</xdr:rowOff>
    </xdr:to>
    <xdr:pic>
      <xdr:nvPicPr>
        <xdr:cNvPr id="382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01456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266</xdr:row>
      <xdr:rowOff>279400</xdr:rowOff>
    </xdr:from>
    <xdr:to>
      <xdr:col>3</xdr:col>
      <xdr:colOff>196850</xdr:colOff>
      <xdr:row>266</xdr:row>
      <xdr:rowOff>498475</xdr:rowOff>
    </xdr:to>
    <xdr:pic>
      <xdr:nvPicPr>
        <xdr:cNvPr id="383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1456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266</xdr:row>
      <xdr:rowOff>279400</xdr:rowOff>
    </xdr:from>
    <xdr:to>
      <xdr:col>3</xdr:col>
      <xdr:colOff>196850</xdr:colOff>
      <xdr:row>266</xdr:row>
      <xdr:rowOff>498475</xdr:rowOff>
    </xdr:to>
    <xdr:pic>
      <xdr:nvPicPr>
        <xdr:cNvPr id="383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1456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266</xdr:row>
      <xdr:rowOff>279400</xdr:rowOff>
    </xdr:from>
    <xdr:to>
      <xdr:col>10</xdr:col>
      <xdr:colOff>196850</xdr:colOff>
      <xdr:row>266</xdr:row>
      <xdr:rowOff>498475</xdr:rowOff>
    </xdr:to>
    <xdr:pic>
      <xdr:nvPicPr>
        <xdr:cNvPr id="383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01456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266</xdr:row>
      <xdr:rowOff>279400</xdr:rowOff>
    </xdr:from>
    <xdr:to>
      <xdr:col>3</xdr:col>
      <xdr:colOff>196850</xdr:colOff>
      <xdr:row>266</xdr:row>
      <xdr:rowOff>498475</xdr:rowOff>
    </xdr:to>
    <xdr:pic>
      <xdr:nvPicPr>
        <xdr:cNvPr id="383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1456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266</xdr:row>
      <xdr:rowOff>279400</xdr:rowOff>
    </xdr:from>
    <xdr:to>
      <xdr:col>3</xdr:col>
      <xdr:colOff>196850</xdr:colOff>
      <xdr:row>266</xdr:row>
      <xdr:rowOff>498475</xdr:rowOff>
    </xdr:to>
    <xdr:pic>
      <xdr:nvPicPr>
        <xdr:cNvPr id="38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1456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266</xdr:row>
      <xdr:rowOff>279400</xdr:rowOff>
    </xdr:from>
    <xdr:to>
      <xdr:col>10</xdr:col>
      <xdr:colOff>196850</xdr:colOff>
      <xdr:row>266</xdr:row>
      <xdr:rowOff>498475</xdr:rowOff>
    </xdr:to>
    <xdr:pic>
      <xdr:nvPicPr>
        <xdr:cNvPr id="383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01456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266</xdr:row>
      <xdr:rowOff>279400</xdr:rowOff>
    </xdr:from>
    <xdr:to>
      <xdr:col>3</xdr:col>
      <xdr:colOff>196850</xdr:colOff>
      <xdr:row>266</xdr:row>
      <xdr:rowOff>498475</xdr:rowOff>
    </xdr:to>
    <xdr:pic>
      <xdr:nvPicPr>
        <xdr:cNvPr id="383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1456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266</xdr:row>
      <xdr:rowOff>279400</xdr:rowOff>
    </xdr:from>
    <xdr:to>
      <xdr:col>3</xdr:col>
      <xdr:colOff>196850</xdr:colOff>
      <xdr:row>266</xdr:row>
      <xdr:rowOff>498475</xdr:rowOff>
    </xdr:to>
    <xdr:pic>
      <xdr:nvPicPr>
        <xdr:cNvPr id="383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1456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266</xdr:row>
      <xdr:rowOff>257175</xdr:rowOff>
    </xdr:from>
    <xdr:to>
      <xdr:col>3</xdr:col>
      <xdr:colOff>514350</xdr:colOff>
      <xdr:row>266</xdr:row>
      <xdr:rowOff>476250</xdr:rowOff>
    </xdr:to>
    <xdr:pic>
      <xdr:nvPicPr>
        <xdr:cNvPr id="383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014347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266</xdr:row>
      <xdr:rowOff>279400</xdr:rowOff>
    </xdr:from>
    <xdr:to>
      <xdr:col>10</xdr:col>
      <xdr:colOff>196850</xdr:colOff>
      <xdr:row>266</xdr:row>
      <xdr:rowOff>498475</xdr:rowOff>
    </xdr:to>
    <xdr:pic>
      <xdr:nvPicPr>
        <xdr:cNvPr id="383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01456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266</xdr:row>
      <xdr:rowOff>257175</xdr:rowOff>
    </xdr:from>
    <xdr:to>
      <xdr:col>10</xdr:col>
      <xdr:colOff>514350</xdr:colOff>
      <xdr:row>266</xdr:row>
      <xdr:rowOff>476250</xdr:rowOff>
    </xdr:to>
    <xdr:pic>
      <xdr:nvPicPr>
        <xdr:cNvPr id="384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2014347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266</xdr:row>
      <xdr:rowOff>279400</xdr:rowOff>
    </xdr:from>
    <xdr:to>
      <xdr:col>3</xdr:col>
      <xdr:colOff>196850</xdr:colOff>
      <xdr:row>266</xdr:row>
      <xdr:rowOff>498475</xdr:rowOff>
    </xdr:to>
    <xdr:pic>
      <xdr:nvPicPr>
        <xdr:cNvPr id="384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1456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266</xdr:row>
      <xdr:rowOff>257175</xdr:rowOff>
    </xdr:from>
    <xdr:to>
      <xdr:col>3</xdr:col>
      <xdr:colOff>514350</xdr:colOff>
      <xdr:row>266</xdr:row>
      <xdr:rowOff>476250</xdr:rowOff>
    </xdr:to>
    <xdr:pic>
      <xdr:nvPicPr>
        <xdr:cNvPr id="384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014347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266</xdr:row>
      <xdr:rowOff>279400</xdr:rowOff>
    </xdr:from>
    <xdr:to>
      <xdr:col>3</xdr:col>
      <xdr:colOff>196850</xdr:colOff>
      <xdr:row>266</xdr:row>
      <xdr:rowOff>498475</xdr:rowOff>
    </xdr:to>
    <xdr:pic>
      <xdr:nvPicPr>
        <xdr:cNvPr id="384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1456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266</xdr:row>
      <xdr:rowOff>279400</xdr:rowOff>
    </xdr:from>
    <xdr:to>
      <xdr:col>10</xdr:col>
      <xdr:colOff>196850</xdr:colOff>
      <xdr:row>266</xdr:row>
      <xdr:rowOff>498475</xdr:rowOff>
    </xdr:to>
    <xdr:pic>
      <xdr:nvPicPr>
        <xdr:cNvPr id="384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01456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266</xdr:row>
      <xdr:rowOff>279400</xdr:rowOff>
    </xdr:from>
    <xdr:to>
      <xdr:col>3</xdr:col>
      <xdr:colOff>196850</xdr:colOff>
      <xdr:row>266</xdr:row>
      <xdr:rowOff>498475</xdr:rowOff>
    </xdr:to>
    <xdr:pic>
      <xdr:nvPicPr>
        <xdr:cNvPr id="384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1456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266</xdr:row>
      <xdr:rowOff>279400</xdr:rowOff>
    </xdr:from>
    <xdr:to>
      <xdr:col>3</xdr:col>
      <xdr:colOff>196850</xdr:colOff>
      <xdr:row>266</xdr:row>
      <xdr:rowOff>498475</xdr:rowOff>
    </xdr:to>
    <xdr:pic>
      <xdr:nvPicPr>
        <xdr:cNvPr id="384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1456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266</xdr:row>
      <xdr:rowOff>279400</xdr:rowOff>
    </xdr:from>
    <xdr:to>
      <xdr:col>10</xdr:col>
      <xdr:colOff>196850</xdr:colOff>
      <xdr:row>266</xdr:row>
      <xdr:rowOff>498475</xdr:rowOff>
    </xdr:to>
    <xdr:pic>
      <xdr:nvPicPr>
        <xdr:cNvPr id="384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01456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266</xdr:row>
      <xdr:rowOff>279400</xdr:rowOff>
    </xdr:from>
    <xdr:to>
      <xdr:col>3</xdr:col>
      <xdr:colOff>196850</xdr:colOff>
      <xdr:row>266</xdr:row>
      <xdr:rowOff>498475</xdr:rowOff>
    </xdr:to>
    <xdr:pic>
      <xdr:nvPicPr>
        <xdr:cNvPr id="384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1456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266</xdr:row>
      <xdr:rowOff>279400</xdr:rowOff>
    </xdr:from>
    <xdr:to>
      <xdr:col>3</xdr:col>
      <xdr:colOff>196850</xdr:colOff>
      <xdr:row>266</xdr:row>
      <xdr:rowOff>498475</xdr:rowOff>
    </xdr:to>
    <xdr:pic>
      <xdr:nvPicPr>
        <xdr:cNvPr id="384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1456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266</xdr:row>
      <xdr:rowOff>279400</xdr:rowOff>
    </xdr:from>
    <xdr:to>
      <xdr:col>10</xdr:col>
      <xdr:colOff>196850</xdr:colOff>
      <xdr:row>266</xdr:row>
      <xdr:rowOff>498475</xdr:rowOff>
    </xdr:to>
    <xdr:pic>
      <xdr:nvPicPr>
        <xdr:cNvPr id="385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01456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266</xdr:row>
      <xdr:rowOff>279400</xdr:rowOff>
    </xdr:from>
    <xdr:to>
      <xdr:col>3</xdr:col>
      <xdr:colOff>196850</xdr:colOff>
      <xdr:row>266</xdr:row>
      <xdr:rowOff>498475</xdr:rowOff>
    </xdr:to>
    <xdr:pic>
      <xdr:nvPicPr>
        <xdr:cNvPr id="385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1456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266</xdr:row>
      <xdr:rowOff>279400</xdr:rowOff>
    </xdr:from>
    <xdr:to>
      <xdr:col>3</xdr:col>
      <xdr:colOff>196850</xdr:colOff>
      <xdr:row>266</xdr:row>
      <xdr:rowOff>498475</xdr:rowOff>
    </xdr:to>
    <xdr:pic>
      <xdr:nvPicPr>
        <xdr:cNvPr id="385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1456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266</xdr:row>
      <xdr:rowOff>279400</xdr:rowOff>
    </xdr:from>
    <xdr:to>
      <xdr:col>10</xdr:col>
      <xdr:colOff>196850</xdr:colOff>
      <xdr:row>266</xdr:row>
      <xdr:rowOff>498475</xdr:rowOff>
    </xdr:to>
    <xdr:pic>
      <xdr:nvPicPr>
        <xdr:cNvPr id="385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01456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266</xdr:row>
      <xdr:rowOff>279400</xdr:rowOff>
    </xdr:from>
    <xdr:to>
      <xdr:col>3</xdr:col>
      <xdr:colOff>196850</xdr:colOff>
      <xdr:row>266</xdr:row>
      <xdr:rowOff>498475</xdr:rowOff>
    </xdr:to>
    <xdr:pic>
      <xdr:nvPicPr>
        <xdr:cNvPr id="385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1456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266</xdr:row>
      <xdr:rowOff>279400</xdr:rowOff>
    </xdr:from>
    <xdr:to>
      <xdr:col>3</xdr:col>
      <xdr:colOff>196850</xdr:colOff>
      <xdr:row>266</xdr:row>
      <xdr:rowOff>498475</xdr:rowOff>
    </xdr:to>
    <xdr:pic>
      <xdr:nvPicPr>
        <xdr:cNvPr id="385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1456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266</xdr:row>
      <xdr:rowOff>279400</xdr:rowOff>
    </xdr:from>
    <xdr:to>
      <xdr:col>10</xdr:col>
      <xdr:colOff>196850</xdr:colOff>
      <xdr:row>266</xdr:row>
      <xdr:rowOff>498475</xdr:rowOff>
    </xdr:to>
    <xdr:pic>
      <xdr:nvPicPr>
        <xdr:cNvPr id="385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01456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266</xdr:row>
      <xdr:rowOff>279400</xdr:rowOff>
    </xdr:from>
    <xdr:to>
      <xdr:col>3</xdr:col>
      <xdr:colOff>196850</xdr:colOff>
      <xdr:row>266</xdr:row>
      <xdr:rowOff>498475</xdr:rowOff>
    </xdr:to>
    <xdr:pic>
      <xdr:nvPicPr>
        <xdr:cNvPr id="385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1456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266</xdr:row>
      <xdr:rowOff>279400</xdr:rowOff>
    </xdr:from>
    <xdr:to>
      <xdr:col>3</xdr:col>
      <xdr:colOff>196850</xdr:colOff>
      <xdr:row>266</xdr:row>
      <xdr:rowOff>498475</xdr:rowOff>
    </xdr:to>
    <xdr:pic>
      <xdr:nvPicPr>
        <xdr:cNvPr id="385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1456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266</xdr:row>
      <xdr:rowOff>279400</xdr:rowOff>
    </xdr:from>
    <xdr:to>
      <xdr:col>10</xdr:col>
      <xdr:colOff>196850</xdr:colOff>
      <xdr:row>266</xdr:row>
      <xdr:rowOff>498475</xdr:rowOff>
    </xdr:to>
    <xdr:pic>
      <xdr:nvPicPr>
        <xdr:cNvPr id="385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01456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266</xdr:row>
      <xdr:rowOff>279400</xdr:rowOff>
    </xdr:from>
    <xdr:to>
      <xdr:col>3</xdr:col>
      <xdr:colOff>196850</xdr:colOff>
      <xdr:row>266</xdr:row>
      <xdr:rowOff>498475</xdr:rowOff>
    </xdr:to>
    <xdr:pic>
      <xdr:nvPicPr>
        <xdr:cNvPr id="386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1456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266</xdr:row>
      <xdr:rowOff>279400</xdr:rowOff>
    </xdr:from>
    <xdr:to>
      <xdr:col>3</xdr:col>
      <xdr:colOff>196850</xdr:colOff>
      <xdr:row>266</xdr:row>
      <xdr:rowOff>498475</xdr:rowOff>
    </xdr:to>
    <xdr:pic>
      <xdr:nvPicPr>
        <xdr:cNvPr id="386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1456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266</xdr:row>
      <xdr:rowOff>279400</xdr:rowOff>
    </xdr:from>
    <xdr:to>
      <xdr:col>10</xdr:col>
      <xdr:colOff>196850</xdr:colOff>
      <xdr:row>266</xdr:row>
      <xdr:rowOff>498475</xdr:rowOff>
    </xdr:to>
    <xdr:pic>
      <xdr:nvPicPr>
        <xdr:cNvPr id="386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01456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266</xdr:row>
      <xdr:rowOff>279400</xdr:rowOff>
    </xdr:from>
    <xdr:to>
      <xdr:col>3</xdr:col>
      <xdr:colOff>196850</xdr:colOff>
      <xdr:row>266</xdr:row>
      <xdr:rowOff>498475</xdr:rowOff>
    </xdr:to>
    <xdr:pic>
      <xdr:nvPicPr>
        <xdr:cNvPr id="386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1456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266</xdr:row>
      <xdr:rowOff>279400</xdr:rowOff>
    </xdr:from>
    <xdr:to>
      <xdr:col>3</xdr:col>
      <xdr:colOff>196850</xdr:colOff>
      <xdr:row>266</xdr:row>
      <xdr:rowOff>498475</xdr:rowOff>
    </xdr:to>
    <xdr:pic>
      <xdr:nvPicPr>
        <xdr:cNvPr id="386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1456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266</xdr:row>
      <xdr:rowOff>257175</xdr:rowOff>
    </xdr:from>
    <xdr:to>
      <xdr:col>3</xdr:col>
      <xdr:colOff>514350</xdr:colOff>
      <xdr:row>266</xdr:row>
      <xdr:rowOff>476250</xdr:rowOff>
    </xdr:to>
    <xdr:pic>
      <xdr:nvPicPr>
        <xdr:cNvPr id="386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014347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266</xdr:row>
      <xdr:rowOff>279400</xdr:rowOff>
    </xdr:from>
    <xdr:to>
      <xdr:col>10</xdr:col>
      <xdr:colOff>196850</xdr:colOff>
      <xdr:row>266</xdr:row>
      <xdr:rowOff>498475</xdr:rowOff>
    </xdr:to>
    <xdr:pic>
      <xdr:nvPicPr>
        <xdr:cNvPr id="386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01456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266</xdr:row>
      <xdr:rowOff>257175</xdr:rowOff>
    </xdr:from>
    <xdr:to>
      <xdr:col>10</xdr:col>
      <xdr:colOff>514350</xdr:colOff>
      <xdr:row>266</xdr:row>
      <xdr:rowOff>476250</xdr:rowOff>
    </xdr:to>
    <xdr:pic>
      <xdr:nvPicPr>
        <xdr:cNvPr id="386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2014347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266</xdr:row>
      <xdr:rowOff>279400</xdr:rowOff>
    </xdr:from>
    <xdr:to>
      <xdr:col>3</xdr:col>
      <xdr:colOff>196850</xdr:colOff>
      <xdr:row>266</xdr:row>
      <xdr:rowOff>498475</xdr:rowOff>
    </xdr:to>
    <xdr:pic>
      <xdr:nvPicPr>
        <xdr:cNvPr id="386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1456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266</xdr:row>
      <xdr:rowOff>257175</xdr:rowOff>
    </xdr:from>
    <xdr:to>
      <xdr:col>3</xdr:col>
      <xdr:colOff>514350</xdr:colOff>
      <xdr:row>266</xdr:row>
      <xdr:rowOff>476250</xdr:rowOff>
    </xdr:to>
    <xdr:pic>
      <xdr:nvPicPr>
        <xdr:cNvPr id="386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014347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266</xdr:row>
      <xdr:rowOff>279400</xdr:rowOff>
    </xdr:from>
    <xdr:to>
      <xdr:col>3</xdr:col>
      <xdr:colOff>196850</xdr:colOff>
      <xdr:row>266</xdr:row>
      <xdr:rowOff>498475</xdr:rowOff>
    </xdr:to>
    <xdr:pic>
      <xdr:nvPicPr>
        <xdr:cNvPr id="387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1456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266</xdr:row>
      <xdr:rowOff>279400</xdr:rowOff>
    </xdr:from>
    <xdr:to>
      <xdr:col>10</xdr:col>
      <xdr:colOff>196850</xdr:colOff>
      <xdr:row>266</xdr:row>
      <xdr:rowOff>498475</xdr:rowOff>
    </xdr:to>
    <xdr:pic>
      <xdr:nvPicPr>
        <xdr:cNvPr id="387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01456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266</xdr:row>
      <xdr:rowOff>279400</xdr:rowOff>
    </xdr:from>
    <xdr:to>
      <xdr:col>3</xdr:col>
      <xdr:colOff>196850</xdr:colOff>
      <xdr:row>266</xdr:row>
      <xdr:rowOff>498475</xdr:rowOff>
    </xdr:to>
    <xdr:pic>
      <xdr:nvPicPr>
        <xdr:cNvPr id="387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1456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266</xdr:row>
      <xdr:rowOff>279400</xdr:rowOff>
    </xdr:from>
    <xdr:to>
      <xdr:col>3</xdr:col>
      <xdr:colOff>196850</xdr:colOff>
      <xdr:row>266</xdr:row>
      <xdr:rowOff>498475</xdr:rowOff>
    </xdr:to>
    <xdr:pic>
      <xdr:nvPicPr>
        <xdr:cNvPr id="387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1456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266</xdr:row>
      <xdr:rowOff>279400</xdr:rowOff>
    </xdr:from>
    <xdr:to>
      <xdr:col>10</xdr:col>
      <xdr:colOff>196850</xdr:colOff>
      <xdr:row>266</xdr:row>
      <xdr:rowOff>498475</xdr:rowOff>
    </xdr:to>
    <xdr:pic>
      <xdr:nvPicPr>
        <xdr:cNvPr id="387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01456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266</xdr:row>
      <xdr:rowOff>279400</xdr:rowOff>
    </xdr:from>
    <xdr:to>
      <xdr:col>3</xdr:col>
      <xdr:colOff>196850</xdr:colOff>
      <xdr:row>266</xdr:row>
      <xdr:rowOff>498475</xdr:rowOff>
    </xdr:to>
    <xdr:pic>
      <xdr:nvPicPr>
        <xdr:cNvPr id="387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1456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266</xdr:row>
      <xdr:rowOff>279400</xdr:rowOff>
    </xdr:from>
    <xdr:to>
      <xdr:col>3</xdr:col>
      <xdr:colOff>196850</xdr:colOff>
      <xdr:row>266</xdr:row>
      <xdr:rowOff>498475</xdr:rowOff>
    </xdr:to>
    <xdr:pic>
      <xdr:nvPicPr>
        <xdr:cNvPr id="387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1456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266</xdr:row>
      <xdr:rowOff>279400</xdr:rowOff>
    </xdr:from>
    <xdr:to>
      <xdr:col>10</xdr:col>
      <xdr:colOff>196850</xdr:colOff>
      <xdr:row>266</xdr:row>
      <xdr:rowOff>498475</xdr:rowOff>
    </xdr:to>
    <xdr:pic>
      <xdr:nvPicPr>
        <xdr:cNvPr id="387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01456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266</xdr:row>
      <xdr:rowOff>279400</xdr:rowOff>
    </xdr:from>
    <xdr:to>
      <xdr:col>3</xdr:col>
      <xdr:colOff>196850</xdr:colOff>
      <xdr:row>266</xdr:row>
      <xdr:rowOff>498475</xdr:rowOff>
    </xdr:to>
    <xdr:pic>
      <xdr:nvPicPr>
        <xdr:cNvPr id="387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1456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266</xdr:row>
      <xdr:rowOff>279400</xdr:rowOff>
    </xdr:from>
    <xdr:to>
      <xdr:col>3</xdr:col>
      <xdr:colOff>196850</xdr:colOff>
      <xdr:row>266</xdr:row>
      <xdr:rowOff>498475</xdr:rowOff>
    </xdr:to>
    <xdr:pic>
      <xdr:nvPicPr>
        <xdr:cNvPr id="387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1456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266</xdr:row>
      <xdr:rowOff>279400</xdr:rowOff>
    </xdr:from>
    <xdr:to>
      <xdr:col>10</xdr:col>
      <xdr:colOff>196850</xdr:colOff>
      <xdr:row>266</xdr:row>
      <xdr:rowOff>498475</xdr:rowOff>
    </xdr:to>
    <xdr:pic>
      <xdr:nvPicPr>
        <xdr:cNvPr id="388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01456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266</xdr:row>
      <xdr:rowOff>279400</xdr:rowOff>
    </xdr:from>
    <xdr:to>
      <xdr:col>3</xdr:col>
      <xdr:colOff>196850</xdr:colOff>
      <xdr:row>266</xdr:row>
      <xdr:rowOff>498475</xdr:rowOff>
    </xdr:to>
    <xdr:pic>
      <xdr:nvPicPr>
        <xdr:cNvPr id="388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1456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266</xdr:row>
      <xdr:rowOff>279400</xdr:rowOff>
    </xdr:from>
    <xdr:to>
      <xdr:col>3</xdr:col>
      <xdr:colOff>196850</xdr:colOff>
      <xdr:row>266</xdr:row>
      <xdr:rowOff>498475</xdr:rowOff>
    </xdr:to>
    <xdr:pic>
      <xdr:nvPicPr>
        <xdr:cNvPr id="388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1456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266</xdr:row>
      <xdr:rowOff>279400</xdr:rowOff>
    </xdr:from>
    <xdr:to>
      <xdr:col>10</xdr:col>
      <xdr:colOff>196850</xdr:colOff>
      <xdr:row>266</xdr:row>
      <xdr:rowOff>498475</xdr:rowOff>
    </xdr:to>
    <xdr:pic>
      <xdr:nvPicPr>
        <xdr:cNvPr id="388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01456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266</xdr:row>
      <xdr:rowOff>279400</xdr:rowOff>
    </xdr:from>
    <xdr:to>
      <xdr:col>3</xdr:col>
      <xdr:colOff>196850</xdr:colOff>
      <xdr:row>266</xdr:row>
      <xdr:rowOff>498475</xdr:rowOff>
    </xdr:to>
    <xdr:pic>
      <xdr:nvPicPr>
        <xdr:cNvPr id="388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1456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266</xdr:row>
      <xdr:rowOff>279400</xdr:rowOff>
    </xdr:from>
    <xdr:to>
      <xdr:col>3</xdr:col>
      <xdr:colOff>196850</xdr:colOff>
      <xdr:row>266</xdr:row>
      <xdr:rowOff>498475</xdr:rowOff>
    </xdr:to>
    <xdr:pic>
      <xdr:nvPicPr>
        <xdr:cNvPr id="388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1456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266</xdr:row>
      <xdr:rowOff>257175</xdr:rowOff>
    </xdr:from>
    <xdr:to>
      <xdr:col>3</xdr:col>
      <xdr:colOff>514350</xdr:colOff>
      <xdr:row>266</xdr:row>
      <xdr:rowOff>476250</xdr:rowOff>
    </xdr:to>
    <xdr:pic>
      <xdr:nvPicPr>
        <xdr:cNvPr id="388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014347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266</xdr:row>
      <xdr:rowOff>279400</xdr:rowOff>
    </xdr:from>
    <xdr:to>
      <xdr:col>10</xdr:col>
      <xdr:colOff>196850</xdr:colOff>
      <xdr:row>266</xdr:row>
      <xdr:rowOff>498475</xdr:rowOff>
    </xdr:to>
    <xdr:pic>
      <xdr:nvPicPr>
        <xdr:cNvPr id="388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01456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266</xdr:row>
      <xdr:rowOff>257175</xdr:rowOff>
    </xdr:from>
    <xdr:to>
      <xdr:col>10</xdr:col>
      <xdr:colOff>514350</xdr:colOff>
      <xdr:row>266</xdr:row>
      <xdr:rowOff>476250</xdr:rowOff>
    </xdr:to>
    <xdr:pic>
      <xdr:nvPicPr>
        <xdr:cNvPr id="388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2014347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266</xdr:row>
      <xdr:rowOff>279400</xdr:rowOff>
    </xdr:from>
    <xdr:to>
      <xdr:col>3</xdr:col>
      <xdr:colOff>196850</xdr:colOff>
      <xdr:row>266</xdr:row>
      <xdr:rowOff>498475</xdr:rowOff>
    </xdr:to>
    <xdr:pic>
      <xdr:nvPicPr>
        <xdr:cNvPr id="388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1456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266</xdr:row>
      <xdr:rowOff>257175</xdr:rowOff>
    </xdr:from>
    <xdr:to>
      <xdr:col>3</xdr:col>
      <xdr:colOff>514350</xdr:colOff>
      <xdr:row>266</xdr:row>
      <xdr:rowOff>476250</xdr:rowOff>
    </xdr:to>
    <xdr:pic>
      <xdr:nvPicPr>
        <xdr:cNvPr id="389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014347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266</xdr:row>
      <xdr:rowOff>279400</xdr:rowOff>
    </xdr:from>
    <xdr:to>
      <xdr:col>3</xdr:col>
      <xdr:colOff>196850</xdr:colOff>
      <xdr:row>266</xdr:row>
      <xdr:rowOff>498475</xdr:rowOff>
    </xdr:to>
    <xdr:pic>
      <xdr:nvPicPr>
        <xdr:cNvPr id="389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1456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266</xdr:row>
      <xdr:rowOff>279400</xdr:rowOff>
    </xdr:from>
    <xdr:to>
      <xdr:col>10</xdr:col>
      <xdr:colOff>196850</xdr:colOff>
      <xdr:row>266</xdr:row>
      <xdr:rowOff>498475</xdr:rowOff>
    </xdr:to>
    <xdr:pic>
      <xdr:nvPicPr>
        <xdr:cNvPr id="389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01456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266</xdr:row>
      <xdr:rowOff>279400</xdr:rowOff>
    </xdr:from>
    <xdr:to>
      <xdr:col>3</xdr:col>
      <xdr:colOff>196850</xdr:colOff>
      <xdr:row>266</xdr:row>
      <xdr:rowOff>498475</xdr:rowOff>
    </xdr:to>
    <xdr:pic>
      <xdr:nvPicPr>
        <xdr:cNvPr id="389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1456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266</xdr:row>
      <xdr:rowOff>279400</xdr:rowOff>
    </xdr:from>
    <xdr:to>
      <xdr:col>3</xdr:col>
      <xdr:colOff>196850</xdr:colOff>
      <xdr:row>266</xdr:row>
      <xdr:rowOff>498475</xdr:rowOff>
    </xdr:to>
    <xdr:pic>
      <xdr:nvPicPr>
        <xdr:cNvPr id="389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1456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266</xdr:row>
      <xdr:rowOff>279400</xdr:rowOff>
    </xdr:from>
    <xdr:to>
      <xdr:col>10</xdr:col>
      <xdr:colOff>196850</xdr:colOff>
      <xdr:row>266</xdr:row>
      <xdr:rowOff>498475</xdr:rowOff>
    </xdr:to>
    <xdr:pic>
      <xdr:nvPicPr>
        <xdr:cNvPr id="389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01456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266</xdr:row>
      <xdr:rowOff>279400</xdr:rowOff>
    </xdr:from>
    <xdr:to>
      <xdr:col>3</xdr:col>
      <xdr:colOff>196850</xdr:colOff>
      <xdr:row>266</xdr:row>
      <xdr:rowOff>498475</xdr:rowOff>
    </xdr:to>
    <xdr:pic>
      <xdr:nvPicPr>
        <xdr:cNvPr id="389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1456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266</xdr:row>
      <xdr:rowOff>279400</xdr:rowOff>
    </xdr:from>
    <xdr:to>
      <xdr:col>3</xdr:col>
      <xdr:colOff>196850</xdr:colOff>
      <xdr:row>266</xdr:row>
      <xdr:rowOff>498475</xdr:rowOff>
    </xdr:to>
    <xdr:pic>
      <xdr:nvPicPr>
        <xdr:cNvPr id="389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1456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266</xdr:row>
      <xdr:rowOff>279400</xdr:rowOff>
    </xdr:from>
    <xdr:to>
      <xdr:col>10</xdr:col>
      <xdr:colOff>196850</xdr:colOff>
      <xdr:row>266</xdr:row>
      <xdr:rowOff>498475</xdr:rowOff>
    </xdr:to>
    <xdr:pic>
      <xdr:nvPicPr>
        <xdr:cNvPr id="389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01456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266</xdr:row>
      <xdr:rowOff>279400</xdr:rowOff>
    </xdr:from>
    <xdr:to>
      <xdr:col>3</xdr:col>
      <xdr:colOff>196850</xdr:colOff>
      <xdr:row>266</xdr:row>
      <xdr:rowOff>498475</xdr:rowOff>
    </xdr:to>
    <xdr:pic>
      <xdr:nvPicPr>
        <xdr:cNvPr id="389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1456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266</xdr:row>
      <xdr:rowOff>279400</xdr:rowOff>
    </xdr:from>
    <xdr:to>
      <xdr:col>3</xdr:col>
      <xdr:colOff>196850</xdr:colOff>
      <xdr:row>266</xdr:row>
      <xdr:rowOff>498475</xdr:rowOff>
    </xdr:to>
    <xdr:pic>
      <xdr:nvPicPr>
        <xdr:cNvPr id="390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1456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266</xdr:row>
      <xdr:rowOff>257175</xdr:rowOff>
    </xdr:from>
    <xdr:to>
      <xdr:col>3</xdr:col>
      <xdr:colOff>514350</xdr:colOff>
      <xdr:row>266</xdr:row>
      <xdr:rowOff>476250</xdr:rowOff>
    </xdr:to>
    <xdr:pic>
      <xdr:nvPicPr>
        <xdr:cNvPr id="390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014347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266</xdr:row>
      <xdr:rowOff>279400</xdr:rowOff>
    </xdr:from>
    <xdr:to>
      <xdr:col>10</xdr:col>
      <xdr:colOff>196850</xdr:colOff>
      <xdr:row>266</xdr:row>
      <xdr:rowOff>498475</xdr:rowOff>
    </xdr:to>
    <xdr:pic>
      <xdr:nvPicPr>
        <xdr:cNvPr id="390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01456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266</xdr:row>
      <xdr:rowOff>257175</xdr:rowOff>
    </xdr:from>
    <xdr:to>
      <xdr:col>10</xdr:col>
      <xdr:colOff>514350</xdr:colOff>
      <xdr:row>266</xdr:row>
      <xdr:rowOff>476250</xdr:rowOff>
    </xdr:to>
    <xdr:pic>
      <xdr:nvPicPr>
        <xdr:cNvPr id="390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2014347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266</xdr:row>
      <xdr:rowOff>279400</xdr:rowOff>
    </xdr:from>
    <xdr:to>
      <xdr:col>3</xdr:col>
      <xdr:colOff>196850</xdr:colOff>
      <xdr:row>266</xdr:row>
      <xdr:rowOff>498475</xdr:rowOff>
    </xdr:to>
    <xdr:pic>
      <xdr:nvPicPr>
        <xdr:cNvPr id="390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1456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266</xdr:row>
      <xdr:rowOff>257175</xdr:rowOff>
    </xdr:from>
    <xdr:to>
      <xdr:col>3</xdr:col>
      <xdr:colOff>514350</xdr:colOff>
      <xdr:row>266</xdr:row>
      <xdr:rowOff>476250</xdr:rowOff>
    </xdr:to>
    <xdr:pic>
      <xdr:nvPicPr>
        <xdr:cNvPr id="390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014347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266</xdr:row>
      <xdr:rowOff>279400</xdr:rowOff>
    </xdr:from>
    <xdr:to>
      <xdr:col>3</xdr:col>
      <xdr:colOff>196850</xdr:colOff>
      <xdr:row>266</xdr:row>
      <xdr:rowOff>498475</xdr:rowOff>
    </xdr:to>
    <xdr:pic>
      <xdr:nvPicPr>
        <xdr:cNvPr id="390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1456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266</xdr:row>
      <xdr:rowOff>279400</xdr:rowOff>
    </xdr:from>
    <xdr:to>
      <xdr:col>10</xdr:col>
      <xdr:colOff>196850</xdr:colOff>
      <xdr:row>266</xdr:row>
      <xdr:rowOff>498475</xdr:rowOff>
    </xdr:to>
    <xdr:pic>
      <xdr:nvPicPr>
        <xdr:cNvPr id="390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01456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266</xdr:row>
      <xdr:rowOff>279400</xdr:rowOff>
    </xdr:from>
    <xdr:to>
      <xdr:col>3</xdr:col>
      <xdr:colOff>196850</xdr:colOff>
      <xdr:row>266</xdr:row>
      <xdr:rowOff>498475</xdr:rowOff>
    </xdr:to>
    <xdr:pic>
      <xdr:nvPicPr>
        <xdr:cNvPr id="390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1456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266</xdr:row>
      <xdr:rowOff>279400</xdr:rowOff>
    </xdr:from>
    <xdr:to>
      <xdr:col>3</xdr:col>
      <xdr:colOff>196850</xdr:colOff>
      <xdr:row>266</xdr:row>
      <xdr:rowOff>498475</xdr:rowOff>
    </xdr:to>
    <xdr:pic>
      <xdr:nvPicPr>
        <xdr:cNvPr id="390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1456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266</xdr:row>
      <xdr:rowOff>279400</xdr:rowOff>
    </xdr:from>
    <xdr:to>
      <xdr:col>10</xdr:col>
      <xdr:colOff>196850</xdr:colOff>
      <xdr:row>266</xdr:row>
      <xdr:rowOff>498475</xdr:rowOff>
    </xdr:to>
    <xdr:pic>
      <xdr:nvPicPr>
        <xdr:cNvPr id="391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01456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266</xdr:row>
      <xdr:rowOff>279400</xdr:rowOff>
    </xdr:from>
    <xdr:to>
      <xdr:col>3</xdr:col>
      <xdr:colOff>196850</xdr:colOff>
      <xdr:row>266</xdr:row>
      <xdr:rowOff>498475</xdr:rowOff>
    </xdr:to>
    <xdr:pic>
      <xdr:nvPicPr>
        <xdr:cNvPr id="39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1456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266</xdr:row>
      <xdr:rowOff>279400</xdr:rowOff>
    </xdr:from>
    <xdr:to>
      <xdr:col>3</xdr:col>
      <xdr:colOff>196850</xdr:colOff>
      <xdr:row>266</xdr:row>
      <xdr:rowOff>498475</xdr:rowOff>
    </xdr:to>
    <xdr:pic>
      <xdr:nvPicPr>
        <xdr:cNvPr id="391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1456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266</xdr:row>
      <xdr:rowOff>279400</xdr:rowOff>
    </xdr:from>
    <xdr:to>
      <xdr:col>10</xdr:col>
      <xdr:colOff>196850</xdr:colOff>
      <xdr:row>266</xdr:row>
      <xdr:rowOff>498475</xdr:rowOff>
    </xdr:to>
    <xdr:pic>
      <xdr:nvPicPr>
        <xdr:cNvPr id="391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01456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266</xdr:row>
      <xdr:rowOff>279400</xdr:rowOff>
    </xdr:from>
    <xdr:to>
      <xdr:col>3</xdr:col>
      <xdr:colOff>196850</xdr:colOff>
      <xdr:row>266</xdr:row>
      <xdr:rowOff>498475</xdr:rowOff>
    </xdr:to>
    <xdr:pic>
      <xdr:nvPicPr>
        <xdr:cNvPr id="391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1456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266</xdr:row>
      <xdr:rowOff>279400</xdr:rowOff>
    </xdr:from>
    <xdr:to>
      <xdr:col>3</xdr:col>
      <xdr:colOff>196850</xdr:colOff>
      <xdr:row>266</xdr:row>
      <xdr:rowOff>498475</xdr:rowOff>
    </xdr:to>
    <xdr:pic>
      <xdr:nvPicPr>
        <xdr:cNvPr id="391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1456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266</xdr:row>
      <xdr:rowOff>279400</xdr:rowOff>
    </xdr:from>
    <xdr:to>
      <xdr:col>10</xdr:col>
      <xdr:colOff>196850</xdr:colOff>
      <xdr:row>266</xdr:row>
      <xdr:rowOff>498475</xdr:rowOff>
    </xdr:to>
    <xdr:pic>
      <xdr:nvPicPr>
        <xdr:cNvPr id="391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01456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266</xdr:row>
      <xdr:rowOff>279400</xdr:rowOff>
    </xdr:from>
    <xdr:to>
      <xdr:col>3</xdr:col>
      <xdr:colOff>196850</xdr:colOff>
      <xdr:row>266</xdr:row>
      <xdr:rowOff>498475</xdr:rowOff>
    </xdr:to>
    <xdr:pic>
      <xdr:nvPicPr>
        <xdr:cNvPr id="391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1456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266</xdr:row>
      <xdr:rowOff>279400</xdr:rowOff>
    </xdr:from>
    <xdr:to>
      <xdr:col>3</xdr:col>
      <xdr:colOff>196850</xdr:colOff>
      <xdr:row>266</xdr:row>
      <xdr:rowOff>498475</xdr:rowOff>
    </xdr:to>
    <xdr:pic>
      <xdr:nvPicPr>
        <xdr:cNvPr id="391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1456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266</xdr:row>
      <xdr:rowOff>279400</xdr:rowOff>
    </xdr:from>
    <xdr:to>
      <xdr:col>10</xdr:col>
      <xdr:colOff>196850</xdr:colOff>
      <xdr:row>266</xdr:row>
      <xdr:rowOff>498475</xdr:rowOff>
    </xdr:to>
    <xdr:pic>
      <xdr:nvPicPr>
        <xdr:cNvPr id="391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01456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266</xdr:row>
      <xdr:rowOff>279400</xdr:rowOff>
    </xdr:from>
    <xdr:to>
      <xdr:col>3</xdr:col>
      <xdr:colOff>196850</xdr:colOff>
      <xdr:row>266</xdr:row>
      <xdr:rowOff>498475</xdr:rowOff>
    </xdr:to>
    <xdr:pic>
      <xdr:nvPicPr>
        <xdr:cNvPr id="392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1456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266</xdr:row>
      <xdr:rowOff>279400</xdr:rowOff>
    </xdr:from>
    <xdr:to>
      <xdr:col>3</xdr:col>
      <xdr:colOff>196850</xdr:colOff>
      <xdr:row>266</xdr:row>
      <xdr:rowOff>498475</xdr:rowOff>
    </xdr:to>
    <xdr:pic>
      <xdr:nvPicPr>
        <xdr:cNvPr id="392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1456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266</xdr:row>
      <xdr:rowOff>257175</xdr:rowOff>
    </xdr:from>
    <xdr:to>
      <xdr:col>3</xdr:col>
      <xdr:colOff>514350</xdr:colOff>
      <xdr:row>266</xdr:row>
      <xdr:rowOff>476250</xdr:rowOff>
    </xdr:to>
    <xdr:pic>
      <xdr:nvPicPr>
        <xdr:cNvPr id="392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014347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266</xdr:row>
      <xdr:rowOff>279400</xdr:rowOff>
    </xdr:from>
    <xdr:to>
      <xdr:col>10</xdr:col>
      <xdr:colOff>196850</xdr:colOff>
      <xdr:row>266</xdr:row>
      <xdr:rowOff>498475</xdr:rowOff>
    </xdr:to>
    <xdr:pic>
      <xdr:nvPicPr>
        <xdr:cNvPr id="392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01456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266</xdr:row>
      <xdr:rowOff>257175</xdr:rowOff>
    </xdr:from>
    <xdr:to>
      <xdr:col>10</xdr:col>
      <xdr:colOff>514350</xdr:colOff>
      <xdr:row>266</xdr:row>
      <xdr:rowOff>476250</xdr:rowOff>
    </xdr:to>
    <xdr:pic>
      <xdr:nvPicPr>
        <xdr:cNvPr id="392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2014347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266</xdr:row>
      <xdr:rowOff>279400</xdr:rowOff>
    </xdr:from>
    <xdr:to>
      <xdr:col>3</xdr:col>
      <xdr:colOff>196850</xdr:colOff>
      <xdr:row>266</xdr:row>
      <xdr:rowOff>498475</xdr:rowOff>
    </xdr:to>
    <xdr:pic>
      <xdr:nvPicPr>
        <xdr:cNvPr id="392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1456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266</xdr:row>
      <xdr:rowOff>257175</xdr:rowOff>
    </xdr:from>
    <xdr:to>
      <xdr:col>3</xdr:col>
      <xdr:colOff>514350</xdr:colOff>
      <xdr:row>266</xdr:row>
      <xdr:rowOff>476250</xdr:rowOff>
    </xdr:to>
    <xdr:pic>
      <xdr:nvPicPr>
        <xdr:cNvPr id="392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014347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266</xdr:row>
      <xdr:rowOff>279400</xdr:rowOff>
    </xdr:from>
    <xdr:to>
      <xdr:col>3</xdr:col>
      <xdr:colOff>196850</xdr:colOff>
      <xdr:row>266</xdr:row>
      <xdr:rowOff>498475</xdr:rowOff>
    </xdr:to>
    <xdr:pic>
      <xdr:nvPicPr>
        <xdr:cNvPr id="392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1456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266</xdr:row>
      <xdr:rowOff>279400</xdr:rowOff>
    </xdr:from>
    <xdr:to>
      <xdr:col>10</xdr:col>
      <xdr:colOff>196850</xdr:colOff>
      <xdr:row>266</xdr:row>
      <xdr:rowOff>498475</xdr:rowOff>
    </xdr:to>
    <xdr:pic>
      <xdr:nvPicPr>
        <xdr:cNvPr id="392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01456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266</xdr:row>
      <xdr:rowOff>279400</xdr:rowOff>
    </xdr:from>
    <xdr:to>
      <xdr:col>3</xdr:col>
      <xdr:colOff>196850</xdr:colOff>
      <xdr:row>266</xdr:row>
      <xdr:rowOff>498475</xdr:rowOff>
    </xdr:to>
    <xdr:pic>
      <xdr:nvPicPr>
        <xdr:cNvPr id="392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1456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266</xdr:row>
      <xdr:rowOff>279400</xdr:rowOff>
    </xdr:from>
    <xdr:to>
      <xdr:col>3</xdr:col>
      <xdr:colOff>196850</xdr:colOff>
      <xdr:row>266</xdr:row>
      <xdr:rowOff>498475</xdr:rowOff>
    </xdr:to>
    <xdr:pic>
      <xdr:nvPicPr>
        <xdr:cNvPr id="393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1456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266</xdr:row>
      <xdr:rowOff>279400</xdr:rowOff>
    </xdr:from>
    <xdr:to>
      <xdr:col>10</xdr:col>
      <xdr:colOff>196850</xdr:colOff>
      <xdr:row>266</xdr:row>
      <xdr:rowOff>498475</xdr:rowOff>
    </xdr:to>
    <xdr:pic>
      <xdr:nvPicPr>
        <xdr:cNvPr id="393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01456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266</xdr:row>
      <xdr:rowOff>279400</xdr:rowOff>
    </xdr:from>
    <xdr:to>
      <xdr:col>3</xdr:col>
      <xdr:colOff>196850</xdr:colOff>
      <xdr:row>266</xdr:row>
      <xdr:rowOff>498475</xdr:rowOff>
    </xdr:to>
    <xdr:pic>
      <xdr:nvPicPr>
        <xdr:cNvPr id="393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1456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266</xdr:row>
      <xdr:rowOff>228600</xdr:rowOff>
    </xdr:from>
    <xdr:to>
      <xdr:col>3</xdr:col>
      <xdr:colOff>260350</xdr:colOff>
      <xdr:row>266</xdr:row>
      <xdr:rowOff>447675</xdr:rowOff>
    </xdr:to>
    <xdr:pic>
      <xdr:nvPicPr>
        <xdr:cNvPr id="393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201406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266</xdr:row>
      <xdr:rowOff>231775</xdr:rowOff>
    </xdr:from>
    <xdr:to>
      <xdr:col>3</xdr:col>
      <xdr:colOff>539750</xdr:colOff>
      <xdr:row>266</xdr:row>
      <xdr:rowOff>450850</xdr:rowOff>
    </xdr:to>
    <xdr:pic>
      <xdr:nvPicPr>
        <xdr:cNvPr id="393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2014093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266</xdr:row>
      <xdr:rowOff>228600</xdr:rowOff>
    </xdr:from>
    <xdr:to>
      <xdr:col>10</xdr:col>
      <xdr:colOff>260350</xdr:colOff>
      <xdr:row>266</xdr:row>
      <xdr:rowOff>447675</xdr:rowOff>
    </xdr:to>
    <xdr:pic>
      <xdr:nvPicPr>
        <xdr:cNvPr id="393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201406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266</xdr:row>
      <xdr:rowOff>231775</xdr:rowOff>
    </xdr:from>
    <xdr:to>
      <xdr:col>10</xdr:col>
      <xdr:colOff>539750</xdr:colOff>
      <xdr:row>266</xdr:row>
      <xdr:rowOff>450850</xdr:rowOff>
    </xdr:to>
    <xdr:pic>
      <xdr:nvPicPr>
        <xdr:cNvPr id="393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2014093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266</xdr:row>
      <xdr:rowOff>228600</xdr:rowOff>
    </xdr:from>
    <xdr:to>
      <xdr:col>3</xdr:col>
      <xdr:colOff>260350</xdr:colOff>
      <xdr:row>266</xdr:row>
      <xdr:rowOff>447675</xdr:rowOff>
    </xdr:to>
    <xdr:pic>
      <xdr:nvPicPr>
        <xdr:cNvPr id="393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201406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266</xdr:row>
      <xdr:rowOff>231775</xdr:rowOff>
    </xdr:from>
    <xdr:to>
      <xdr:col>3</xdr:col>
      <xdr:colOff>539750</xdr:colOff>
      <xdr:row>266</xdr:row>
      <xdr:rowOff>450850</xdr:rowOff>
    </xdr:to>
    <xdr:pic>
      <xdr:nvPicPr>
        <xdr:cNvPr id="393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2014093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266</xdr:row>
      <xdr:rowOff>228600</xdr:rowOff>
    </xdr:from>
    <xdr:to>
      <xdr:col>3</xdr:col>
      <xdr:colOff>260350</xdr:colOff>
      <xdr:row>266</xdr:row>
      <xdr:rowOff>447675</xdr:rowOff>
    </xdr:to>
    <xdr:pic>
      <xdr:nvPicPr>
        <xdr:cNvPr id="393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201406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266</xdr:row>
      <xdr:rowOff>231775</xdr:rowOff>
    </xdr:from>
    <xdr:to>
      <xdr:col>3</xdr:col>
      <xdr:colOff>539750</xdr:colOff>
      <xdr:row>266</xdr:row>
      <xdr:rowOff>450850</xdr:rowOff>
    </xdr:to>
    <xdr:pic>
      <xdr:nvPicPr>
        <xdr:cNvPr id="394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2014093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266</xdr:row>
      <xdr:rowOff>228600</xdr:rowOff>
    </xdr:from>
    <xdr:to>
      <xdr:col>10</xdr:col>
      <xdr:colOff>260350</xdr:colOff>
      <xdr:row>266</xdr:row>
      <xdr:rowOff>447675</xdr:rowOff>
    </xdr:to>
    <xdr:pic>
      <xdr:nvPicPr>
        <xdr:cNvPr id="394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201406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266</xdr:row>
      <xdr:rowOff>231775</xdr:rowOff>
    </xdr:from>
    <xdr:to>
      <xdr:col>10</xdr:col>
      <xdr:colOff>539750</xdr:colOff>
      <xdr:row>266</xdr:row>
      <xdr:rowOff>450850</xdr:rowOff>
    </xdr:to>
    <xdr:pic>
      <xdr:nvPicPr>
        <xdr:cNvPr id="394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2014093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266</xdr:row>
      <xdr:rowOff>228600</xdr:rowOff>
    </xdr:from>
    <xdr:to>
      <xdr:col>3</xdr:col>
      <xdr:colOff>260350</xdr:colOff>
      <xdr:row>266</xdr:row>
      <xdr:rowOff>447675</xdr:rowOff>
    </xdr:to>
    <xdr:pic>
      <xdr:nvPicPr>
        <xdr:cNvPr id="394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201406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245969</xdr:colOff>
      <xdr:row>266</xdr:row>
      <xdr:rowOff>287804</xdr:rowOff>
    </xdr:from>
    <xdr:to>
      <xdr:col>3</xdr:col>
      <xdr:colOff>465044</xdr:colOff>
      <xdr:row>266</xdr:row>
      <xdr:rowOff>506879</xdr:rowOff>
    </xdr:to>
    <xdr:pic>
      <xdr:nvPicPr>
        <xdr:cNvPr id="394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46419" y="201465329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266</xdr:row>
      <xdr:rowOff>228600</xdr:rowOff>
    </xdr:from>
    <xdr:to>
      <xdr:col>10</xdr:col>
      <xdr:colOff>260350</xdr:colOff>
      <xdr:row>266</xdr:row>
      <xdr:rowOff>447675</xdr:rowOff>
    </xdr:to>
    <xdr:pic>
      <xdr:nvPicPr>
        <xdr:cNvPr id="394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201406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266</xdr:row>
      <xdr:rowOff>231775</xdr:rowOff>
    </xdr:from>
    <xdr:to>
      <xdr:col>10</xdr:col>
      <xdr:colOff>539750</xdr:colOff>
      <xdr:row>266</xdr:row>
      <xdr:rowOff>450850</xdr:rowOff>
    </xdr:to>
    <xdr:pic>
      <xdr:nvPicPr>
        <xdr:cNvPr id="394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2014093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271</xdr:row>
      <xdr:rowOff>279400</xdr:rowOff>
    </xdr:from>
    <xdr:to>
      <xdr:col>10</xdr:col>
      <xdr:colOff>196850</xdr:colOff>
      <xdr:row>271</xdr:row>
      <xdr:rowOff>498475</xdr:rowOff>
    </xdr:to>
    <xdr:pic>
      <xdr:nvPicPr>
        <xdr:cNvPr id="394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04724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271</xdr:row>
      <xdr:rowOff>257175</xdr:rowOff>
    </xdr:from>
    <xdr:to>
      <xdr:col>10</xdr:col>
      <xdr:colOff>514350</xdr:colOff>
      <xdr:row>271</xdr:row>
      <xdr:rowOff>476250</xdr:rowOff>
    </xdr:to>
    <xdr:pic>
      <xdr:nvPicPr>
        <xdr:cNvPr id="394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2047017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271</xdr:row>
      <xdr:rowOff>279400</xdr:rowOff>
    </xdr:from>
    <xdr:to>
      <xdr:col>3</xdr:col>
      <xdr:colOff>196850</xdr:colOff>
      <xdr:row>271</xdr:row>
      <xdr:rowOff>498475</xdr:rowOff>
    </xdr:to>
    <xdr:pic>
      <xdr:nvPicPr>
        <xdr:cNvPr id="394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4724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271</xdr:row>
      <xdr:rowOff>257175</xdr:rowOff>
    </xdr:from>
    <xdr:to>
      <xdr:col>3</xdr:col>
      <xdr:colOff>514350</xdr:colOff>
      <xdr:row>271</xdr:row>
      <xdr:rowOff>476250</xdr:rowOff>
    </xdr:to>
    <xdr:pic>
      <xdr:nvPicPr>
        <xdr:cNvPr id="395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047017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271</xdr:row>
      <xdr:rowOff>279400</xdr:rowOff>
    </xdr:from>
    <xdr:to>
      <xdr:col>10</xdr:col>
      <xdr:colOff>196850</xdr:colOff>
      <xdr:row>271</xdr:row>
      <xdr:rowOff>498475</xdr:rowOff>
    </xdr:to>
    <xdr:pic>
      <xdr:nvPicPr>
        <xdr:cNvPr id="395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04724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271</xdr:row>
      <xdr:rowOff>257175</xdr:rowOff>
    </xdr:from>
    <xdr:to>
      <xdr:col>10</xdr:col>
      <xdr:colOff>514350</xdr:colOff>
      <xdr:row>271</xdr:row>
      <xdr:rowOff>476250</xdr:rowOff>
    </xdr:to>
    <xdr:pic>
      <xdr:nvPicPr>
        <xdr:cNvPr id="395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2047017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271</xdr:row>
      <xdr:rowOff>279400</xdr:rowOff>
    </xdr:from>
    <xdr:to>
      <xdr:col>3</xdr:col>
      <xdr:colOff>196850</xdr:colOff>
      <xdr:row>271</xdr:row>
      <xdr:rowOff>498475</xdr:rowOff>
    </xdr:to>
    <xdr:pic>
      <xdr:nvPicPr>
        <xdr:cNvPr id="395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4724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271</xdr:row>
      <xdr:rowOff>257175</xdr:rowOff>
    </xdr:from>
    <xdr:to>
      <xdr:col>3</xdr:col>
      <xdr:colOff>514350</xdr:colOff>
      <xdr:row>271</xdr:row>
      <xdr:rowOff>476250</xdr:rowOff>
    </xdr:to>
    <xdr:pic>
      <xdr:nvPicPr>
        <xdr:cNvPr id="395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047017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271</xdr:row>
      <xdr:rowOff>279400</xdr:rowOff>
    </xdr:from>
    <xdr:to>
      <xdr:col>3</xdr:col>
      <xdr:colOff>196850</xdr:colOff>
      <xdr:row>271</xdr:row>
      <xdr:rowOff>498475</xdr:rowOff>
    </xdr:to>
    <xdr:pic>
      <xdr:nvPicPr>
        <xdr:cNvPr id="395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4724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271</xdr:row>
      <xdr:rowOff>257175</xdr:rowOff>
    </xdr:from>
    <xdr:to>
      <xdr:col>3</xdr:col>
      <xdr:colOff>514350</xdr:colOff>
      <xdr:row>271</xdr:row>
      <xdr:rowOff>476250</xdr:rowOff>
    </xdr:to>
    <xdr:pic>
      <xdr:nvPicPr>
        <xdr:cNvPr id="395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047017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271</xdr:row>
      <xdr:rowOff>279400</xdr:rowOff>
    </xdr:from>
    <xdr:to>
      <xdr:col>10</xdr:col>
      <xdr:colOff>196850</xdr:colOff>
      <xdr:row>271</xdr:row>
      <xdr:rowOff>498475</xdr:rowOff>
    </xdr:to>
    <xdr:pic>
      <xdr:nvPicPr>
        <xdr:cNvPr id="395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04724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271</xdr:row>
      <xdr:rowOff>257175</xdr:rowOff>
    </xdr:from>
    <xdr:to>
      <xdr:col>10</xdr:col>
      <xdr:colOff>514350</xdr:colOff>
      <xdr:row>271</xdr:row>
      <xdr:rowOff>476250</xdr:rowOff>
    </xdr:to>
    <xdr:pic>
      <xdr:nvPicPr>
        <xdr:cNvPr id="395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2047017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271</xdr:row>
      <xdr:rowOff>279400</xdr:rowOff>
    </xdr:from>
    <xdr:to>
      <xdr:col>3</xdr:col>
      <xdr:colOff>196850</xdr:colOff>
      <xdr:row>271</xdr:row>
      <xdr:rowOff>498475</xdr:rowOff>
    </xdr:to>
    <xdr:pic>
      <xdr:nvPicPr>
        <xdr:cNvPr id="395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4724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271</xdr:row>
      <xdr:rowOff>257175</xdr:rowOff>
    </xdr:from>
    <xdr:to>
      <xdr:col>3</xdr:col>
      <xdr:colOff>514350</xdr:colOff>
      <xdr:row>271</xdr:row>
      <xdr:rowOff>476250</xdr:rowOff>
    </xdr:to>
    <xdr:pic>
      <xdr:nvPicPr>
        <xdr:cNvPr id="396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047017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271</xdr:row>
      <xdr:rowOff>279400</xdr:rowOff>
    </xdr:from>
    <xdr:to>
      <xdr:col>3</xdr:col>
      <xdr:colOff>196850</xdr:colOff>
      <xdr:row>271</xdr:row>
      <xdr:rowOff>498475</xdr:rowOff>
    </xdr:to>
    <xdr:pic>
      <xdr:nvPicPr>
        <xdr:cNvPr id="396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4724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271</xdr:row>
      <xdr:rowOff>257175</xdr:rowOff>
    </xdr:from>
    <xdr:to>
      <xdr:col>3</xdr:col>
      <xdr:colOff>514350</xdr:colOff>
      <xdr:row>271</xdr:row>
      <xdr:rowOff>476250</xdr:rowOff>
    </xdr:to>
    <xdr:pic>
      <xdr:nvPicPr>
        <xdr:cNvPr id="396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047017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271</xdr:row>
      <xdr:rowOff>279400</xdr:rowOff>
    </xdr:from>
    <xdr:to>
      <xdr:col>10</xdr:col>
      <xdr:colOff>196850</xdr:colOff>
      <xdr:row>271</xdr:row>
      <xdr:rowOff>498475</xdr:rowOff>
    </xdr:to>
    <xdr:pic>
      <xdr:nvPicPr>
        <xdr:cNvPr id="396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04724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271</xdr:row>
      <xdr:rowOff>257175</xdr:rowOff>
    </xdr:from>
    <xdr:to>
      <xdr:col>10</xdr:col>
      <xdr:colOff>514350</xdr:colOff>
      <xdr:row>271</xdr:row>
      <xdr:rowOff>476250</xdr:rowOff>
    </xdr:to>
    <xdr:pic>
      <xdr:nvPicPr>
        <xdr:cNvPr id="396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2047017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271</xdr:row>
      <xdr:rowOff>279400</xdr:rowOff>
    </xdr:from>
    <xdr:to>
      <xdr:col>3</xdr:col>
      <xdr:colOff>196850</xdr:colOff>
      <xdr:row>271</xdr:row>
      <xdr:rowOff>498475</xdr:rowOff>
    </xdr:to>
    <xdr:pic>
      <xdr:nvPicPr>
        <xdr:cNvPr id="396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4724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271</xdr:row>
      <xdr:rowOff>257175</xdr:rowOff>
    </xdr:from>
    <xdr:to>
      <xdr:col>3</xdr:col>
      <xdr:colOff>514350</xdr:colOff>
      <xdr:row>271</xdr:row>
      <xdr:rowOff>476250</xdr:rowOff>
    </xdr:to>
    <xdr:pic>
      <xdr:nvPicPr>
        <xdr:cNvPr id="396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047017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271</xdr:row>
      <xdr:rowOff>279400</xdr:rowOff>
    </xdr:from>
    <xdr:to>
      <xdr:col>3</xdr:col>
      <xdr:colOff>196850</xdr:colOff>
      <xdr:row>271</xdr:row>
      <xdr:rowOff>498475</xdr:rowOff>
    </xdr:to>
    <xdr:pic>
      <xdr:nvPicPr>
        <xdr:cNvPr id="396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4724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271</xdr:row>
      <xdr:rowOff>257175</xdr:rowOff>
    </xdr:from>
    <xdr:to>
      <xdr:col>3</xdr:col>
      <xdr:colOff>514350</xdr:colOff>
      <xdr:row>271</xdr:row>
      <xdr:rowOff>476250</xdr:rowOff>
    </xdr:to>
    <xdr:pic>
      <xdr:nvPicPr>
        <xdr:cNvPr id="396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047017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271</xdr:row>
      <xdr:rowOff>279400</xdr:rowOff>
    </xdr:from>
    <xdr:to>
      <xdr:col>10</xdr:col>
      <xdr:colOff>196850</xdr:colOff>
      <xdr:row>271</xdr:row>
      <xdr:rowOff>498475</xdr:rowOff>
    </xdr:to>
    <xdr:pic>
      <xdr:nvPicPr>
        <xdr:cNvPr id="396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04724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271</xdr:row>
      <xdr:rowOff>257175</xdr:rowOff>
    </xdr:from>
    <xdr:to>
      <xdr:col>10</xdr:col>
      <xdr:colOff>514350</xdr:colOff>
      <xdr:row>271</xdr:row>
      <xdr:rowOff>476250</xdr:rowOff>
    </xdr:to>
    <xdr:pic>
      <xdr:nvPicPr>
        <xdr:cNvPr id="397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2047017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271</xdr:row>
      <xdr:rowOff>279400</xdr:rowOff>
    </xdr:from>
    <xdr:to>
      <xdr:col>3</xdr:col>
      <xdr:colOff>196850</xdr:colOff>
      <xdr:row>271</xdr:row>
      <xdr:rowOff>498475</xdr:rowOff>
    </xdr:to>
    <xdr:pic>
      <xdr:nvPicPr>
        <xdr:cNvPr id="397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4724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271</xdr:row>
      <xdr:rowOff>257175</xdr:rowOff>
    </xdr:from>
    <xdr:to>
      <xdr:col>3</xdr:col>
      <xdr:colOff>514350</xdr:colOff>
      <xdr:row>271</xdr:row>
      <xdr:rowOff>476250</xdr:rowOff>
    </xdr:to>
    <xdr:pic>
      <xdr:nvPicPr>
        <xdr:cNvPr id="397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047017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271</xdr:row>
      <xdr:rowOff>279400</xdr:rowOff>
    </xdr:from>
    <xdr:to>
      <xdr:col>3</xdr:col>
      <xdr:colOff>196850</xdr:colOff>
      <xdr:row>271</xdr:row>
      <xdr:rowOff>498475</xdr:rowOff>
    </xdr:to>
    <xdr:pic>
      <xdr:nvPicPr>
        <xdr:cNvPr id="397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4724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271</xdr:row>
      <xdr:rowOff>257175</xdr:rowOff>
    </xdr:from>
    <xdr:to>
      <xdr:col>3</xdr:col>
      <xdr:colOff>514350</xdr:colOff>
      <xdr:row>271</xdr:row>
      <xdr:rowOff>476250</xdr:rowOff>
    </xdr:to>
    <xdr:pic>
      <xdr:nvPicPr>
        <xdr:cNvPr id="397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047017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271</xdr:row>
      <xdr:rowOff>279400</xdr:rowOff>
    </xdr:from>
    <xdr:to>
      <xdr:col>10</xdr:col>
      <xdr:colOff>196850</xdr:colOff>
      <xdr:row>271</xdr:row>
      <xdr:rowOff>498475</xdr:rowOff>
    </xdr:to>
    <xdr:pic>
      <xdr:nvPicPr>
        <xdr:cNvPr id="397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04724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271</xdr:row>
      <xdr:rowOff>279400</xdr:rowOff>
    </xdr:from>
    <xdr:to>
      <xdr:col>3</xdr:col>
      <xdr:colOff>196850</xdr:colOff>
      <xdr:row>271</xdr:row>
      <xdr:rowOff>498475</xdr:rowOff>
    </xdr:to>
    <xdr:pic>
      <xdr:nvPicPr>
        <xdr:cNvPr id="397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4724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271</xdr:row>
      <xdr:rowOff>279400</xdr:rowOff>
    </xdr:from>
    <xdr:to>
      <xdr:col>3</xdr:col>
      <xdr:colOff>196850</xdr:colOff>
      <xdr:row>271</xdr:row>
      <xdr:rowOff>498475</xdr:rowOff>
    </xdr:to>
    <xdr:pic>
      <xdr:nvPicPr>
        <xdr:cNvPr id="397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4724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271</xdr:row>
      <xdr:rowOff>279400</xdr:rowOff>
    </xdr:from>
    <xdr:to>
      <xdr:col>10</xdr:col>
      <xdr:colOff>196850</xdr:colOff>
      <xdr:row>271</xdr:row>
      <xdr:rowOff>498475</xdr:rowOff>
    </xdr:to>
    <xdr:pic>
      <xdr:nvPicPr>
        <xdr:cNvPr id="397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04724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271</xdr:row>
      <xdr:rowOff>279400</xdr:rowOff>
    </xdr:from>
    <xdr:to>
      <xdr:col>3</xdr:col>
      <xdr:colOff>196850</xdr:colOff>
      <xdr:row>271</xdr:row>
      <xdr:rowOff>498475</xdr:rowOff>
    </xdr:to>
    <xdr:pic>
      <xdr:nvPicPr>
        <xdr:cNvPr id="397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4724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271</xdr:row>
      <xdr:rowOff>279400</xdr:rowOff>
    </xdr:from>
    <xdr:to>
      <xdr:col>3</xdr:col>
      <xdr:colOff>196850</xdr:colOff>
      <xdr:row>271</xdr:row>
      <xdr:rowOff>498475</xdr:rowOff>
    </xdr:to>
    <xdr:pic>
      <xdr:nvPicPr>
        <xdr:cNvPr id="398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4724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271</xdr:row>
      <xdr:rowOff>279400</xdr:rowOff>
    </xdr:from>
    <xdr:to>
      <xdr:col>10</xdr:col>
      <xdr:colOff>196850</xdr:colOff>
      <xdr:row>271</xdr:row>
      <xdr:rowOff>498475</xdr:rowOff>
    </xdr:to>
    <xdr:pic>
      <xdr:nvPicPr>
        <xdr:cNvPr id="398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04724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271</xdr:row>
      <xdr:rowOff>279400</xdr:rowOff>
    </xdr:from>
    <xdr:to>
      <xdr:col>3</xdr:col>
      <xdr:colOff>196850</xdr:colOff>
      <xdr:row>271</xdr:row>
      <xdr:rowOff>498475</xdr:rowOff>
    </xdr:to>
    <xdr:pic>
      <xdr:nvPicPr>
        <xdr:cNvPr id="398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4724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271</xdr:row>
      <xdr:rowOff>279400</xdr:rowOff>
    </xdr:from>
    <xdr:to>
      <xdr:col>3</xdr:col>
      <xdr:colOff>196850</xdr:colOff>
      <xdr:row>271</xdr:row>
      <xdr:rowOff>498475</xdr:rowOff>
    </xdr:to>
    <xdr:pic>
      <xdr:nvPicPr>
        <xdr:cNvPr id="398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4724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271</xdr:row>
      <xdr:rowOff>279400</xdr:rowOff>
    </xdr:from>
    <xdr:to>
      <xdr:col>3</xdr:col>
      <xdr:colOff>196850</xdr:colOff>
      <xdr:row>271</xdr:row>
      <xdr:rowOff>498475</xdr:rowOff>
    </xdr:to>
    <xdr:pic>
      <xdr:nvPicPr>
        <xdr:cNvPr id="398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4724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271</xdr:row>
      <xdr:rowOff>279400</xdr:rowOff>
    </xdr:from>
    <xdr:to>
      <xdr:col>10</xdr:col>
      <xdr:colOff>196850</xdr:colOff>
      <xdr:row>271</xdr:row>
      <xdr:rowOff>498475</xdr:rowOff>
    </xdr:to>
    <xdr:pic>
      <xdr:nvPicPr>
        <xdr:cNvPr id="398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04724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271</xdr:row>
      <xdr:rowOff>279400</xdr:rowOff>
    </xdr:from>
    <xdr:to>
      <xdr:col>3</xdr:col>
      <xdr:colOff>196850</xdr:colOff>
      <xdr:row>271</xdr:row>
      <xdr:rowOff>498475</xdr:rowOff>
    </xdr:to>
    <xdr:pic>
      <xdr:nvPicPr>
        <xdr:cNvPr id="398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4724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271</xdr:row>
      <xdr:rowOff>279400</xdr:rowOff>
    </xdr:from>
    <xdr:to>
      <xdr:col>3</xdr:col>
      <xdr:colOff>196850</xdr:colOff>
      <xdr:row>271</xdr:row>
      <xdr:rowOff>498475</xdr:rowOff>
    </xdr:to>
    <xdr:pic>
      <xdr:nvPicPr>
        <xdr:cNvPr id="398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4724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271</xdr:row>
      <xdr:rowOff>279400</xdr:rowOff>
    </xdr:from>
    <xdr:to>
      <xdr:col>10</xdr:col>
      <xdr:colOff>196850</xdr:colOff>
      <xdr:row>271</xdr:row>
      <xdr:rowOff>498475</xdr:rowOff>
    </xdr:to>
    <xdr:pic>
      <xdr:nvPicPr>
        <xdr:cNvPr id="398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04724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271</xdr:row>
      <xdr:rowOff>279400</xdr:rowOff>
    </xdr:from>
    <xdr:to>
      <xdr:col>3</xdr:col>
      <xdr:colOff>196850</xdr:colOff>
      <xdr:row>271</xdr:row>
      <xdr:rowOff>498475</xdr:rowOff>
    </xdr:to>
    <xdr:pic>
      <xdr:nvPicPr>
        <xdr:cNvPr id="398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4724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271</xdr:row>
      <xdr:rowOff>279400</xdr:rowOff>
    </xdr:from>
    <xdr:to>
      <xdr:col>3</xdr:col>
      <xdr:colOff>196850</xdr:colOff>
      <xdr:row>271</xdr:row>
      <xdr:rowOff>498475</xdr:rowOff>
    </xdr:to>
    <xdr:pic>
      <xdr:nvPicPr>
        <xdr:cNvPr id="399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4724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271</xdr:row>
      <xdr:rowOff>279400</xdr:rowOff>
    </xdr:from>
    <xdr:to>
      <xdr:col>10</xdr:col>
      <xdr:colOff>196850</xdr:colOff>
      <xdr:row>271</xdr:row>
      <xdr:rowOff>498475</xdr:rowOff>
    </xdr:to>
    <xdr:pic>
      <xdr:nvPicPr>
        <xdr:cNvPr id="399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04724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271</xdr:row>
      <xdr:rowOff>279400</xdr:rowOff>
    </xdr:from>
    <xdr:to>
      <xdr:col>3</xdr:col>
      <xdr:colOff>196850</xdr:colOff>
      <xdr:row>271</xdr:row>
      <xdr:rowOff>498475</xdr:rowOff>
    </xdr:to>
    <xdr:pic>
      <xdr:nvPicPr>
        <xdr:cNvPr id="399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4724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271</xdr:row>
      <xdr:rowOff>279400</xdr:rowOff>
    </xdr:from>
    <xdr:to>
      <xdr:col>3</xdr:col>
      <xdr:colOff>196850</xdr:colOff>
      <xdr:row>271</xdr:row>
      <xdr:rowOff>498475</xdr:rowOff>
    </xdr:to>
    <xdr:pic>
      <xdr:nvPicPr>
        <xdr:cNvPr id="399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4724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271</xdr:row>
      <xdr:rowOff>279400</xdr:rowOff>
    </xdr:from>
    <xdr:to>
      <xdr:col>10</xdr:col>
      <xdr:colOff>196850</xdr:colOff>
      <xdr:row>271</xdr:row>
      <xdr:rowOff>498475</xdr:rowOff>
    </xdr:to>
    <xdr:pic>
      <xdr:nvPicPr>
        <xdr:cNvPr id="399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04724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271</xdr:row>
      <xdr:rowOff>279400</xdr:rowOff>
    </xdr:from>
    <xdr:to>
      <xdr:col>3</xdr:col>
      <xdr:colOff>196850</xdr:colOff>
      <xdr:row>271</xdr:row>
      <xdr:rowOff>498475</xdr:rowOff>
    </xdr:to>
    <xdr:pic>
      <xdr:nvPicPr>
        <xdr:cNvPr id="399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4724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271</xdr:row>
      <xdr:rowOff>279400</xdr:rowOff>
    </xdr:from>
    <xdr:to>
      <xdr:col>3</xdr:col>
      <xdr:colOff>196850</xdr:colOff>
      <xdr:row>271</xdr:row>
      <xdr:rowOff>498475</xdr:rowOff>
    </xdr:to>
    <xdr:pic>
      <xdr:nvPicPr>
        <xdr:cNvPr id="399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4724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271</xdr:row>
      <xdr:rowOff>257175</xdr:rowOff>
    </xdr:from>
    <xdr:to>
      <xdr:col>3</xdr:col>
      <xdr:colOff>514350</xdr:colOff>
      <xdr:row>271</xdr:row>
      <xdr:rowOff>476250</xdr:rowOff>
    </xdr:to>
    <xdr:pic>
      <xdr:nvPicPr>
        <xdr:cNvPr id="399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047017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271</xdr:row>
      <xdr:rowOff>279400</xdr:rowOff>
    </xdr:from>
    <xdr:to>
      <xdr:col>10</xdr:col>
      <xdr:colOff>196850</xdr:colOff>
      <xdr:row>271</xdr:row>
      <xdr:rowOff>498475</xdr:rowOff>
    </xdr:to>
    <xdr:pic>
      <xdr:nvPicPr>
        <xdr:cNvPr id="399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04724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271</xdr:row>
      <xdr:rowOff>257175</xdr:rowOff>
    </xdr:from>
    <xdr:to>
      <xdr:col>10</xdr:col>
      <xdr:colOff>514350</xdr:colOff>
      <xdr:row>271</xdr:row>
      <xdr:rowOff>476250</xdr:rowOff>
    </xdr:to>
    <xdr:pic>
      <xdr:nvPicPr>
        <xdr:cNvPr id="399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2047017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271</xdr:row>
      <xdr:rowOff>279400</xdr:rowOff>
    </xdr:from>
    <xdr:to>
      <xdr:col>3</xdr:col>
      <xdr:colOff>196850</xdr:colOff>
      <xdr:row>271</xdr:row>
      <xdr:rowOff>498475</xdr:rowOff>
    </xdr:to>
    <xdr:pic>
      <xdr:nvPicPr>
        <xdr:cNvPr id="400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4724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271</xdr:row>
      <xdr:rowOff>257175</xdr:rowOff>
    </xdr:from>
    <xdr:to>
      <xdr:col>3</xdr:col>
      <xdr:colOff>514350</xdr:colOff>
      <xdr:row>271</xdr:row>
      <xdr:rowOff>476250</xdr:rowOff>
    </xdr:to>
    <xdr:pic>
      <xdr:nvPicPr>
        <xdr:cNvPr id="400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047017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271</xdr:row>
      <xdr:rowOff>279400</xdr:rowOff>
    </xdr:from>
    <xdr:to>
      <xdr:col>3</xdr:col>
      <xdr:colOff>196850</xdr:colOff>
      <xdr:row>271</xdr:row>
      <xdr:rowOff>498475</xdr:rowOff>
    </xdr:to>
    <xdr:pic>
      <xdr:nvPicPr>
        <xdr:cNvPr id="400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4724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271</xdr:row>
      <xdr:rowOff>279400</xdr:rowOff>
    </xdr:from>
    <xdr:to>
      <xdr:col>10</xdr:col>
      <xdr:colOff>196850</xdr:colOff>
      <xdr:row>271</xdr:row>
      <xdr:rowOff>498475</xdr:rowOff>
    </xdr:to>
    <xdr:pic>
      <xdr:nvPicPr>
        <xdr:cNvPr id="400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04724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271</xdr:row>
      <xdr:rowOff>279400</xdr:rowOff>
    </xdr:from>
    <xdr:to>
      <xdr:col>3</xdr:col>
      <xdr:colOff>196850</xdr:colOff>
      <xdr:row>271</xdr:row>
      <xdr:rowOff>498475</xdr:rowOff>
    </xdr:to>
    <xdr:pic>
      <xdr:nvPicPr>
        <xdr:cNvPr id="400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4724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271</xdr:row>
      <xdr:rowOff>279400</xdr:rowOff>
    </xdr:from>
    <xdr:to>
      <xdr:col>3</xdr:col>
      <xdr:colOff>196850</xdr:colOff>
      <xdr:row>271</xdr:row>
      <xdr:rowOff>498475</xdr:rowOff>
    </xdr:to>
    <xdr:pic>
      <xdr:nvPicPr>
        <xdr:cNvPr id="400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4724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271</xdr:row>
      <xdr:rowOff>279400</xdr:rowOff>
    </xdr:from>
    <xdr:to>
      <xdr:col>10</xdr:col>
      <xdr:colOff>196850</xdr:colOff>
      <xdr:row>271</xdr:row>
      <xdr:rowOff>498475</xdr:rowOff>
    </xdr:to>
    <xdr:pic>
      <xdr:nvPicPr>
        <xdr:cNvPr id="400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04724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271</xdr:row>
      <xdr:rowOff>279400</xdr:rowOff>
    </xdr:from>
    <xdr:to>
      <xdr:col>3</xdr:col>
      <xdr:colOff>196850</xdr:colOff>
      <xdr:row>271</xdr:row>
      <xdr:rowOff>498475</xdr:rowOff>
    </xdr:to>
    <xdr:pic>
      <xdr:nvPicPr>
        <xdr:cNvPr id="400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4724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271</xdr:row>
      <xdr:rowOff>279400</xdr:rowOff>
    </xdr:from>
    <xdr:to>
      <xdr:col>3</xdr:col>
      <xdr:colOff>196850</xdr:colOff>
      <xdr:row>271</xdr:row>
      <xdr:rowOff>498475</xdr:rowOff>
    </xdr:to>
    <xdr:pic>
      <xdr:nvPicPr>
        <xdr:cNvPr id="400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4724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271</xdr:row>
      <xdr:rowOff>279400</xdr:rowOff>
    </xdr:from>
    <xdr:to>
      <xdr:col>10</xdr:col>
      <xdr:colOff>196850</xdr:colOff>
      <xdr:row>271</xdr:row>
      <xdr:rowOff>498475</xdr:rowOff>
    </xdr:to>
    <xdr:pic>
      <xdr:nvPicPr>
        <xdr:cNvPr id="400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04724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271</xdr:row>
      <xdr:rowOff>279400</xdr:rowOff>
    </xdr:from>
    <xdr:to>
      <xdr:col>3</xdr:col>
      <xdr:colOff>196850</xdr:colOff>
      <xdr:row>271</xdr:row>
      <xdr:rowOff>498475</xdr:rowOff>
    </xdr:to>
    <xdr:pic>
      <xdr:nvPicPr>
        <xdr:cNvPr id="401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4724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271</xdr:row>
      <xdr:rowOff>279400</xdr:rowOff>
    </xdr:from>
    <xdr:to>
      <xdr:col>3</xdr:col>
      <xdr:colOff>196850</xdr:colOff>
      <xdr:row>271</xdr:row>
      <xdr:rowOff>498475</xdr:rowOff>
    </xdr:to>
    <xdr:pic>
      <xdr:nvPicPr>
        <xdr:cNvPr id="40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4724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271</xdr:row>
      <xdr:rowOff>279400</xdr:rowOff>
    </xdr:from>
    <xdr:to>
      <xdr:col>10</xdr:col>
      <xdr:colOff>196850</xdr:colOff>
      <xdr:row>271</xdr:row>
      <xdr:rowOff>498475</xdr:rowOff>
    </xdr:to>
    <xdr:pic>
      <xdr:nvPicPr>
        <xdr:cNvPr id="401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04724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271</xdr:row>
      <xdr:rowOff>279400</xdr:rowOff>
    </xdr:from>
    <xdr:to>
      <xdr:col>3</xdr:col>
      <xdr:colOff>196850</xdr:colOff>
      <xdr:row>271</xdr:row>
      <xdr:rowOff>498475</xdr:rowOff>
    </xdr:to>
    <xdr:pic>
      <xdr:nvPicPr>
        <xdr:cNvPr id="401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4724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271</xdr:row>
      <xdr:rowOff>279400</xdr:rowOff>
    </xdr:from>
    <xdr:to>
      <xdr:col>3</xdr:col>
      <xdr:colOff>196850</xdr:colOff>
      <xdr:row>271</xdr:row>
      <xdr:rowOff>498475</xdr:rowOff>
    </xdr:to>
    <xdr:pic>
      <xdr:nvPicPr>
        <xdr:cNvPr id="401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4724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271</xdr:row>
      <xdr:rowOff>279400</xdr:rowOff>
    </xdr:from>
    <xdr:to>
      <xdr:col>10</xdr:col>
      <xdr:colOff>196850</xdr:colOff>
      <xdr:row>271</xdr:row>
      <xdr:rowOff>498475</xdr:rowOff>
    </xdr:to>
    <xdr:pic>
      <xdr:nvPicPr>
        <xdr:cNvPr id="401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04724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271</xdr:row>
      <xdr:rowOff>279400</xdr:rowOff>
    </xdr:from>
    <xdr:to>
      <xdr:col>3</xdr:col>
      <xdr:colOff>196850</xdr:colOff>
      <xdr:row>271</xdr:row>
      <xdr:rowOff>498475</xdr:rowOff>
    </xdr:to>
    <xdr:pic>
      <xdr:nvPicPr>
        <xdr:cNvPr id="401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4724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271</xdr:row>
      <xdr:rowOff>279400</xdr:rowOff>
    </xdr:from>
    <xdr:to>
      <xdr:col>3</xdr:col>
      <xdr:colOff>196850</xdr:colOff>
      <xdr:row>271</xdr:row>
      <xdr:rowOff>498475</xdr:rowOff>
    </xdr:to>
    <xdr:pic>
      <xdr:nvPicPr>
        <xdr:cNvPr id="401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4724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271</xdr:row>
      <xdr:rowOff>279400</xdr:rowOff>
    </xdr:from>
    <xdr:to>
      <xdr:col>10</xdr:col>
      <xdr:colOff>196850</xdr:colOff>
      <xdr:row>271</xdr:row>
      <xdr:rowOff>498475</xdr:rowOff>
    </xdr:to>
    <xdr:pic>
      <xdr:nvPicPr>
        <xdr:cNvPr id="401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04724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271</xdr:row>
      <xdr:rowOff>279400</xdr:rowOff>
    </xdr:from>
    <xdr:to>
      <xdr:col>3</xdr:col>
      <xdr:colOff>196850</xdr:colOff>
      <xdr:row>271</xdr:row>
      <xdr:rowOff>498475</xdr:rowOff>
    </xdr:to>
    <xdr:pic>
      <xdr:nvPicPr>
        <xdr:cNvPr id="401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4724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271</xdr:row>
      <xdr:rowOff>279400</xdr:rowOff>
    </xdr:from>
    <xdr:to>
      <xdr:col>3</xdr:col>
      <xdr:colOff>196850</xdr:colOff>
      <xdr:row>271</xdr:row>
      <xdr:rowOff>498475</xdr:rowOff>
    </xdr:to>
    <xdr:pic>
      <xdr:nvPicPr>
        <xdr:cNvPr id="402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4724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271</xdr:row>
      <xdr:rowOff>279400</xdr:rowOff>
    </xdr:from>
    <xdr:to>
      <xdr:col>10</xdr:col>
      <xdr:colOff>196850</xdr:colOff>
      <xdr:row>271</xdr:row>
      <xdr:rowOff>498475</xdr:rowOff>
    </xdr:to>
    <xdr:pic>
      <xdr:nvPicPr>
        <xdr:cNvPr id="402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04724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271</xdr:row>
      <xdr:rowOff>279400</xdr:rowOff>
    </xdr:from>
    <xdr:to>
      <xdr:col>3</xdr:col>
      <xdr:colOff>196850</xdr:colOff>
      <xdr:row>271</xdr:row>
      <xdr:rowOff>498475</xdr:rowOff>
    </xdr:to>
    <xdr:pic>
      <xdr:nvPicPr>
        <xdr:cNvPr id="402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4724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271</xdr:row>
      <xdr:rowOff>279400</xdr:rowOff>
    </xdr:from>
    <xdr:to>
      <xdr:col>3</xdr:col>
      <xdr:colOff>196850</xdr:colOff>
      <xdr:row>271</xdr:row>
      <xdr:rowOff>498475</xdr:rowOff>
    </xdr:to>
    <xdr:pic>
      <xdr:nvPicPr>
        <xdr:cNvPr id="402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4724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271</xdr:row>
      <xdr:rowOff>257175</xdr:rowOff>
    </xdr:from>
    <xdr:to>
      <xdr:col>3</xdr:col>
      <xdr:colOff>514350</xdr:colOff>
      <xdr:row>271</xdr:row>
      <xdr:rowOff>476250</xdr:rowOff>
    </xdr:to>
    <xdr:pic>
      <xdr:nvPicPr>
        <xdr:cNvPr id="402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047017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271</xdr:row>
      <xdr:rowOff>279400</xdr:rowOff>
    </xdr:from>
    <xdr:to>
      <xdr:col>10</xdr:col>
      <xdr:colOff>196850</xdr:colOff>
      <xdr:row>271</xdr:row>
      <xdr:rowOff>498475</xdr:rowOff>
    </xdr:to>
    <xdr:pic>
      <xdr:nvPicPr>
        <xdr:cNvPr id="402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04724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271</xdr:row>
      <xdr:rowOff>257175</xdr:rowOff>
    </xdr:from>
    <xdr:to>
      <xdr:col>10</xdr:col>
      <xdr:colOff>514350</xdr:colOff>
      <xdr:row>271</xdr:row>
      <xdr:rowOff>476250</xdr:rowOff>
    </xdr:to>
    <xdr:pic>
      <xdr:nvPicPr>
        <xdr:cNvPr id="402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2047017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271</xdr:row>
      <xdr:rowOff>279400</xdr:rowOff>
    </xdr:from>
    <xdr:to>
      <xdr:col>3</xdr:col>
      <xdr:colOff>196850</xdr:colOff>
      <xdr:row>271</xdr:row>
      <xdr:rowOff>498475</xdr:rowOff>
    </xdr:to>
    <xdr:pic>
      <xdr:nvPicPr>
        <xdr:cNvPr id="402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4724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271</xdr:row>
      <xdr:rowOff>257175</xdr:rowOff>
    </xdr:from>
    <xdr:to>
      <xdr:col>3</xdr:col>
      <xdr:colOff>514350</xdr:colOff>
      <xdr:row>271</xdr:row>
      <xdr:rowOff>476250</xdr:rowOff>
    </xdr:to>
    <xdr:pic>
      <xdr:nvPicPr>
        <xdr:cNvPr id="402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047017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271</xdr:row>
      <xdr:rowOff>279400</xdr:rowOff>
    </xdr:from>
    <xdr:to>
      <xdr:col>3</xdr:col>
      <xdr:colOff>196850</xdr:colOff>
      <xdr:row>271</xdr:row>
      <xdr:rowOff>498475</xdr:rowOff>
    </xdr:to>
    <xdr:pic>
      <xdr:nvPicPr>
        <xdr:cNvPr id="402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4724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271</xdr:row>
      <xdr:rowOff>279400</xdr:rowOff>
    </xdr:from>
    <xdr:to>
      <xdr:col>10</xdr:col>
      <xdr:colOff>196850</xdr:colOff>
      <xdr:row>271</xdr:row>
      <xdr:rowOff>498475</xdr:rowOff>
    </xdr:to>
    <xdr:pic>
      <xdr:nvPicPr>
        <xdr:cNvPr id="403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04724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271</xdr:row>
      <xdr:rowOff>279400</xdr:rowOff>
    </xdr:from>
    <xdr:to>
      <xdr:col>3</xdr:col>
      <xdr:colOff>196850</xdr:colOff>
      <xdr:row>271</xdr:row>
      <xdr:rowOff>498475</xdr:rowOff>
    </xdr:to>
    <xdr:pic>
      <xdr:nvPicPr>
        <xdr:cNvPr id="403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4724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271</xdr:row>
      <xdr:rowOff>279400</xdr:rowOff>
    </xdr:from>
    <xdr:to>
      <xdr:col>3</xdr:col>
      <xdr:colOff>196850</xdr:colOff>
      <xdr:row>271</xdr:row>
      <xdr:rowOff>498475</xdr:rowOff>
    </xdr:to>
    <xdr:pic>
      <xdr:nvPicPr>
        <xdr:cNvPr id="403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4724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271</xdr:row>
      <xdr:rowOff>279400</xdr:rowOff>
    </xdr:from>
    <xdr:to>
      <xdr:col>10</xdr:col>
      <xdr:colOff>196850</xdr:colOff>
      <xdr:row>271</xdr:row>
      <xdr:rowOff>498475</xdr:rowOff>
    </xdr:to>
    <xdr:pic>
      <xdr:nvPicPr>
        <xdr:cNvPr id="403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04724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271</xdr:row>
      <xdr:rowOff>279400</xdr:rowOff>
    </xdr:from>
    <xdr:to>
      <xdr:col>3</xdr:col>
      <xdr:colOff>196850</xdr:colOff>
      <xdr:row>271</xdr:row>
      <xdr:rowOff>498475</xdr:rowOff>
    </xdr:to>
    <xdr:pic>
      <xdr:nvPicPr>
        <xdr:cNvPr id="40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4724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271</xdr:row>
      <xdr:rowOff>279400</xdr:rowOff>
    </xdr:from>
    <xdr:to>
      <xdr:col>3</xdr:col>
      <xdr:colOff>196850</xdr:colOff>
      <xdr:row>271</xdr:row>
      <xdr:rowOff>498475</xdr:rowOff>
    </xdr:to>
    <xdr:pic>
      <xdr:nvPicPr>
        <xdr:cNvPr id="403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4724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271</xdr:row>
      <xdr:rowOff>279400</xdr:rowOff>
    </xdr:from>
    <xdr:to>
      <xdr:col>10</xdr:col>
      <xdr:colOff>196850</xdr:colOff>
      <xdr:row>271</xdr:row>
      <xdr:rowOff>498475</xdr:rowOff>
    </xdr:to>
    <xdr:pic>
      <xdr:nvPicPr>
        <xdr:cNvPr id="403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04724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271</xdr:row>
      <xdr:rowOff>279400</xdr:rowOff>
    </xdr:from>
    <xdr:to>
      <xdr:col>3</xdr:col>
      <xdr:colOff>196850</xdr:colOff>
      <xdr:row>271</xdr:row>
      <xdr:rowOff>498475</xdr:rowOff>
    </xdr:to>
    <xdr:pic>
      <xdr:nvPicPr>
        <xdr:cNvPr id="403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4724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271</xdr:row>
      <xdr:rowOff>279400</xdr:rowOff>
    </xdr:from>
    <xdr:to>
      <xdr:col>3</xdr:col>
      <xdr:colOff>196850</xdr:colOff>
      <xdr:row>271</xdr:row>
      <xdr:rowOff>498475</xdr:rowOff>
    </xdr:to>
    <xdr:pic>
      <xdr:nvPicPr>
        <xdr:cNvPr id="403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4724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271</xdr:row>
      <xdr:rowOff>279400</xdr:rowOff>
    </xdr:from>
    <xdr:to>
      <xdr:col>10</xdr:col>
      <xdr:colOff>196850</xdr:colOff>
      <xdr:row>271</xdr:row>
      <xdr:rowOff>498475</xdr:rowOff>
    </xdr:to>
    <xdr:pic>
      <xdr:nvPicPr>
        <xdr:cNvPr id="403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04724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271</xdr:row>
      <xdr:rowOff>279400</xdr:rowOff>
    </xdr:from>
    <xdr:to>
      <xdr:col>3</xdr:col>
      <xdr:colOff>196850</xdr:colOff>
      <xdr:row>271</xdr:row>
      <xdr:rowOff>498475</xdr:rowOff>
    </xdr:to>
    <xdr:pic>
      <xdr:nvPicPr>
        <xdr:cNvPr id="404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4724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271</xdr:row>
      <xdr:rowOff>279400</xdr:rowOff>
    </xdr:from>
    <xdr:to>
      <xdr:col>3</xdr:col>
      <xdr:colOff>196850</xdr:colOff>
      <xdr:row>271</xdr:row>
      <xdr:rowOff>498475</xdr:rowOff>
    </xdr:to>
    <xdr:pic>
      <xdr:nvPicPr>
        <xdr:cNvPr id="404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4724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271</xdr:row>
      <xdr:rowOff>279400</xdr:rowOff>
    </xdr:from>
    <xdr:to>
      <xdr:col>10</xdr:col>
      <xdr:colOff>196850</xdr:colOff>
      <xdr:row>271</xdr:row>
      <xdr:rowOff>498475</xdr:rowOff>
    </xdr:to>
    <xdr:pic>
      <xdr:nvPicPr>
        <xdr:cNvPr id="404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04724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271</xdr:row>
      <xdr:rowOff>279400</xdr:rowOff>
    </xdr:from>
    <xdr:to>
      <xdr:col>3</xdr:col>
      <xdr:colOff>196850</xdr:colOff>
      <xdr:row>271</xdr:row>
      <xdr:rowOff>498475</xdr:rowOff>
    </xdr:to>
    <xdr:pic>
      <xdr:nvPicPr>
        <xdr:cNvPr id="404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4724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271</xdr:row>
      <xdr:rowOff>279400</xdr:rowOff>
    </xdr:from>
    <xdr:to>
      <xdr:col>3</xdr:col>
      <xdr:colOff>196850</xdr:colOff>
      <xdr:row>271</xdr:row>
      <xdr:rowOff>498475</xdr:rowOff>
    </xdr:to>
    <xdr:pic>
      <xdr:nvPicPr>
        <xdr:cNvPr id="404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4724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271</xdr:row>
      <xdr:rowOff>257175</xdr:rowOff>
    </xdr:from>
    <xdr:to>
      <xdr:col>3</xdr:col>
      <xdr:colOff>514350</xdr:colOff>
      <xdr:row>271</xdr:row>
      <xdr:rowOff>476250</xdr:rowOff>
    </xdr:to>
    <xdr:pic>
      <xdr:nvPicPr>
        <xdr:cNvPr id="404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047017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271</xdr:row>
      <xdr:rowOff>279400</xdr:rowOff>
    </xdr:from>
    <xdr:to>
      <xdr:col>10</xdr:col>
      <xdr:colOff>196850</xdr:colOff>
      <xdr:row>271</xdr:row>
      <xdr:rowOff>498475</xdr:rowOff>
    </xdr:to>
    <xdr:pic>
      <xdr:nvPicPr>
        <xdr:cNvPr id="404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04724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271</xdr:row>
      <xdr:rowOff>257175</xdr:rowOff>
    </xdr:from>
    <xdr:to>
      <xdr:col>10</xdr:col>
      <xdr:colOff>514350</xdr:colOff>
      <xdr:row>271</xdr:row>
      <xdr:rowOff>476250</xdr:rowOff>
    </xdr:to>
    <xdr:pic>
      <xdr:nvPicPr>
        <xdr:cNvPr id="404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2047017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271</xdr:row>
      <xdr:rowOff>279400</xdr:rowOff>
    </xdr:from>
    <xdr:to>
      <xdr:col>3</xdr:col>
      <xdr:colOff>196850</xdr:colOff>
      <xdr:row>271</xdr:row>
      <xdr:rowOff>498475</xdr:rowOff>
    </xdr:to>
    <xdr:pic>
      <xdr:nvPicPr>
        <xdr:cNvPr id="404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4724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271</xdr:row>
      <xdr:rowOff>257175</xdr:rowOff>
    </xdr:from>
    <xdr:to>
      <xdr:col>3</xdr:col>
      <xdr:colOff>514350</xdr:colOff>
      <xdr:row>271</xdr:row>
      <xdr:rowOff>476250</xdr:rowOff>
    </xdr:to>
    <xdr:pic>
      <xdr:nvPicPr>
        <xdr:cNvPr id="404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047017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271</xdr:row>
      <xdr:rowOff>279400</xdr:rowOff>
    </xdr:from>
    <xdr:to>
      <xdr:col>3</xdr:col>
      <xdr:colOff>196850</xdr:colOff>
      <xdr:row>271</xdr:row>
      <xdr:rowOff>498475</xdr:rowOff>
    </xdr:to>
    <xdr:pic>
      <xdr:nvPicPr>
        <xdr:cNvPr id="405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4724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271</xdr:row>
      <xdr:rowOff>279400</xdr:rowOff>
    </xdr:from>
    <xdr:to>
      <xdr:col>10</xdr:col>
      <xdr:colOff>196850</xdr:colOff>
      <xdr:row>271</xdr:row>
      <xdr:rowOff>498475</xdr:rowOff>
    </xdr:to>
    <xdr:pic>
      <xdr:nvPicPr>
        <xdr:cNvPr id="405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04724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271</xdr:row>
      <xdr:rowOff>279400</xdr:rowOff>
    </xdr:from>
    <xdr:to>
      <xdr:col>3</xdr:col>
      <xdr:colOff>196850</xdr:colOff>
      <xdr:row>271</xdr:row>
      <xdr:rowOff>498475</xdr:rowOff>
    </xdr:to>
    <xdr:pic>
      <xdr:nvPicPr>
        <xdr:cNvPr id="405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4724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271</xdr:row>
      <xdr:rowOff>279400</xdr:rowOff>
    </xdr:from>
    <xdr:to>
      <xdr:col>3</xdr:col>
      <xdr:colOff>196850</xdr:colOff>
      <xdr:row>271</xdr:row>
      <xdr:rowOff>498475</xdr:rowOff>
    </xdr:to>
    <xdr:pic>
      <xdr:nvPicPr>
        <xdr:cNvPr id="405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4724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271</xdr:row>
      <xdr:rowOff>279400</xdr:rowOff>
    </xdr:from>
    <xdr:to>
      <xdr:col>10</xdr:col>
      <xdr:colOff>196850</xdr:colOff>
      <xdr:row>271</xdr:row>
      <xdr:rowOff>498475</xdr:rowOff>
    </xdr:to>
    <xdr:pic>
      <xdr:nvPicPr>
        <xdr:cNvPr id="405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04724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271</xdr:row>
      <xdr:rowOff>279400</xdr:rowOff>
    </xdr:from>
    <xdr:to>
      <xdr:col>3</xdr:col>
      <xdr:colOff>196850</xdr:colOff>
      <xdr:row>271</xdr:row>
      <xdr:rowOff>498475</xdr:rowOff>
    </xdr:to>
    <xdr:pic>
      <xdr:nvPicPr>
        <xdr:cNvPr id="405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4724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271</xdr:row>
      <xdr:rowOff>279400</xdr:rowOff>
    </xdr:from>
    <xdr:to>
      <xdr:col>3</xdr:col>
      <xdr:colOff>196850</xdr:colOff>
      <xdr:row>271</xdr:row>
      <xdr:rowOff>498475</xdr:rowOff>
    </xdr:to>
    <xdr:pic>
      <xdr:nvPicPr>
        <xdr:cNvPr id="405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4724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271</xdr:row>
      <xdr:rowOff>279400</xdr:rowOff>
    </xdr:from>
    <xdr:to>
      <xdr:col>10</xdr:col>
      <xdr:colOff>196850</xdr:colOff>
      <xdr:row>271</xdr:row>
      <xdr:rowOff>498475</xdr:rowOff>
    </xdr:to>
    <xdr:pic>
      <xdr:nvPicPr>
        <xdr:cNvPr id="405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04724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271</xdr:row>
      <xdr:rowOff>279400</xdr:rowOff>
    </xdr:from>
    <xdr:to>
      <xdr:col>3</xdr:col>
      <xdr:colOff>196850</xdr:colOff>
      <xdr:row>271</xdr:row>
      <xdr:rowOff>498475</xdr:rowOff>
    </xdr:to>
    <xdr:pic>
      <xdr:nvPicPr>
        <xdr:cNvPr id="405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4724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271</xdr:row>
      <xdr:rowOff>279400</xdr:rowOff>
    </xdr:from>
    <xdr:to>
      <xdr:col>3</xdr:col>
      <xdr:colOff>196850</xdr:colOff>
      <xdr:row>271</xdr:row>
      <xdr:rowOff>498475</xdr:rowOff>
    </xdr:to>
    <xdr:pic>
      <xdr:nvPicPr>
        <xdr:cNvPr id="405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4724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271</xdr:row>
      <xdr:rowOff>257175</xdr:rowOff>
    </xdr:from>
    <xdr:to>
      <xdr:col>3</xdr:col>
      <xdr:colOff>514350</xdr:colOff>
      <xdr:row>271</xdr:row>
      <xdr:rowOff>476250</xdr:rowOff>
    </xdr:to>
    <xdr:pic>
      <xdr:nvPicPr>
        <xdr:cNvPr id="406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047017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271</xdr:row>
      <xdr:rowOff>279400</xdr:rowOff>
    </xdr:from>
    <xdr:to>
      <xdr:col>10</xdr:col>
      <xdr:colOff>196850</xdr:colOff>
      <xdr:row>271</xdr:row>
      <xdr:rowOff>498475</xdr:rowOff>
    </xdr:to>
    <xdr:pic>
      <xdr:nvPicPr>
        <xdr:cNvPr id="406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04724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271</xdr:row>
      <xdr:rowOff>257175</xdr:rowOff>
    </xdr:from>
    <xdr:to>
      <xdr:col>10</xdr:col>
      <xdr:colOff>514350</xdr:colOff>
      <xdr:row>271</xdr:row>
      <xdr:rowOff>476250</xdr:rowOff>
    </xdr:to>
    <xdr:pic>
      <xdr:nvPicPr>
        <xdr:cNvPr id="406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2047017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271</xdr:row>
      <xdr:rowOff>279400</xdr:rowOff>
    </xdr:from>
    <xdr:to>
      <xdr:col>3</xdr:col>
      <xdr:colOff>196850</xdr:colOff>
      <xdr:row>271</xdr:row>
      <xdr:rowOff>498475</xdr:rowOff>
    </xdr:to>
    <xdr:pic>
      <xdr:nvPicPr>
        <xdr:cNvPr id="406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4724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271</xdr:row>
      <xdr:rowOff>257175</xdr:rowOff>
    </xdr:from>
    <xdr:to>
      <xdr:col>3</xdr:col>
      <xdr:colOff>514350</xdr:colOff>
      <xdr:row>271</xdr:row>
      <xdr:rowOff>476250</xdr:rowOff>
    </xdr:to>
    <xdr:pic>
      <xdr:nvPicPr>
        <xdr:cNvPr id="406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047017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271</xdr:row>
      <xdr:rowOff>279400</xdr:rowOff>
    </xdr:from>
    <xdr:to>
      <xdr:col>3</xdr:col>
      <xdr:colOff>196850</xdr:colOff>
      <xdr:row>271</xdr:row>
      <xdr:rowOff>498475</xdr:rowOff>
    </xdr:to>
    <xdr:pic>
      <xdr:nvPicPr>
        <xdr:cNvPr id="406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4724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271</xdr:row>
      <xdr:rowOff>279400</xdr:rowOff>
    </xdr:from>
    <xdr:to>
      <xdr:col>10</xdr:col>
      <xdr:colOff>196850</xdr:colOff>
      <xdr:row>271</xdr:row>
      <xdr:rowOff>498475</xdr:rowOff>
    </xdr:to>
    <xdr:pic>
      <xdr:nvPicPr>
        <xdr:cNvPr id="406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04724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271</xdr:row>
      <xdr:rowOff>279400</xdr:rowOff>
    </xdr:from>
    <xdr:to>
      <xdr:col>3</xdr:col>
      <xdr:colOff>196850</xdr:colOff>
      <xdr:row>271</xdr:row>
      <xdr:rowOff>498475</xdr:rowOff>
    </xdr:to>
    <xdr:pic>
      <xdr:nvPicPr>
        <xdr:cNvPr id="406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4724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271</xdr:row>
      <xdr:rowOff>279400</xdr:rowOff>
    </xdr:from>
    <xdr:to>
      <xdr:col>3</xdr:col>
      <xdr:colOff>196850</xdr:colOff>
      <xdr:row>271</xdr:row>
      <xdr:rowOff>498475</xdr:rowOff>
    </xdr:to>
    <xdr:pic>
      <xdr:nvPicPr>
        <xdr:cNvPr id="406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4724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271</xdr:row>
      <xdr:rowOff>279400</xdr:rowOff>
    </xdr:from>
    <xdr:to>
      <xdr:col>10</xdr:col>
      <xdr:colOff>196850</xdr:colOff>
      <xdr:row>271</xdr:row>
      <xdr:rowOff>498475</xdr:rowOff>
    </xdr:to>
    <xdr:pic>
      <xdr:nvPicPr>
        <xdr:cNvPr id="406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04724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271</xdr:row>
      <xdr:rowOff>279400</xdr:rowOff>
    </xdr:from>
    <xdr:to>
      <xdr:col>3</xdr:col>
      <xdr:colOff>196850</xdr:colOff>
      <xdr:row>271</xdr:row>
      <xdr:rowOff>498475</xdr:rowOff>
    </xdr:to>
    <xdr:pic>
      <xdr:nvPicPr>
        <xdr:cNvPr id="407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4724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271</xdr:row>
      <xdr:rowOff>279400</xdr:rowOff>
    </xdr:from>
    <xdr:to>
      <xdr:col>3</xdr:col>
      <xdr:colOff>196850</xdr:colOff>
      <xdr:row>271</xdr:row>
      <xdr:rowOff>498475</xdr:rowOff>
    </xdr:to>
    <xdr:pic>
      <xdr:nvPicPr>
        <xdr:cNvPr id="407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4724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271</xdr:row>
      <xdr:rowOff>279400</xdr:rowOff>
    </xdr:from>
    <xdr:to>
      <xdr:col>10</xdr:col>
      <xdr:colOff>196850</xdr:colOff>
      <xdr:row>271</xdr:row>
      <xdr:rowOff>498475</xdr:rowOff>
    </xdr:to>
    <xdr:pic>
      <xdr:nvPicPr>
        <xdr:cNvPr id="407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04724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271</xdr:row>
      <xdr:rowOff>279400</xdr:rowOff>
    </xdr:from>
    <xdr:to>
      <xdr:col>3</xdr:col>
      <xdr:colOff>196850</xdr:colOff>
      <xdr:row>271</xdr:row>
      <xdr:rowOff>498475</xdr:rowOff>
    </xdr:to>
    <xdr:pic>
      <xdr:nvPicPr>
        <xdr:cNvPr id="407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4724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271</xdr:row>
      <xdr:rowOff>279400</xdr:rowOff>
    </xdr:from>
    <xdr:to>
      <xdr:col>3</xdr:col>
      <xdr:colOff>196850</xdr:colOff>
      <xdr:row>271</xdr:row>
      <xdr:rowOff>498475</xdr:rowOff>
    </xdr:to>
    <xdr:pic>
      <xdr:nvPicPr>
        <xdr:cNvPr id="407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4724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271</xdr:row>
      <xdr:rowOff>279400</xdr:rowOff>
    </xdr:from>
    <xdr:to>
      <xdr:col>10</xdr:col>
      <xdr:colOff>196850</xdr:colOff>
      <xdr:row>271</xdr:row>
      <xdr:rowOff>498475</xdr:rowOff>
    </xdr:to>
    <xdr:pic>
      <xdr:nvPicPr>
        <xdr:cNvPr id="407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04724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271</xdr:row>
      <xdr:rowOff>279400</xdr:rowOff>
    </xdr:from>
    <xdr:to>
      <xdr:col>3</xdr:col>
      <xdr:colOff>196850</xdr:colOff>
      <xdr:row>271</xdr:row>
      <xdr:rowOff>498475</xdr:rowOff>
    </xdr:to>
    <xdr:pic>
      <xdr:nvPicPr>
        <xdr:cNvPr id="407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4724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271</xdr:row>
      <xdr:rowOff>279400</xdr:rowOff>
    </xdr:from>
    <xdr:to>
      <xdr:col>3</xdr:col>
      <xdr:colOff>196850</xdr:colOff>
      <xdr:row>271</xdr:row>
      <xdr:rowOff>498475</xdr:rowOff>
    </xdr:to>
    <xdr:pic>
      <xdr:nvPicPr>
        <xdr:cNvPr id="407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4724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271</xdr:row>
      <xdr:rowOff>279400</xdr:rowOff>
    </xdr:from>
    <xdr:to>
      <xdr:col>10</xdr:col>
      <xdr:colOff>196850</xdr:colOff>
      <xdr:row>271</xdr:row>
      <xdr:rowOff>498475</xdr:rowOff>
    </xdr:to>
    <xdr:pic>
      <xdr:nvPicPr>
        <xdr:cNvPr id="407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04724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271</xdr:row>
      <xdr:rowOff>279400</xdr:rowOff>
    </xdr:from>
    <xdr:to>
      <xdr:col>3</xdr:col>
      <xdr:colOff>196850</xdr:colOff>
      <xdr:row>271</xdr:row>
      <xdr:rowOff>498475</xdr:rowOff>
    </xdr:to>
    <xdr:pic>
      <xdr:nvPicPr>
        <xdr:cNvPr id="407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4724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271</xdr:row>
      <xdr:rowOff>279400</xdr:rowOff>
    </xdr:from>
    <xdr:to>
      <xdr:col>3</xdr:col>
      <xdr:colOff>196850</xdr:colOff>
      <xdr:row>271</xdr:row>
      <xdr:rowOff>498475</xdr:rowOff>
    </xdr:to>
    <xdr:pic>
      <xdr:nvPicPr>
        <xdr:cNvPr id="408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4724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271</xdr:row>
      <xdr:rowOff>257175</xdr:rowOff>
    </xdr:from>
    <xdr:to>
      <xdr:col>3</xdr:col>
      <xdr:colOff>514350</xdr:colOff>
      <xdr:row>271</xdr:row>
      <xdr:rowOff>476250</xdr:rowOff>
    </xdr:to>
    <xdr:pic>
      <xdr:nvPicPr>
        <xdr:cNvPr id="408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047017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271</xdr:row>
      <xdr:rowOff>279400</xdr:rowOff>
    </xdr:from>
    <xdr:to>
      <xdr:col>10</xdr:col>
      <xdr:colOff>196850</xdr:colOff>
      <xdr:row>271</xdr:row>
      <xdr:rowOff>498475</xdr:rowOff>
    </xdr:to>
    <xdr:pic>
      <xdr:nvPicPr>
        <xdr:cNvPr id="408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04724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271</xdr:row>
      <xdr:rowOff>257175</xdr:rowOff>
    </xdr:from>
    <xdr:to>
      <xdr:col>10</xdr:col>
      <xdr:colOff>514350</xdr:colOff>
      <xdr:row>271</xdr:row>
      <xdr:rowOff>476250</xdr:rowOff>
    </xdr:to>
    <xdr:pic>
      <xdr:nvPicPr>
        <xdr:cNvPr id="408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2047017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271</xdr:row>
      <xdr:rowOff>279400</xdr:rowOff>
    </xdr:from>
    <xdr:to>
      <xdr:col>3</xdr:col>
      <xdr:colOff>196850</xdr:colOff>
      <xdr:row>271</xdr:row>
      <xdr:rowOff>498475</xdr:rowOff>
    </xdr:to>
    <xdr:pic>
      <xdr:nvPicPr>
        <xdr:cNvPr id="408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4724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271</xdr:row>
      <xdr:rowOff>257175</xdr:rowOff>
    </xdr:from>
    <xdr:to>
      <xdr:col>3</xdr:col>
      <xdr:colOff>514350</xdr:colOff>
      <xdr:row>271</xdr:row>
      <xdr:rowOff>476250</xdr:rowOff>
    </xdr:to>
    <xdr:pic>
      <xdr:nvPicPr>
        <xdr:cNvPr id="408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047017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271</xdr:row>
      <xdr:rowOff>279400</xdr:rowOff>
    </xdr:from>
    <xdr:to>
      <xdr:col>3</xdr:col>
      <xdr:colOff>196850</xdr:colOff>
      <xdr:row>271</xdr:row>
      <xdr:rowOff>498475</xdr:rowOff>
    </xdr:to>
    <xdr:pic>
      <xdr:nvPicPr>
        <xdr:cNvPr id="408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4724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271</xdr:row>
      <xdr:rowOff>279400</xdr:rowOff>
    </xdr:from>
    <xdr:to>
      <xdr:col>10</xdr:col>
      <xdr:colOff>196850</xdr:colOff>
      <xdr:row>271</xdr:row>
      <xdr:rowOff>498475</xdr:rowOff>
    </xdr:to>
    <xdr:pic>
      <xdr:nvPicPr>
        <xdr:cNvPr id="408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04724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271</xdr:row>
      <xdr:rowOff>279400</xdr:rowOff>
    </xdr:from>
    <xdr:to>
      <xdr:col>3</xdr:col>
      <xdr:colOff>196850</xdr:colOff>
      <xdr:row>271</xdr:row>
      <xdr:rowOff>498475</xdr:rowOff>
    </xdr:to>
    <xdr:pic>
      <xdr:nvPicPr>
        <xdr:cNvPr id="408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4724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271</xdr:row>
      <xdr:rowOff>279400</xdr:rowOff>
    </xdr:from>
    <xdr:to>
      <xdr:col>3</xdr:col>
      <xdr:colOff>196850</xdr:colOff>
      <xdr:row>271</xdr:row>
      <xdr:rowOff>498475</xdr:rowOff>
    </xdr:to>
    <xdr:pic>
      <xdr:nvPicPr>
        <xdr:cNvPr id="408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4724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271</xdr:row>
      <xdr:rowOff>279400</xdr:rowOff>
    </xdr:from>
    <xdr:to>
      <xdr:col>10</xdr:col>
      <xdr:colOff>196850</xdr:colOff>
      <xdr:row>271</xdr:row>
      <xdr:rowOff>498475</xdr:rowOff>
    </xdr:to>
    <xdr:pic>
      <xdr:nvPicPr>
        <xdr:cNvPr id="409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04724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271</xdr:row>
      <xdr:rowOff>279400</xdr:rowOff>
    </xdr:from>
    <xdr:to>
      <xdr:col>3</xdr:col>
      <xdr:colOff>196850</xdr:colOff>
      <xdr:row>271</xdr:row>
      <xdr:rowOff>498475</xdr:rowOff>
    </xdr:to>
    <xdr:pic>
      <xdr:nvPicPr>
        <xdr:cNvPr id="409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4724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271</xdr:row>
      <xdr:rowOff>228600</xdr:rowOff>
    </xdr:from>
    <xdr:to>
      <xdr:col>3</xdr:col>
      <xdr:colOff>260350</xdr:colOff>
      <xdr:row>271</xdr:row>
      <xdr:rowOff>447675</xdr:rowOff>
    </xdr:to>
    <xdr:pic>
      <xdr:nvPicPr>
        <xdr:cNvPr id="409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2046732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271</xdr:row>
      <xdr:rowOff>231775</xdr:rowOff>
    </xdr:from>
    <xdr:to>
      <xdr:col>3</xdr:col>
      <xdr:colOff>539750</xdr:colOff>
      <xdr:row>271</xdr:row>
      <xdr:rowOff>450850</xdr:rowOff>
    </xdr:to>
    <xdr:pic>
      <xdr:nvPicPr>
        <xdr:cNvPr id="409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2046763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271</xdr:row>
      <xdr:rowOff>228600</xdr:rowOff>
    </xdr:from>
    <xdr:to>
      <xdr:col>10</xdr:col>
      <xdr:colOff>260350</xdr:colOff>
      <xdr:row>271</xdr:row>
      <xdr:rowOff>447675</xdr:rowOff>
    </xdr:to>
    <xdr:pic>
      <xdr:nvPicPr>
        <xdr:cNvPr id="409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2046732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271</xdr:row>
      <xdr:rowOff>231775</xdr:rowOff>
    </xdr:from>
    <xdr:to>
      <xdr:col>10</xdr:col>
      <xdr:colOff>539750</xdr:colOff>
      <xdr:row>271</xdr:row>
      <xdr:rowOff>450850</xdr:rowOff>
    </xdr:to>
    <xdr:pic>
      <xdr:nvPicPr>
        <xdr:cNvPr id="409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2046763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271</xdr:row>
      <xdr:rowOff>228600</xdr:rowOff>
    </xdr:from>
    <xdr:to>
      <xdr:col>3</xdr:col>
      <xdr:colOff>260350</xdr:colOff>
      <xdr:row>271</xdr:row>
      <xdr:rowOff>447675</xdr:rowOff>
    </xdr:to>
    <xdr:pic>
      <xdr:nvPicPr>
        <xdr:cNvPr id="409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2046732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271</xdr:row>
      <xdr:rowOff>231775</xdr:rowOff>
    </xdr:from>
    <xdr:to>
      <xdr:col>3</xdr:col>
      <xdr:colOff>539750</xdr:colOff>
      <xdr:row>271</xdr:row>
      <xdr:rowOff>450850</xdr:rowOff>
    </xdr:to>
    <xdr:pic>
      <xdr:nvPicPr>
        <xdr:cNvPr id="409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2046763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271</xdr:row>
      <xdr:rowOff>228600</xdr:rowOff>
    </xdr:from>
    <xdr:to>
      <xdr:col>3</xdr:col>
      <xdr:colOff>260350</xdr:colOff>
      <xdr:row>271</xdr:row>
      <xdr:rowOff>447675</xdr:rowOff>
    </xdr:to>
    <xdr:pic>
      <xdr:nvPicPr>
        <xdr:cNvPr id="409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2046732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271</xdr:row>
      <xdr:rowOff>231775</xdr:rowOff>
    </xdr:from>
    <xdr:to>
      <xdr:col>3</xdr:col>
      <xdr:colOff>539750</xdr:colOff>
      <xdr:row>271</xdr:row>
      <xdr:rowOff>450850</xdr:rowOff>
    </xdr:to>
    <xdr:pic>
      <xdr:nvPicPr>
        <xdr:cNvPr id="409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2046763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271</xdr:row>
      <xdr:rowOff>228600</xdr:rowOff>
    </xdr:from>
    <xdr:to>
      <xdr:col>10</xdr:col>
      <xdr:colOff>260350</xdr:colOff>
      <xdr:row>271</xdr:row>
      <xdr:rowOff>447675</xdr:rowOff>
    </xdr:to>
    <xdr:pic>
      <xdr:nvPicPr>
        <xdr:cNvPr id="410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2046732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271</xdr:row>
      <xdr:rowOff>231775</xdr:rowOff>
    </xdr:from>
    <xdr:to>
      <xdr:col>10</xdr:col>
      <xdr:colOff>539750</xdr:colOff>
      <xdr:row>271</xdr:row>
      <xdr:rowOff>450850</xdr:rowOff>
    </xdr:to>
    <xdr:pic>
      <xdr:nvPicPr>
        <xdr:cNvPr id="410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2046763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271</xdr:row>
      <xdr:rowOff>228600</xdr:rowOff>
    </xdr:from>
    <xdr:to>
      <xdr:col>3</xdr:col>
      <xdr:colOff>260350</xdr:colOff>
      <xdr:row>271</xdr:row>
      <xdr:rowOff>447675</xdr:rowOff>
    </xdr:to>
    <xdr:pic>
      <xdr:nvPicPr>
        <xdr:cNvPr id="410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2046732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245969</xdr:colOff>
      <xdr:row>271</xdr:row>
      <xdr:rowOff>287804</xdr:rowOff>
    </xdr:from>
    <xdr:to>
      <xdr:col>3</xdr:col>
      <xdr:colOff>465044</xdr:colOff>
      <xdr:row>271</xdr:row>
      <xdr:rowOff>506879</xdr:rowOff>
    </xdr:to>
    <xdr:pic>
      <xdr:nvPicPr>
        <xdr:cNvPr id="410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46419" y="204732404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271</xdr:row>
      <xdr:rowOff>228600</xdr:rowOff>
    </xdr:from>
    <xdr:to>
      <xdr:col>10</xdr:col>
      <xdr:colOff>260350</xdr:colOff>
      <xdr:row>271</xdr:row>
      <xdr:rowOff>447675</xdr:rowOff>
    </xdr:to>
    <xdr:pic>
      <xdr:nvPicPr>
        <xdr:cNvPr id="410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2046732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271</xdr:row>
      <xdr:rowOff>231775</xdr:rowOff>
    </xdr:from>
    <xdr:to>
      <xdr:col>10</xdr:col>
      <xdr:colOff>539750</xdr:colOff>
      <xdr:row>271</xdr:row>
      <xdr:rowOff>450850</xdr:rowOff>
    </xdr:to>
    <xdr:pic>
      <xdr:nvPicPr>
        <xdr:cNvPr id="410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2046763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276</xdr:row>
      <xdr:rowOff>279400</xdr:rowOff>
    </xdr:from>
    <xdr:to>
      <xdr:col>10</xdr:col>
      <xdr:colOff>196850</xdr:colOff>
      <xdr:row>276</xdr:row>
      <xdr:rowOff>498475</xdr:rowOff>
    </xdr:to>
    <xdr:pic>
      <xdr:nvPicPr>
        <xdr:cNvPr id="410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0893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276</xdr:row>
      <xdr:rowOff>257175</xdr:rowOff>
    </xdr:from>
    <xdr:to>
      <xdr:col>10</xdr:col>
      <xdr:colOff>514350</xdr:colOff>
      <xdr:row>276</xdr:row>
      <xdr:rowOff>476250</xdr:rowOff>
    </xdr:to>
    <xdr:pic>
      <xdr:nvPicPr>
        <xdr:cNvPr id="410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2089118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276</xdr:row>
      <xdr:rowOff>279400</xdr:rowOff>
    </xdr:from>
    <xdr:to>
      <xdr:col>3</xdr:col>
      <xdr:colOff>196850</xdr:colOff>
      <xdr:row>276</xdr:row>
      <xdr:rowOff>498475</xdr:rowOff>
    </xdr:to>
    <xdr:pic>
      <xdr:nvPicPr>
        <xdr:cNvPr id="410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893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276</xdr:row>
      <xdr:rowOff>257175</xdr:rowOff>
    </xdr:from>
    <xdr:to>
      <xdr:col>3</xdr:col>
      <xdr:colOff>514350</xdr:colOff>
      <xdr:row>276</xdr:row>
      <xdr:rowOff>476250</xdr:rowOff>
    </xdr:to>
    <xdr:pic>
      <xdr:nvPicPr>
        <xdr:cNvPr id="410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089118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276</xdr:row>
      <xdr:rowOff>279400</xdr:rowOff>
    </xdr:from>
    <xdr:to>
      <xdr:col>3</xdr:col>
      <xdr:colOff>196850</xdr:colOff>
      <xdr:row>276</xdr:row>
      <xdr:rowOff>498475</xdr:rowOff>
    </xdr:to>
    <xdr:pic>
      <xdr:nvPicPr>
        <xdr:cNvPr id="411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893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276</xdr:row>
      <xdr:rowOff>257175</xdr:rowOff>
    </xdr:from>
    <xdr:to>
      <xdr:col>3</xdr:col>
      <xdr:colOff>514350</xdr:colOff>
      <xdr:row>276</xdr:row>
      <xdr:rowOff>476250</xdr:rowOff>
    </xdr:to>
    <xdr:pic>
      <xdr:nvPicPr>
        <xdr:cNvPr id="411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089118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276</xdr:row>
      <xdr:rowOff>279400</xdr:rowOff>
    </xdr:from>
    <xdr:to>
      <xdr:col>10</xdr:col>
      <xdr:colOff>196850</xdr:colOff>
      <xdr:row>276</xdr:row>
      <xdr:rowOff>498475</xdr:rowOff>
    </xdr:to>
    <xdr:pic>
      <xdr:nvPicPr>
        <xdr:cNvPr id="411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0893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276</xdr:row>
      <xdr:rowOff>257175</xdr:rowOff>
    </xdr:from>
    <xdr:to>
      <xdr:col>10</xdr:col>
      <xdr:colOff>514350</xdr:colOff>
      <xdr:row>276</xdr:row>
      <xdr:rowOff>476250</xdr:rowOff>
    </xdr:to>
    <xdr:pic>
      <xdr:nvPicPr>
        <xdr:cNvPr id="411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2089118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276</xdr:row>
      <xdr:rowOff>279400</xdr:rowOff>
    </xdr:from>
    <xdr:to>
      <xdr:col>3</xdr:col>
      <xdr:colOff>196850</xdr:colOff>
      <xdr:row>276</xdr:row>
      <xdr:rowOff>498475</xdr:rowOff>
    </xdr:to>
    <xdr:pic>
      <xdr:nvPicPr>
        <xdr:cNvPr id="411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893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276</xdr:row>
      <xdr:rowOff>257175</xdr:rowOff>
    </xdr:from>
    <xdr:to>
      <xdr:col>3</xdr:col>
      <xdr:colOff>514350</xdr:colOff>
      <xdr:row>276</xdr:row>
      <xdr:rowOff>476250</xdr:rowOff>
    </xdr:to>
    <xdr:pic>
      <xdr:nvPicPr>
        <xdr:cNvPr id="411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089118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276</xdr:row>
      <xdr:rowOff>279400</xdr:rowOff>
    </xdr:from>
    <xdr:to>
      <xdr:col>3</xdr:col>
      <xdr:colOff>196850</xdr:colOff>
      <xdr:row>276</xdr:row>
      <xdr:rowOff>498475</xdr:rowOff>
    </xdr:to>
    <xdr:pic>
      <xdr:nvPicPr>
        <xdr:cNvPr id="411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893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276</xdr:row>
      <xdr:rowOff>257175</xdr:rowOff>
    </xdr:from>
    <xdr:to>
      <xdr:col>3</xdr:col>
      <xdr:colOff>514350</xdr:colOff>
      <xdr:row>276</xdr:row>
      <xdr:rowOff>476250</xdr:rowOff>
    </xdr:to>
    <xdr:pic>
      <xdr:nvPicPr>
        <xdr:cNvPr id="411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089118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276</xdr:row>
      <xdr:rowOff>279400</xdr:rowOff>
    </xdr:from>
    <xdr:to>
      <xdr:col>10</xdr:col>
      <xdr:colOff>196850</xdr:colOff>
      <xdr:row>276</xdr:row>
      <xdr:rowOff>498475</xdr:rowOff>
    </xdr:to>
    <xdr:pic>
      <xdr:nvPicPr>
        <xdr:cNvPr id="411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0893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276</xdr:row>
      <xdr:rowOff>257175</xdr:rowOff>
    </xdr:from>
    <xdr:to>
      <xdr:col>10</xdr:col>
      <xdr:colOff>514350</xdr:colOff>
      <xdr:row>276</xdr:row>
      <xdr:rowOff>476250</xdr:rowOff>
    </xdr:to>
    <xdr:pic>
      <xdr:nvPicPr>
        <xdr:cNvPr id="411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2089118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276</xdr:row>
      <xdr:rowOff>279400</xdr:rowOff>
    </xdr:from>
    <xdr:to>
      <xdr:col>3</xdr:col>
      <xdr:colOff>196850</xdr:colOff>
      <xdr:row>276</xdr:row>
      <xdr:rowOff>498475</xdr:rowOff>
    </xdr:to>
    <xdr:pic>
      <xdr:nvPicPr>
        <xdr:cNvPr id="412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893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276</xdr:row>
      <xdr:rowOff>257175</xdr:rowOff>
    </xdr:from>
    <xdr:to>
      <xdr:col>3</xdr:col>
      <xdr:colOff>514350</xdr:colOff>
      <xdr:row>276</xdr:row>
      <xdr:rowOff>476250</xdr:rowOff>
    </xdr:to>
    <xdr:pic>
      <xdr:nvPicPr>
        <xdr:cNvPr id="412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089118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276</xdr:row>
      <xdr:rowOff>279400</xdr:rowOff>
    </xdr:from>
    <xdr:to>
      <xdr:col>3</xdr:col>
      <xdr:colOff>196850</xdr:colOff>
      <xdr:row>276</xdr:row>
      <xdr:rowOff>498475</xdr:rowOff>
    </xdr:to>
    <xdr:pic>
      <xdr:nvPicPr>
        <xdr:cNvPr id="412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893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276</xdr:row>
      <xdr:rowOff>257175</xdr:rowOff>
    </xdr:from>
    <xdr:to>
      <xdr:col>3</xdr:col>
      <xdr:colOff>514350</xdr:colOff>
      <xdr:row>276</xdr:row>
      <xdr:rowOff>476250</xdr:rowOff>
    </xdr:to>
    <xdr:pic>
      <xdr:nvPicPr>
        <xdr:cNvPr id="412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089118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276</xdr:row>
      <xdr:rowOff>279400</xdr:rowOff>
    </xdr:from>
    <xdr:to>
      <xdr:col>10</xdr:col>
      <xdr:colOff>196850</xdr:colOff>
      <xdr:row>276</xdr:row>
      <xdr:rowOff>498475</xdr:rowOff>
    </xdr:to>
    <xdr:pic>
      <xdr:nvPicPr>
        <xdr:cNvPr id="412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0893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276</xdr:row>
      <xdr:rowOff>257175</xdr:rowOff>
    </xdr:from>
    <xdr:to>
      <xdr:col>10</xdr:col>
      <xdr:colOff>514350</xdr:colOff>
      <xdr:row>276</xdr:row>
      <xdr:rowOff>476250</xdr:rowOff>
    </xdr:to>
    <xdr:pic>
      <xdr:nvPicPr>
        <xdr:cNvPr id="412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2089118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276</xdr:row>
      <xdr:rowOff>279400</xdr:rowOff>
    </xdr:from>
    <xdr:to>
      <xdr:col>3</xdr:col>
      <xdr:colOff>196850</xdr:colOff>
      <xdr:row>276</xdr:row>
      <xdr:rowOff>498475</xdr:rowOff>
    </xdr:to>
    <xdr:pic>
      <xdr:nvPicPr>
        <xdr:cNvPr id="412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893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276</xdr:row>
      <xdr:rowOff>257175</xdr:rowOff>
    </xdr:from>
    <xdr:to>
      <xdr:col>3</xdr:col>
      <xdr:colOff>514350</xdr:colOff>
      <xdr:row>276</xdr:row>
      <xdr:rowOff>476250</xdr:rowOff>
    </xdr:to>
    <xdr:pic>
      <xdr:nvPicPr>
        <xdr:cNvPr id="412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089118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276</xdr:row>
      <xdr:rowOff>279400</xdr:rowOff>
    </xdr:from>
    <xdr:to>
      <xdr:col>3</xdr:col>
      <xdr:colOff>196850</xdr:colOff>
      <xdr:row>276</xdr:row>
      <xdr:rowOff>498475</xdr:rowOff>
    </xdr:to>
    <xdr:pic>
      <xdr:nvPicPr>
        <xdr:cNvPr id="412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893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276</xdr:row>
      <xdr:rowOff>257175</xdr:rowOff>
    </xdr:from>
    <xdr:to>
      <xdr:col>3</xdr:col>
      <xdr:colOff>514350</xdr:colOff>
      <xdr:row>276</xdr:row>
      <xdr:rowOff>476250</xdr:rowOff>
    </xdr:to>
    <xdr:pic>
      <xdr:nvPicPr>
        <xdr:cNvPr id="412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089118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276</xdr:row>
      <xdr:rowOff>279400</xdr:rowOff>
    </xdr:from>
    <xdr:to>
      <xdr:col>10</xdr:col>
      <xdr:colOff>196850</xdr:colOff>
      <xdr:row>276</xdr:row>
      <xdr:rowOff>498475</xdr:rowOff>
    </xdr:to>
    <xdr:pic>
      <xdr:nvPicPr>
        <xdr:cNvPr id="413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0893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276</xdr:row>
      <xdr:rowOff>279400</xdr:rowOff>
    </xdr:from>
    <xdr:to>
      <xdr:col>3</xdr:col>
      <xdr:colOff>196850</xdr:colOff>
      <xdr:row>276</xdr:row>
      <xdr:rowOff>498475</xdr:rowOff>
    </xdr:to>
    <xdr:pic>
      <xdr:nvPicPr>
        <xdr:cNvPr id="413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893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276</xdr:row>
      <xdr:rowOff>279400</xdr:rowOff>
    </xdr:from>
    <xdr:to>
      <xdr:col>3</xdr:col>
      <xdr:colOff>196850</xdr:colOff>
      <xdr:row>276</xdr:row>
      <xdr:rowOff>498475</xdr:rowOff>
    </xdr:to>
    <xdr:pic>
      <xdr:nvPicPr>
        <xdr:cNvPr id="413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893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276</xdr:row>
      <xdr:rowOff>279400</xdr:rowOff>
    </xdr:from>
    <xdr:to>
      <xdr:col>10</xdr:col>
      <xdr:colOff>196850</xdr:colOff>
      <xdr:row>276</xdr:row>
      <xdr:rowOff>498475</xdr:rowOff>
    </xdr:to>
    <xdr:pic>
      <xdr:nvPicPr>
        <xdr:cNvPr id="413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0893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276</xdr:row>
      <xdr:rowOff>279400</xdr:rowOff>
    </xdr:from>
    <xdr:to>
      <xdr:col>3</xdr:col>
      <xdr:colOff>196850</xdr:colOff>
      <xdr:row>276</xdr:row>
      <xdr:rowOff>498475</xdr:rowOff>
    </xdr:to>
    <xdr:pic>
      <xdr:nvPicPr>
        <xdr:cNvPr id="41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893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276</xdr:row>
      <xdr:rowOff>279400</xdr:rowOff>
    </xdr:from>
    <xdr:to>
      <xdr:col>3</xdr:col>
      <xdr:colOff>196850</xdr:colOff>
      <xdr:row>276</xdr:row>
      <xdr:rowOff>498475</xdr:rowOff>
    </xdr:to>
    <xdr:pic>
      <xdr:nvPicPr>
        <xdr:cNvPr id="413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893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276</xdr:row>
      <xdr:rowOff>279400</xdr:rowOff>
    </xdr:from>
    <xdr:to>
      <xdr:col>10</xdr:col>
      <xdr:colOff>196850</xdr:colOff>
      <xdr:row>276</xdr:row>
      <xdr:rowOff>498475</xdr:rowOff>
    </xdr:to>
    <xdr:pic>
      <xdr:nvPicPr>
        <xdr:cNvPr id="413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0893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276</xdr:row>
      <xdr:rowOff>279400</xdr:rowOff>
    </xdr:from>
    <xdr:to>
      <xdr:col>3</xdr:col>
      <xdr:colOff>196850</xdr:colOff>
      <xdr:row>276</xdr:row>
      <xdr:rowOff>498475</xdr:rowOff>
    </xdr:to>
    <xdr:pic>
      <xdr:nvPicPr>
        <xdr:cNvPr id="413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893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276</xdr:row>
      <xdr:rowOff>279400</xdr:rowOff>
    </xdr:from>
    <xdr:to>
      <xdr:col>3</xdr:col>
      <xdr:colOff>196850</xdr:colOff>
      <xdr:row>276</xdr:row>
      <xdr:rowOff>498475</xdr:rowOff>
    </xdr:to>
    <xdr:pic>
      <xdr:nvPicPr>
        <xdr:cNvPr id="413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893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276</xdr:row>
      <xdr:rowOff>279400</xdr:rowOff>
    </xdr:from>
    <xdr:to>
      <xdr:col>3</xdr:col>
      <xdr:colOff>196850</xdr:colOff>
      <xdr:row>276</xdr:row>
      <xdr:rowOff>498475</xdr:rowOff>
    </xdr:to>
    <xdr:pic>
      <xdr:nvPicPr>
        <xdr:cNvPr id="413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893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276</xdr:row>
      <xdr:rowOff>279400</xdr:rowOff>
    </xdr:from>
    <xdr:to>
      <xdr:col>10</xdr:col>
      <xdr:colOff>196850</xdr:colOff>
      <xdr:row>276</xdr:row>
      <xdr:rowOff>498475</xdr:rowOff>
    </xdr:to>
    <xdr:pic>
      <xdr:nvPicPr>
        <xdr:cNvPr id="414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0893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276</xdr:row>
      <xdr:rowOff>279400</xdr:rowOff>
    </xdr:from>
    <xdr:to>
      <xdr:col>3</xdr:col>
      <xdr:colOff>196850</xdr:colOff>
      <xdr:row>276</xdr:row>
      <xdr:rowOff>498475</xdr:rowOff>
    </xdr:to>
    <xdr:pic>
      <xdr:nvPicPr>
        <xdr:cNvPr id="414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893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276</xdr:row>
      <xdr:rowOff>279400</xdr:rowOff>
    </xdr:from>
    <xdr:to>
      <xdr:col>3</xdr:col>
      <xdr:colOff>196850</xdr:colOff>
      <xdr:row>276</xdr:row>
      <xdr:rowOff>498475</xdr:rowOff>
    </xdr:to>
    <xdr:pic>
      <xdr:nvPicPr>
        <xdr:cNvPr id="414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893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276</xdr:row>
      <xdr:rowOff>279400</xdr:rowOff>
    </xdr:from>
    <xdr:to>
      <xdr:col>10</xdr:col>
      <xdr:colOff>196850</xdr:colOff>
      <xdr:row>276</xdr:row>
      <xdr:rowOff>498475</xdr:rowOff>
    </xdr:to>
    <xdr:pic>
      <xdr:nvPicPr>
        <xdr:cNvPr id="414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0893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276</xdr:row>
      <xdr:rowOff>279400</xdr:rowOff>
    </xdr:from>
    <xdr:to>
      <xdr:col>3</xdr:col>
      <xdr:colOff>196850</xdr:colOff>
      <xdr:row>276</xdr:row>
      <xdr:rowOff>498475</xdr:rowOff>
    </xdr:to>
    <xdr:pic>
      <xdr:nvPicPr>
        <xdr:cNvPr id="414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893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276</xdr:row>
      <xdr:rowOff>279400</xdr:rowOff>
    </xdr:from>
    <xdr:to>
      <xdr:col>3</xdr:col>
      <xdr:colOff>196850</xdr:colOff>
      <xdr:row>276</xdr:row>
      <xdr:rowOff>498475</xdr:rowOff>
    </xdr:to>
    <xdr:pic>
      <xdr:nvPicPr>
        <xdr:cNvPr id="414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893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276</xdr:row>
      <xdr:rowOff>279400</xdr:rowOff>
    </xdr:from>
    <xdr:to>
      <xdr:col>10</xdr:col>
      <xdr:colOff>196850</xdr:colOff>
      <xdr:row>276</xdr:row>
      <xdr:rowOff>498475</xdr:rowOff>
    </xdr:to>
    <xdr:pic>
      <xdr:nvPicPr>
        <xdr:cNvPr id="414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0893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276</xdr:row>
      <xdr:rowOff>279400</xdr:rowOff>
    </xdr:from>
    <xdr:to>
      <xdr:col>3</xdr:col>
      <xdr:colOff>196850</xdr:colOff>
      <xdr:row>276</xdr:row>
      <xdr:rowOff>498475</xdr:rowOff>
    </xdr:to>
    <xdr:pic>
      <xdr:nvPicPr>
        <xdr:cNvPr id="414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893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276</xdr:row>
      <xdr:rowOff>279400</xdr:rowOff>
    </xdr:from>
    <xdr:to>
      <xdr:col>3</xdr:col>
      <xdr:colOff>196850</xdr:colOff>
      <xdr:row>276</xdr:row>
      <xdr:rowOff>498475</xdr:rowOff>
    </xdr:to>
    <xdr:pic>
      <xdr:nvPicPr>
        <xdr:cNvPr id="414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893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276</xdr:row>
      <xdr:rowOff>279400</xdr:rowOff>
    </xdr:from>
    <xdr:to>
      <xdr:col>10</xdr:col>
      <xdr:colOff>196850</xdr:colOff>
      <xdr:row>276</xdr:row>
      <xdr:rowOff>498475</xdr:rowOff>
    </xdr:to>
    <xdr:pic>
      <xdr:nvPicPr>
        <xdr:cNvPr id="414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0893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276</xdr:row>
      <xdr:rowOff>279400</xdr:rowOff>
    </xdr:from>
    <xdr:to>
      <xdr:col>3</xdr:col>
      <xdr:colOff>196850</xdr:colOff>
      <xdr:row>276</xdr:row>
      <xdr:rowOff>498475</xdr:rowOff>
    </xdr:to>
    <xdr:pic>
      <xdr:nvPicPr>
        <xdr:cNvPr id="415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893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276</xdr:row>
      <xdr:rowOff>279400</xdr:rowOff>
    </xdr:from>
    <xdr:to>
      <xdr:col>3</xdr:col>
      <xdr:colOff>196850</xdr:colOff>
      <xdr:row>276</xdr:row>
      <xdr:rowOff>498475</xdr:rowOff>
    </xdr:to>
    <xdr:pic>
      <xdr:nvPicPr>
        <xdr:cNvPr id="415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893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276</xdr:row>
      <xdr:rowOff>257175</xdr:rowOff>
    </xdr:from>
    <xdr:to>
      <xdr:col>3</xdr:col>
      <xdr:colOff>514350</xdr:colOff>
      <xdr:row>276</xdr:row>
      <xdr:rowOff>476250</xdr:rowOff>
    </xdr:to>
    <xdr:pic>
      <xdr:nvPicPr>
        <xdr:cNvPr id="415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089118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276</xdr:row>
      <xdr:rowOff>279400</xdr:rowOff>
    </xdr:from>
    <xdr:to>
      <xdr:col>10</xdr:col>
      <xdr:colOff>196850</xdr:colOff>
      <xdr:row>276</xdr:row>
      <xdr:rowOff>498475</xdr:rowOff>
    </xdr:to>
    <xdr:pic>
      <xdr:nvPicPr>
        <xdr:cNvPr id="415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0893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276</xdr:row>
      <xdr:rowOff>257175</xdr:rowOff>
    </xdr:from>
    <xdr:to>
      <xdr:col>10</xdr:col>
      <xdr:colOff>514350</xdr:colOff>
      <xdr:row>276</xdr:row>
      <xdr:rowOff>476250</xdr:rowOff>
    </xdr:to>
    <xdr:pic>
      <xdr:nvPicPr>
        <xdr:cNvPr id="415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2089118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276</xdr:row>
      <xdr:rowOff>279400</xdr:rowOff>
    </xdr:from>
    <xdr:to>
      <xdr:col>3</xdr:col>
      <xdr:colOff>196850</xdr:colOff>
      <xdr:row>276</xdr:row>
      <xdr:rowOff>498475</xdr:rowOff>
    </xdr:to>
    <xdr:pic>
      <xdr:nvPicPr>
        <xdr:cNvPr id="415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893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276</xdr:row>
      <xdr:rowOff>257175</xdr:rowOff>
    </xdr:from>
    <xdr:to>
      <xdr:col>3</xdr:col>
      <xdr:colOff>514350</xdr:colOff>
      <xdr:row>276</xdr:row>
      <xdr:rowOff>476250</xdr:rowOff>
    </xdr:to>
    <xdr:pic>
      <xdr:nvPicPr>
        <xdr:cNvPr id="415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089118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276</xdr:row>
      <xdr:rowOff>279400</xdr:rowOff>
    </xdr:from>
    <xdr:to>
      <xdr:col>3</xdr:col>
      <xdr:colOff>196850</xdr:colOff>
      <xdr:row>276</xdr:row>
      <xdr:rowOff>498475</xdr:rowOff>
    </xdr:to>
    <xdr:pic>
      <xdr:nvPicPr>
        <xdr:cNvPr id="415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893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276</xdr:row>
      <xdr:rowOff>279400</xdr:rowOff>
    </xdr:from>
    <xdr:to>
      <xdr:col>10</xdr:col>
      <xdr:colOff>196850</xdr:colOff>
      <xdr:row>276</xdr:row>
      <xdr:rowOff>498475</xdr:rowOff>
    </xdr:to>
    <xdr:pic>
      <xdr:nvPicPr>
        <xdr:cNvPr id="415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0893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276</xdr:row>
      <xdr:rowOff>279400</xdr:rowOff>
    </xdr:from>
    <xdr:to>
      <xdr:col>3</xdr:col>
      <xdr:colOff>196850</xdr:colOff>
      <xdr:row>276</xdr:row>
      <xdr:rowOff>498475</xdr:rowOff>
    </xdr:to>
    <xdr:pic>
      <xdr:nvPicPr>
        <xdr:cNvPr id="415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893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276</xdr:row>
      <xdr:rowOff>279400</xdr:rowOff>
    </xdr:from>
    <xdr:to>
      <xdr:col>3</xdr:col>
      <xdr:colOff>196850</xdr:colOff>
      <xdr:row>276</xdr:row>
      <xdr:rowOff>498475</xdr:rowOff>
    </xdr:to>
    <xdr:pic>
      <xdr:nvPicPr>
        <xdr:cNvPr id="416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893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276</xdr:row>
      <xdr:rowOff>279400</xdr:rowOff>
    </xdr:from>
    <xdr:to>
      <xdr:col>10</xdr:col>
      <xdr:colOff>196850</xdr:colOff>
      <xdr:row>276</xdr:row>
      <xdr:rowOff>498475</xdr:rowOff>
    </xdr:to>
    <xdr:pic>
      <xdr:nvPicPr>
        <xdr:cNvPr id="416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0893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276</xdr:row>
      <xdr:rowOff>279400</xdr:rowOff>
    </xdr:from>
    <xdr:to>
      <xdr:col>3</xdr:col>
      <xdr:colOff>196850</xdr:colOff>
      <xdr:row>276</xdr:row>
      <xdr:rowOff>498475</xdr:rowOff>
    </xdr:to>
    <xdr:pic>
      <xdr:nvPicPr>
        <xdr:cNvPr id="416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893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276</xdr:row>
      <xdr:rowOff>279400</xdr:rowOff>
    </xdr:from>
    <xdr:to>
      <xdr:col>3</xdr:col>
      <xdr:colOff>196850</xdr:colOff>
      <xdr:row>276</xdr:row>
      <xdr:rowOff>498475</xdr:rowOff>
    </xdr:to>
    <xdr:pic>
      <xdr:nvPicPr>
        <xdr:cNvPr id="416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893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276</xdr:row>
      <xdr:rowOff>279400</xdr:rowOff>
    </xdr:from>
    <xdr:to>
      <xdr:col>10</xdr:col>
      <xdr:colOff>196850</xdr:colOff>
      <xdr:row>276</xdr:row>
      <xdr:rowOff>498475</xdr:rowOff>
    </xdr:to>
    <xdr:pic>
      <xdr:nvPicPr>
        <xdr:cNvPr id="416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0893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276</xdr:row>
      <xdr:rowOff>279400</xdr:rowOff>
    </xdr:from>
    <xdr:to>
      <xdr:col>3</xdr:col>
      <xdr:colOff>196850</xdr:colOff>
      <xdr:row>276</xdr:row>
      <xdr:rowOff>498475</xdr:rowOff>
    </xdr:to>
    <xdr:pic>
      <xdr:nvPicPr>
        <xdr:cNvPr id="416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893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276</xdr:row>
      <xdr:rowOff>279400</xdr:rowOff>
    </xdr:from>
    <xdr:to>
      <xdr:col>3</xdr:col>
      <xdr:colOff>196850</xdr:colOff>
      <xdr:row>276</xdr:row>
      <xdr:rowOff>498475</xdr:rowOff>
    </xdr:to>
    <xdr:pic>
      <xdr:nvPicPr>
        <xdr:cNvPr id="416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893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276</xdr:row>
      <xdr:rowOff>279400</xdr:rowOff>
    </xdr:from>
    <xdr:to>
      <xdr:col>10</xdr:col>
      <xdr:colOff>196850</xdr:colOff>
      <xdr:row>276</xdr:row>
      <xdr:rowOff>498475</xdr:rowOff>
    </xdr:to>
    <xdr:pic>
      <xdr:nvPicPr>
        <xdr:cNvPr id="416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0893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276</xdr:row>
      <xdr:rowOff>279400</xdr:rowOff>
    </xdr:from>
    <xdr:to>
      <xdr:col>3</xdr:col>
      <xdr:colOff>196850</xdr:colOff>
      <xdr:row>276</xdr:row>
      <xdr:rowOff>498475</xdr:rowOff>
    </xdr:to>
    <xdr:pic>
      <xdr:nvPicPr>
        <xdr:cNvPr id="416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893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276</xdr:row>
      <xdr:rowOff>279400</xdr:rowOff>
    </xdr:from>
    <xdr:to>
      <xdr:col>3</xdr:col>
      <xdr:colOff>196850</xdr:colOff>
      <xdr:row>276</xdr:row>
      <xdr:rowOff>498475</xdr:rowOff>
    </xdr:to>
    <xdr:pic>
      <xdr:nvPicPr>
        <xdr:cNvPr id="416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893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276</xdr:row>
      <xdr:rowOff>279400</xdr:rowOff>
    </xdr:from>
    <xdr:to>
      <xdr:col>10</xdr:col>
      <xdr:colOff>196850</xdr:colOff>
      <xdr:row>276</xdr:row>
      <xdr:rowOff>498475</xdr:rowOff>
    </xdr:to>
    <xdr:pic>
      <xdr:nvPicPr>
        <xdr:cNvPr id="417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0893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276</xdr:row>
      <xdr:rowOff>279400</xdr:rowOff>
    </xdr:from>
    <xdr:to>
      <xdr:col>3</xdr:col>
      <xdr:colOff>196850</xdr:colOff>
      <xdr:row>276</xdr:row>
      <xdr:rowOff>498475</xdr:rowOff>
    </xdr:to>
    <xdr:pic>
      <xdr:nvPicPr>
        <xdr:cNvPr id="417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893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276</xdr:row>
      <xdr:rowOff>279400</xdr:rowOff>
    </xdr:from>
    <xdr:to>
      <xdr:col>3</xdr:col>
      <xdr:colOff>196850</xdr:colOff>
      <xdr:row>276</xdr:row>
      <xdr:rowOff>498475</xdr:rowOff>
    </xdr:to>
    <xdr:pic>
      <xdr:nvPicPr>
        <xdr:cNvPr id="417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893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276</xdr:row>
      <xdr:rowOff>279400</xdr:rowOff>
    </xdr:from>
    <xdr:to>
      <xdr:col>10</xdr:col>
      <xdr:colOff>196850</xdr:colOff>
      <xdr:row>276</xdr:row>
      <xdr:rowOff>498475</xdr:rowOff>
    </xdr:to>
    <xdr:pic>
      <xdr:nvPicPr>
        <xdr:cNvPr id="417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0893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276</xdr:row>
      <xdr:rowOff>279400</xdr:rowOff>
    </xdr:from>
    <xdr:to>
      <xdr:col>3</xdr:col>
      <xdr:colOff>196850</xdr:colOff>
      <xdr:row>276</xdr:row>
      <xdr:rowOff>498475</xdr:rowOff>
    </xdr:to>
    <xdr:pic>
      <xdr:nvPicPr>
        <xdr:cNvPr id="417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893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276</xdr:row>
      <xdr:rowOff>279400</xdr:rowOff>
    </xdr:from>
    <xdr:to>
      <xdr:col>3</xdr:col>
      <xdr:colOff>196850</xdr:colOff>
      <xdr:row>276</xdr:row>
      <xdr:rowOff>498475</xdr:rowOff>
    </xdr:to>
    <xdr:pic>
      <xdr:nvPicPr>
        <xdr:cNvPr id="417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893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276</xdr:row>
      <xdr:rowOff>279400</xdr:rowOff>
    </xdr:from>
    <xdr:to>
      <xdr:col>10</xdr:col>
      <xdr:colOff>196850</xdr:colOff>
      <xdr:row>276</xdr:row>
      <xdr:rowOff>498475</xdr:rowOff>
    </xdr:to>
    <xdr:pic>
      <xdr:nvPicPr>
        <xdr:cNvPr id="417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0893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276</xdr:row>
      <xdr:rowOff>279400</xdr:rowOff>
    </xdr:from>
    <xdr:to>
      <xdr:col>3</xdr:col>
      <xdr:colOff>196850</xdr:colOff>
      <xdr:row>276</xdr:row>
      <xdr:rowOff>498475</xdr:rowOff>
    </xdr:to>
    <xdr:pic>
      <xdr:nvPicPr>
        <xdr:cNvPr id="417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893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276</xdr:row>
      <xdr:rowOff>279400</xdr:rowOff>
    </xdr:from>
    <xdr:to>
      <xdr:col>3</xdr:col>
      <xdr:colOff>196850</xdr:colOff>
      <xdr:row>276</xdr:row>
      <xdr:rowOff>498475</xdr:rowOff>
    </xdr:to>
    <xdr:pic>
      <xdr:nvPicPr>
        <xdr:cNvPr id="417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893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276</xdr:row>
      <xdr:rowOff>257175</xdr:rowOff>
    </xdr:from>
    <xdr:to>
      <xdr:col>3</xdr:col>
      <xdr:colOff>514350</xdr:colOff>
      <xdr:row>276</xdr:row>
      <xdr:rowOff>476250</xdr:rowOff>
    </xdr:to>
    <xdr:pic>
      <xdr:nvPicPr>
        <xdr:cNvPr id="417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089118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276</xdr:row>
      <xdr:rowOff>279400</xdr:rowOff>
    </xdr:from>
    <xdr:to>
      <xdr:col>10</xdr:col>
      <xdr:colOff>196850</xdr:colOff>
      <xdr:row>276</xdr:row>
      <xdr:rowOff>498475</xdr:rowOff>
    </xdr:to>
    <xdr:pic>
      <xdr:nvPicPr>
        <xdr:cNvPr id="418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0893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276</xdr:row>
      <xdr:rowOff>257175</xdr:rowOff>
    </xdr:from>
    <xdr:to>
      <xdr:col>10</xdr:col>
      <xdr:colOff>514350</xdr:colOff>
      <xdr:row>276</xdr:row>
      <xdr:rowOff>476250</xdr:rowOff>
    </xdr:to>
    <xdr:pic>
      <xdr:nvPicPr>
        <xdr:cNvPr id="418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2089118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276</xdr:row>
      <xdr:rowOff>279400</xdr:rowOff>
    </xdr:from>
    <xdr:to>
      <xdr:col>3</xdr:col>
      <xdr:colOff>196850</xdr:colOff>
      <xdr:row>276</xdr:row>
      <xdr:rowOff>498475</xdr:rowOff>
    </xdr:to>
    <xdr:pic>
      <xdr:nvPicPr>
        <xdr:cNvPr id="418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893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276</xdr:row>
      <xdr:rowOff>257175</xdr:rowOff>
    </xdr:from>
    <xdr:to>
      <xdr:col>3</xdr:col>
      <xdr:colOff>514350</xdr:colOff>
      <xdr:row>276</xdr:row>
      <xdr:rowOff>476250</xdr:rowOff>
    </xdr:to>
    <xdr:pic>
      <xdr:nvPicPr>
        <xdr:cNvPr id="418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089118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276</xdr:row>
      <xdr:rowOff>279400</xdr:rowOff>
    </xdr:from>
    <xdr:to>
      <xdr:col>3</xdr:col>
      <xdr:colOff>196850</xdr:colOff>
      <xdr:row>276</xdr:row>
      <xdr:rowOff>498475</xdr:rowOff>
    </xdr:to>
    <xdr:pic>
      <xdr:nvPicPr>
        <xdr:cNvPr id="418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893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276</xdr:row>
      <xdr:rowOff>279400</xdr:rowOff>
    </xdr:from>
    <xdr:to>
      <xdr:col>10</xdr:col>
      <xdr:colOff>196850</xdr:colOff>
      <xdr:row>276</xdr:row>
      <xdr:rowOff>498475</xdr:rowOff>
    </xdr:to>
    <xdr:pic>
      <xdr:nvPicPr>
        <xdr:cNvPr id="418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0893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276</xdr:row>
      <xdr:rowOff>279400</xdr:rowOff>
    </xdr:from>
    <xdr:to>
      <xdr:col>3</xdr:col>
      <xdr:colOff>196850</xdr:colOff>
      <xdr:row>276</xdr:row>
      <xdr:rowOff>498475</xdr:rowOff>
    </xdr:to>
    <xdr:pic>
      <xdr:nvPicPr>
        <xdr:cNvPr id="418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893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276</xdr:row>
      <xdr:rowOff>279400</xdr:rowOff>
    </xdr:from>
    <xdr:to>
      <xdr:col>3</xdr:col>
      <xdr:colOff>196850</xdr:colOff>
      <xdr:row>276</xdr:row>
      <xdr:rowOff>498475</xdr:rowOff>
    </xdr:to>
    <xdr:pic>
      <xdr:nvPicPr>
        <xdr:cNvPr id="418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893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276</xdr:row>
      <xdr:rowOff>279400</xdr:rowOff>
    </xdr:from>
    <xdr:to>
      <xdr:col>10</xdr:col>
      <xdr:colOff>196850</xdr:colOff>
      <xdr:row>276</xdr:row>
      <xdr:rowOff>498475</xdr:rowOff>
    </xdr:to>
    <xdr:pic>
      <xdr:nvPicPr>
        <xdr:cNvPr id="418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0893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276</xdr:row>
      <xdr:rowOff>279400</xdr:rowOff>
    </xdr:from>
    <xdr:to>
      <xdr:col>3</xdr:col>
      <xdr:colOff>196850</xdr:colOff>
      <xdr:row>276</xdr:row>
      <xdr:rowOff>498475</xdr:rowOff>
    </xdr:to>
    <xdr:pic>
      <xdr:nvPicPr>
        <xdr:cNvPr id="418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893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276</xdr:row>
      <xdr:rowOff>279400</xdr:rowOff>
    </xdr:from>
    <xdr:to>
      <xdr:col>3</xdr:col>
      <xdr:colOff>196850</xdr:colOff>
      <xdr:row>276</xdr:row>
      <xdr:rowOff>498475</xdr:rowOff>
    </xdr:to>
    <xdr:pic>
      <xdr:nvPicPr>
        <xdr:cNvPr id="419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893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276</xdr:row>
      <xdr:rowOff>279400</xdr:rowOff>
    </xdr:from>
    <xdr:to>
      <xdr:col>10</xdr:col>
      <xdr:colOff>196850</xdr:colOff>
      <xdr:row>276</xdr:row>
      <xdr:rowOff>498475</xdr:rowOff>
    </xdr:to>
    <xdr:pic>
      <xdr:nvPicPr>
        <xdr:cNvPr id="419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0893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276</xdr:row>
      <xdr:rowOff>279400</xdr:rowOff>
    </xdr:from>
    <xdr:to>
      <xdr:col>3</xdr:col>
      <xdr:colOff>196850</xdr:colOff>
      <xdr:row>276</xdr:row>
      <xdr:rowOff>498475</xdr:rowOff>
    </xdr:to>
    <xdr:pic>
      <xdr:nvPicPr>
        <xdr:cNvPr id="419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893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276</xdr:row>
      <xdr:rowOff>279400</xdr:rowOff>
    </xdr:from>
    <xdr:to>
      <xdr:col>3</xdr:col>
      <xdr:colOff>196850</xdr:colOff>
      <xdr:row>276</xdr:row>
      <xdr:rowOff>498475</xdr:rowOff>
    </xdr:to>
    <xdr:pic>
      <xdr:nvPicPr>
        <xdr:cNvPr id="419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893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276</xdr:row>
      <xdr:rowOff>279400</xdr:rowOff>
    </xdr:from>
    <xdr:to>
      <xdr:col>10</xdr:col>
      <xdr:colOff>196850</xdr:colOff>
      <xdr:row>276</xdr:row>
      <xdr:rowOff>498475</xdr:rowOff>
    </xdr:to>
    <xdr:pic>
      <xdr:nvPicPr>
        <xdr:cNvPr id="419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0893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276</xdr:row>
      <xdr:rowOff>279400</xdr:rowOff>
    </xdr:from>
    <xdr:to>
      <xdr:col>3</xdr:col>
      <xdr:colOff>196850</xdr:colOff>
      <xdr:row>276</xdr:row>
      <xdr:rowOff>498475</xdr:rowOff>
    </xdr:to>
    <xdr:pic>
      <xdr:nvPicPr>
        <xdr:cNvPr id="419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893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276</xdr:row>
      <xdr:rowOff>279400</xdr:rowOff>
    </xdr:from>
    <xdr:to>
      <xdr:col>3</xdr:col>
      <xdr:colOff>196850</xdr:colOff>
      <xdr:row>276</xdr:row>
      <xdr:rowOff>498475</xdr:rowOff>
    </xdr:to>
    <xdr:pic>
      <xdr:nvPicPr>
        <xdr:cNvPr id="419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893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276</xdr:row>
      <xdr:rowOff>279400</xdr:rowOff>
    </xdr:from>
    <xdr:to>
      <xdr:col>10</xdr:col>
      <xdr:colOff>196850</xdr:colOff>
      <xdr:row>276</xdr:row>
      <xdr:rowOff>498475</xdr:rowOff>
    </xdr:to>
    <xdr:pic>
      <xdr:nvPicPr>
        <xdr:cNvPr id="419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0893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276</xdr:row>
      <xdr:rowOff>279400</xdr:rowOff>
    </xdr:from>
    <xdr:to>
      <xdr:col>3</xdr:col>
      <xdr:colOff>196850</xdr:colOff>
      <xdr:row>276</xdr:row>
      <xdr:rowOff>498475</xdr:rowOff>
    </xdr:to>
    <xdr:pic>
      <xdr:nvPicPr>
        <xdr:cNvPr id="419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893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276</xdr:row>
      <xdr:rowOff>279400</xdr:rowOff>
    </xdr:from>
    <xdr:to>
      <xdr:col>3</xdr:col>
      <xdr:colOff>196850</xdr:colOff>
      <xdr:row>276</xdr:row>
      <xdr:rowOff>498475</xdr:rowOff>
    </xdr:to>
    <xdr:pic>
      <xdr:nvPicPr>
        <xdr:cNvPr id="419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893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276</xdr:row>
      <xdr:rowOff>257175</xdr:rowOff>
    </xdr:from>
    <xdr:to>
      <xdr:col>3</xdr:col>
      <xdr:colOff>514350</xdr:colOff>
      <xdr:row>276</xdr:row>
      <xdr:rowOff>476250</xdr:rowOff>
    </xdr:to>
    <xdr:pic>
      <xdr:nvPicPr>
        <xdr:cNvPr id="420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089118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276</xdr:row>
      <xdr:rowOff>279400</xdr:rowOff>
    </xdr:from>
    <xdr:to>
      <xdr:col>10</xdr:col>
      <xdr:colOff>196850</xdr:colOff>
      <xdr:row>276</xdr:row>
      <xdr:rowOff>498475</xdr:rowOff>
    </xdr:to>
    <xdr:pic>
      <xdr:nvPicPr>
        <xdr:cNvPr id="420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0893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276</xdr:row>
      <xdr:rowOff>257175</xdr:rowOff>
    </xdr:from>
    <xdr:to>
      <xdr:col>10</xdr:col>
      <xdr:colOff>514350</xdr:colOff>
      <xdr:row>276</xdr:row>
      <xdr:rowOff>476250</xdr:rowOff>
    </xdr:to>
    <xdr:pic>
      <xdr:nvPicPr>
        <xdr:cNvPr id="420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2089118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276</xdr:row>
      <xdr:rowOff>279400</xdr:rowOff>
    </xdr:from>
    <xdr:to>
      <xdr:col>3</xdr:col>
      <xdr:colOff>196850</xdr:colOff>
      <xdr:row>276</xdr:row>
      <xdr:rowOff>498475</xdr:rowOff>
    </xdr:to>
    <xdr:pic>
      <xdr:nvPicPr>
        <xdr:cNvPr id="420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893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276</xdr:row>
      <xdr:rowOff>257175</xdr:rowOff>
    </xdr:from>
    <xdr:to>
      <xdr:col>3</xdr:col>
      <xdr:colOff>514350</xdr:colOff>
      <xdr:row>276</xdr:row>
      <xdr:rowOff>476250</xdr:rowOff>
    </xdr:to>
    <xdr:pic>
      <xdr:nvPicPr>
        <xdr:cNvPr id="420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089118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276</xdr:row>
      <xdr:rowOff>279400</xdr:rowOff>
    </xdr:from>
    <xdr:to>
      <xdr:col>3</xdr:col>
      <xdr:colOff>196850</xdr:colOff>
      <xdr:row>276</xdr:row>
      <xdr:rowOff>498475</xdr:rowOff>
    </xdr:to>
    <xdr:pic>
      <xdr:nvPicPr>
        <xdr:cNvPr id="420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893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276</xdr:row>
      <xdr:rowOff>279400</xdr:rowOff>
    </xdr:from>
    <xdr:to>
      <xdr:col>10</xdr:col>
      <xdr:colOff>196850</xdr:colOff>
      <xdr:row>276</xdr:row>
      <xdr:rowOff>498475</xdr:rowOff>
    </xdr:to>
    <xdr:pic>
      <xdr:nvPicPr>
        <xdr:cNvPr id="420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0893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276</xdr:row>
      <xdr:rowOff>279400</xdr:rowOff>
    </xdr:from>
    <xdr:to>
      <xdr:col>3</xdr:col>
      <xdr:colOff>196850</xdr:colOff>
      <xdr:row>276</xdr:row>
      <xdr:rowOff>498475</xdr:rowOff>
    </xdr:to>
    <xdr:pic>
      <xdr:nvPicPr>
        <xdr:cNvPr id="420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893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276</xdr:row>
      <xdr:rowOff>279400</xdr:rowOff>
    </xdr:from>
    <xdr:to>
      <xdr:col>3</xdr:col>
      <xdr:colOff>196850</xdr:colOff>
      <xdr:row>276</xdr:row>
      <xdr:rowOff>498475</xdr:rowOff>
    </xdr:to>
    <xdr:pic>
      <xdr:nvPicPr>
        <xdr:cNvPr id="420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893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276</xdr:row>
      <xdr:rowOff>279400</xdr:rowOff>
    </xdr:from>
    <xdr:to>
      <xdr:col>10</xdr:col>
      <xdr:colOff>196850</xdr:colOff>
      <xdr:row>276</xdr:row>
      <xdr:rowOff>498475</xdr:rowOff>
    </xdr:to>
    <xdr:pic>
      <xdr:nvPicPr>
        <xdr:cNvPr id="420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0893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276</xdr:row>
      <xdr:rowOff>279400</xdr:rowOff>
    </xdr:from>
    <xdr:to>
      <xdr:col>3</xdr:col>
      <xdr:colOff>196850</xdr:colOff>
      <xdr:row>276</xdr:row>
      <xdr:rowOff>498475</xdr:rowOff>
    </xdr:to>
    <xdr:pic>
      <xdr:nvPicPr>
        <xdr:cNvPr id="421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893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276</xdr:row>
      <xdr:rowOff>279400</xdr:rowOff>
    </xdr:from>
    <xdr:to>
      <xdr:col>3</xdr:col>
      <xdr:colOff>196850</xdr:colOff>
      <xdr:row>276</xdr:row>
      <xdr:rowOff>498475</xdr:rowOff>
    </xdr:to>
    <xdr:pic>
      <xdr:nvPicPr>
        <xdr:cNvPr id="42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893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276</xdr:row>
      <xdr:rowOff>279400</xdr:rowOff>
    </xdr:from>
    <xdr:to>
      <xdr:col>10</xdr:col>
      <xdr:colOff>196850</xdr:colOff>
      <xdr:row>276</xdr:row>
      <xdr:rowOff>498475</xdr:rowOff>
    </xdr:to>
    <xdr:pic>
      <xdr:nvPicPr>
        <xdr:cNvPr id="421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0893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276</xdr:row>
      <xdr:rowOff>279400</xdr:rowOff>
    </xdr:from>
    <xdr:to>
      <xdr:col>3</xdr:col>
      <xdr:colOff>196850</xdr:colOff>
      <xdr:row>276</xdr:row>
      <xdr:rowOff>498475</xdr:rowOff>
    </xdr:to>
    <xdr:pic>
      <xdr:nvPicPr>
        <xdr:cNvPr id="421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893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276</xdr:row>
      <xdr:rowOff>279400</xdr:rowOff>
    </xdr:from>
    <xdr:to>
      <xdr:col>3</xdr:col>
      <xdr:colOff>196850</xdr:colOff>
      <xdr:row>276</xdr:row>
      <xdr:rowOff>498475</xdr:rowOff>
    </xdr:to>
    <xdr:pic>
      <xdr:nvPicPr>
        <xdr:cNvPr id="421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893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276</xdr:row>
      <xdr:rowOff>257175</xdr:rowOff>
    </xdr:from>
    <xdr:to>
      <xdr:col>3</xdr:col>
      <xdr:colOff>514350</xdr:colOff>
      <xdr:row>276</xdr:row>
      <xdr:rowOff>476250</xdr:rowOff>
    </xdr:to>
    <xdr:pic>
      <xdr:nvPicPr>
        <xdr:cNvPr id="421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089118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276</xdr:row>
      <xdr:rowOff>279400</xdr:rowOff>
    </xdr:from>
    <xdr:to>
      <xdr:col>10</xdr:col>
      <xdr:colOff>196850</xdr:colOff>
      <xdr:row>276</xdr:row>
      <xdr:rowOff>498475</xdr:rowOff>
    </xdr:to>
    <xdr:pic>
      <xdr:nvPicPr>
        <xdr:cNvPr id="421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0893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276</xdr:row>
      <xdr:rowOff>257175</xdr:rowOff>
    </xdr:from>
    <xdr:to>
      <xdr:col>10</xdr:col>
      <xdr:colOff>514350</xdr:colOff>
      <xdr:row>276</xdr:row>
      <xdr:rowOff>476250</xdr:rowOff>
    </xdr:to>
    <xdr:pic>
      <xdr:nvPicPr>
        <xdr:cNvPr id="421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2089118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276</xdr:row>
      <xdr:rowOff>279400</xdr:rowOff>
    </xdr:from>
    <xdr:to>
      <xdr:col>3</xdr:col>
      <xdr:colOff>196850</xdr:colOff>
      <xdr:row>276</xdr:row>
      <xdr:rowOff>498475</xdr:rowOff>
    </xdr:to>
    <xdr:pic>
      <xdr:nvPicPr>
        <xdr:cNvPr id="421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893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276</xdr:row>
      <xdr:rowOff>257175</xdr:rowOff>
    </xdr:from>
    <xdr:to>
      <xdr:col>3</xdr:col>
      <xdr:colOff>514350</xdr:colOff>
      <xdr:row>276</xdr:row>
      <xdr:rowOff>476250</xdr:rowOff>
    </xdr:to>
    <xdr:pic>
      <xdr:nvPicPr>
        <xdr:cNvPr id="421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089118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276</xdr:row>
      <xdr:rowOff>279400</xdr:rowOff>
    </xdr:from>
    <xdr:to>
      <xdr:col>3</xdr:col>
      <xdr:colOff>196850</xdr:colOff>
      <xdr:row>276</xdr:row>
      <xdr:rowOff>498475</xdr:rowOff>
    </xdr:to>
    <xdr:pic>
      <xdr:nvPicPr>
        <xdr:cNvPr id="422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893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276</xdr:row>
      <xdr:rowOff>279400</xdr:rowOff>
    </xdr:from>
    <xdr:to>
      <xdr:col>10</xdr:col>
      <xdr:colOff>196850</xdr:colOff>
      <xdr:row>276</xdr:row>
      <xdr:rowOff>498475</xdr:rowOff>
    </xdr:to>
    <xdr:pic>
      <xdr:nvPicPr>
        <xdr:cNvPr id="422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0893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276</xdr:row>
      <xdr:rowOff>279400</xdr:rowOff>
    </xdr:from>
    <xdr:to>
      <xdr:col>3</xdr:col>
      <xdr:colOff>196850</xdr:colOff>
      <xdr:row>276</xdr:row>
      <xdr:rowOff>498475</xdr:rowOff>
    </xdr:to>
    <xdr:pic>
      <xdr:nvPicPr>
        <xdr:cNvPr id="422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893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276</xdr:row>
      <xdr:rowOff>279400</xdr:rowOff>
    </xdr:from>
    <xdr:to>
      <xdr:col>3</xdr:col>
      <xdr:colOff>196850</xdr:colOff>
      <xdr:row>276</xdr:row>
      <xdr:rowOff>498475</xdr:rowOff>
    </xdr:to>
    <xdr:pic>
      <xdr:nvPicPr>
        <xdr:cNvPr id="422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893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276</xdr:row>
      <xdr:rowOff>279400</xdr:rowOff>
    </xdr:from>
    <xdr:to>
      <xdr:col>10</xdr:col>
      <xdr:colOff>196850</xdr:colOff>
      <xdr:row>276</xdr:row>
      <xdr:rowOff>498475</xdr:rowOff>
    </xdr:to>
    <xdr:pic>
      <xdr:nvPicPr>
        <xdr:cNvPr id="422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0893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276</xdr:row>
      <xdr:rowOff>279400</xdr:rowOff>
    </xdr:from>
    <xdr:to>
      <xdr:col>3</xdr:col>
      <xdr:colOff>196850</xdr:colOff>
      <xdr:row>276</xdr:row>
      <xdr:rowOff>498475</xdr:rowOff>
    </xdr:to>
    <xdr:pic>
      <xdr:nvPicPr>
        <xdr:cNvPr id="422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893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276</xdr:row>
      <xdr:rowOff>279400</xdr:rowOff>
    </xdr:from>
    <xdr:to>
      <xdr:col>3</xdr:col>
      <xdr:colOff>196850</xdr:colOff>
      <xdr:row>276</xdr:row>
      <xdr:rowOff>498475</xdr:rowOff>
    </xdr:to>
    <xdr:pic>
      <xdr:nvPicPr>
        <xdr:cNvPr id="422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893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276</xdr:row>
      <xdr:rowOff>279400</xdr:rowOff>
    </xdr:from>
    <xdr:to>
      <xdr:col>10</xdr:col>
      <xdr:colOff>196850</xdr:colOff>
      <xdr:row>276</xdr:row>
      <xdr:rowOff>498475</xdr:rowOff>
    </xdr:to>
    <xdr:pic>
      <xdr:nvPicPr>
        <xdr:cNvPr id="422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0893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276</xdr:row>
      <xdr:rowOff>279400</xdr:rowOff>
    </xdr:from>
    <xdr:to>
      <xdr:col>3</xdr:col>
      <xdr:colOff>196850</xdr:colOff>
      <xdr:row>276</xdr:row>
      <xdr:rowOff>498475</xdr:rowOff>
    </xdr:to>
    <xdr:pic>
      <xdr:nvPicPr>
        <xdr:cNvPr id="422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893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276</xdr:row>
      <xdr:rowOff>279400</xdr:rowOff>
    </xdr:from>
    <xdr:to>
      <xdr:col>3</xdr:col>
      <xdr:colOff>196850</xdr:colOff>
      <xdr:row>276</xdr:row>
      <xdr:rowOff>498475</xdr:rowOff>
    </xdr:to>
    <xdr:pic>
      <xdr:nvPicPr>
        <xdr:cNvPr id="422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893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276</xdr:row>
      <xdr:rowOff>279400</xdr:rowOff>
    </xdr:from>
    <xdr:to>
      <xdr:col>10</xdr:col>
      <xdr:colOff>196850</xdr:colOff>
      <xdr:row>276</xdr:row>
      <xdr:rowOff>498475</xdr:rowOff>
    </xdr:to>
    <xdr:pic>
      <xdr:nvPicPr>
        <xdr:cNvPr id="423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0893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276</xdr:row>
      <xdr:rowOff>279400</xdr:rowOff>
    </xdr:from>
    <xdr:to>
      <xdr:col>3</xdr:col>
      <xdr:colOff>196850</xdr:colOff>
      <xdr:row>276</xdr:row>
      <xdr:rowOff>498475</xdr:rowOff>
    </xdr:to>
    <xdr:pic>
      <xdr:nvPicPr>
        <xdr:cNvPr id="423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893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276</xdr:row>
      <xdr:rowOff>279400</xdr:rowOff>
    </xdr:from>
    <xdr:to>
      <xdr:col>3</xdr:col>
      <xdr:colOff>196850</xdr:colOff>
      <xdr:row>276</xdr:row>
      <xdr:rowOff>498475</xdr:rowOff>
    </xdr:to>
    <xdr:pic>
      <xdr:nvPicPr>
        <xdr:cNvPr id="423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893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276</xdr:row>
      <xdr:rowOff>279400</xdr:rowOff>
    </xdr:from>
    <xdr:to>
      <xdr:col>10</xdr:col>
      <xdr:colOff>196850</xdr:colOff>
      <xdr:row>276</xdr:row>
      <xdr:rowOff>498475</xdr:rowOff>
    </xdr:to>
    <xdr:pic>
      <xdr:nvPicPr>
        <xdr:cNvPr id="423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0893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276</xdr:row>
      <xdr:rowOff>279400</xdr:rowOff>
    </xdr:from>
    <xdr:to>
      <xdr:col>3</xdr:col>
      <xdr:colOff>196850</xdr:colOff>
      <xdr:row>276</xdr:row>
      <xdr:rowOff>498475</xdr:rowOff>
    </xdr:to>
    <xdr:pic>
      <xdr:nvPicPr>
        <xdr:cNvPr id="42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893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276</xdr:row>
      <xdr:rowOff>279400</xdr:rowOff>
    </xdr:from>
    <xdr:to>
      <xdr:col>3</xdr:col>
      <xdr:colOff>196850</xdr:colOff>
      <xdr:row>276</xdr:row>
      <xdr:rowOff>498475</xdr:rowOff>
    </xdr:to>
    <xdr:pic>
      <xdr:nvPicPr>
        <xdr:cNvPr id="423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893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276</xdr:row>
      <xdr:rowOff>257175</xdr:rowOff>
    </xdr:from>
    <xdr:to>
      <xdr:col>3</xdr:col>
      <xdr:colOff>514350</xdr:colOff>
      <xdr:row>276</xdr:row>
      <xdr:rowOff>476250</xdr:rowOff>
    </xdr:to>
    <xdr:pic>
      <xdr:nvPicPr>
        <xdr:cNvPr id="423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089118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276</xdr:row>
      <xdr:rowOff>279400</xdr:rowOff>
    </xdr:from>
    <xdr:to>
      <xdr:col>10</xdr:col>
      <xdr:colOff>196850</xdr:colOff>
      <xdr:row>276</xdr:row>
      <xdr:rowOff>498475</xdr:rowOff>
    </xdr:to>
    <xdr:pic>
      <xdr:nvPicPr>
        <xdr:cNvPr id="423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0893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276</xdr:row>
      <xdr:rowOff>257175</xdr:rowOff>
    </xdr:from>
    <xdr:to>
      <xdr:col>10</xdr:col>
      <xdr:colOff>514350</xdr:colOff>
      <xdr:row>276</xdr:row>
      <xdr:rowOff>476250</xdr:rowOff>
    </xdr:to>
    <xdr:pic>
      <xdr:nvPicPr>
        <xdr:cNvPr id="423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2089118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276</xdr:row>
      <xdr:rowOff>279400</xdr:rowOff>
    </xdr:from>
    <xdr:to>
      <xdr:col>3</xdr:col>
      <xdr:colOff>196850</xdr:colOff>
      <xdr:row>276</xdr:row>
      <xdr:rowOff>498475</xdr:rowOff>
    </xdr:to>
    <xdr:pic>
      <xdr:nvPicPr>
        <xdr:cNvPr id="423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893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276</xdr:row>
      <xdr:rowOff>257175</xdr:rowOff>
    </xdr:from>
    <xdr:to>
      <xdr:col>3</xdr:col>
      <xdr:colOff>514350</xdr:colOff>
      <xdr:row>276</xdr:row>
      <xdr:rowOff>476250</xdr:rowOff>
    </xdr:to>
    <xdr:pic>
      <xdr:nvPicPr>
        <xdr:cNvPr id="424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089118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276</xdr:row>
      <xdr:rowOff>279400</xdr:rowOff>
    </xdr:from>
    <xdr:to>
      <xdr:col>3</xdr:col>
      <xdr:colOff>196850</xdr:colOff>
      <xdr:row>276</xdr:row>
      <xdr:rowOff>498475</xdr:rowOff>
    </xdr:to>
    <xdr:pic>
      <xdr:nvPicPr>
        <xdr:cNvPr id="424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893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276</xdr:row>
      <xdr:rowOff>279400</xdr:rowOff>
    </xdr:from>
    <xdr:to>
      <xdr:col>10</xdr:col>
      <xdr:colOff>196850</xdr:colOff>
      <xdr:row>276</xdr:row>
      <xdr:rowOff>498475</xdr:rowOff>
    </xdr:to>
    <xdr:pic>
      <xdr:nvPicPr>
        <xdr:cNvPr id="424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0893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276</xdr:row>
      <xdr:rowOff>279400</xdr:rowOff>
    </xdr:from>
    <xdr:to>
      <xdr:col>3</xdr:col>
      <xdr:colOff>196850</xdr:colOff>
      <xdr:row>276</xdr:row>
      <xdr:rowOff>498475</xdr:rowOff>
    </xdr:to>
    <xdr:pic>
      <xdr:nvPicPr>
        <xdr:cNvPr id="424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893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276</xdr:row>
      <xdr:rowOff>279400</xdr:rowOff>
    </xdr:from>
    <xdr:to>
      <xdr:col>3</xdr:col>
      <xdr:colOff>196850</xdr:colOff>
      <xdr:row>276</xdr:row>
      <xdr:rowOff>498475</xdr:rowOff>
    </xdr:to>
    <xdr:pic>
      <xdr:nvPicPr>
        <xdr:cNvPr id="424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893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276</xdr:row>
      <xdr:rowOff>279400</xdr:rowOff>
    </xdr:from>
    <xdr:to>
      <xdr:col>10</xdr:col>
      <xdr:colOff>196850</xdr:colOff>
      <xdr:row>276</xdr:row>
      <xdr:rowOff>498475</xdr:rowOff>
    </xdr:to>
    <xdr:pic>
      <xdr:nvPicPr>
        <xdr:cNvPr id="424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0893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276</xdr:row>
      <xdr:rowOff>279400</xdr:rowOff>
    </xdr:from>
    <xdr:to>
      <xdr:col>3</xdr:col>
      <xdr:colOff>196850</xdr:colOff>
      <xdr:row>276</xdr:row>
      <xdr:rowOff>498475</xdr:rowOff>
    </xdr:to>
    <xdr:pic>
      <xdr:nvPicPr>
        <xdr:cNvPr id="424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0893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276</xdr:row>
      <xdr:rowOff>228600</xdr:rowOff>
    </xdr:from>
    <xdr:to>
      <xdr:col>3</xdr:col>
      <xdr:colOff>260350</xdr:colOff>
      <xdr:row>276</xdr:row>
      <xdr:rowOff>447675</xdr:rowOff>
    </xdr:to>
    <xdr:pic>
      <xdr:nvPicPr>
        <xdr:cNvPr id="424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2088832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276</xdr:row>
      <xdr:rowOff>231775</xdr:rowOff>
    </xdr:from>
    <xdr:to>
      <xdr:col>3</xdr:col>
      <xdr:colOff>539750</xdr:colOff>
      <xdr:row>276</xdr:row>
      <xdr:rowOff>450850</xdr:rowOff>
    </xdr:to>
    <xdr:pic>
      <xdr:nvPicPr>
        <xdr:cNvPr id="424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2088864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276</xdr:row>
      <xdr:rowOff>228600</xdr:rowOff>
    </xdr:from>
    <xdr:to>
      <xdr:col>10</xdr:col>
      <xdr:colOff>260350</xdr:colOff>
      <xdr:row>276</xdr:row>
      <xdr:rowOff>447675</xdr:rowOff>
    </xdr:to>
    <xdr:pic>
      <xdr:nvPicPr>
        <xdr:cNvPr id="424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2088832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276</xdr:row>
      <xdr:rowOff>231775</xdr:rowOff>
    </xdr:from>
    <xdr:to>
      <xdr:col>10</xdr:col>
      <xdr:colOff>539750</xdr:colOff>
      <xdr:row>276</xdr:row>
      <xdr:rowOff>450850</xdr:rowOff>
    </xdr:to>
    <xdr:pic>
      <xdr:nvPicPr>
        <xdr:cNvPr id="425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2088864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276</xdr:row>
      <xdr:rowOff>228600</xdr:rowOff>
    </xdr:from>
    <xdr:to>
      <xdr:col>3</xdr:col>
      <xdr:colOff>260350</xdr:colOff>
      <xdr:row>276</xdr:row>
      <xdr:rowOff>447675</xdr:rowOff>
    </xdr:to>
    <xdr:pic>
      <xdr:nvPicPr>
        <xdr:cNvPr id="425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2088832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276</xdr:row>
      <xdr:rowOff>231775</xdr:rowOff>
    </xdr:from>
    <xdr:to>
      <xdr:col>3</xdr:col>
      <xdr:colOff>539750</xdr:colOff>
      <xdr:row>276</xdr:row>
      <xdr:rowOff>450850</xdr:rowOff>
    </xdr:to>
    <xdr:pic>
      <xdr:nvPicPr>
        <xdr:cNvPr id="425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2088864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276</xdr:row>
      <xdr:rowOff>228600</xdr:rowOff>
    </xdr:from>
    <xdr:to>
      <xdr:col>3</xdr:col>
      <xdr:colOff>260350</xdr:colOff>
      <xdr:row>276</xdr:row>
      <xdr:rowOff>447675</xdr:rowOff>
    </xdr:to>
    <xdr:pic>
      <xdr:nvPicPr>
        <xdr:cNvPr id="425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2088832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276</xdr:row>
      <xdr:rowOff>231775</xdr:rowOff>
    </xdr:from>
    <xdr:to>
      <xdr:col>3</xdr:col>
      <xdr:colOff>539750</xdr:colOff>
      <xdr:row>276</xdr:row>
      <xdr:rowOff>450850</xdr:rowOff>
    </xdr:to>
    <xdr:pic>
      <xdr:nvPicPr>
        <xdr:cNvPr id="425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2088864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276</xdr:row>
      <xdr:rowOff>228600</xdr:rowOff>
    </xdr:from>
    <xdr:to>
      <xdr:col>10</xdr:col>
      <xdr:colOff>260350</xdr:colOff>
      <xdr:row>276</xdr:row>
      <xdr:rowOff>447675</xdr:rowOff>
    </xdr:to>
    <xdr:pic>
      <xdr:nvPicPr>
        <xdr:cNvPr id="425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2088832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276</xdr:row>
      <xdr:rowOff>231775</xdr:rowOff>
    </xdr:from>
    <xdr:to>
      <xdr:col>10</xdr:col>
      <xdr:colOff>539750</xdr:colOff>
      <xdr:row>276</xdr:row>
      <xdr:rowOff>450850</xdr:rowOff>
    </xdr:to>
    <xdr:pic>
      <xdr:nvPicPr>
        <xdr:cNvPr id="425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2088864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276</xdr:row>
      <xdr:rowOff>228600</xdr:rowOff>
    </xdr:from>
    <xdr:to>
      <xdr:col>3</xdr:col>
      <xdr:colOff>260350</xdr:colOff>
      <xdr:row>276</xdr:row>
      <xdr:rowOff>447675</xdr:rowOff>
    </xdr:to>
    <xdr:pic>
      <xdr:nvPicPr>
        <xdr:cNvPr id="425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2088832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245969</xdr:colOff>
      <xdr:row>276</xdr:row>
      <xdr:rowOff>287804</xdr:rowOff>
    </xdr:from>
    <xdr:to>
      <xdr:col>3</xdr:col>
      <xdr:colOff>465044</xdr:colOff>
      <xdr:row>276</xdr:row>
      <xdr:rowOff>506879</xdr:rowOff>
    </xdr:to>
    <xdr:pic>
      <xdr:nvPicPr>
        <xdr:cNvPr id="425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46419" y="208942454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276</xdr:row>
      <xdr:rowOff>228600</xdr:rowOff>
    </xdr:from>
    <xdr:to>
      <xdr:col>10</xdr:col>
      <xdr:colOff>260350</xdr:colOff>
      <xdr:row>276</xdr:row>
      <xdr:rowOff>447675</xdr:rowOff>
    </xdr:to>
    <xdr:pic>
      <xdr:nvPicPr>
        <xdr:cNvPr id="425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2088832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276</xdr:row>
      <xdr:rowOff>231775</xdr:rowOff>
    </xdr:from>
    <xdr:to>
      <xdr:col>10</xdr:col>
      <xdr:colOff>539750</xdr:colOff>
      <xdr:row>276</xdr:row>
      <xdr:rowOff>450850</xdr:rowOff>
    </xdr:to>
    <xdr:pic>
      <xdr:nvPicPr>
        <xdr:cNvPr id="426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2088864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281</xdr:row>
      <xdr:rowOff>279400</xdr:rowOff>
    </xdr:from>
    <xdr:to>
      <xdr:col>10</xdr:col>
      <xdr:colOff>196850</xdr:colOff>
      <xdr:row>281</xdr:row>
      <xdr:rowOff>498475</xdr:rowOff>
    </xdr:to>
    <xdr:pic>
      <xdr:nvPicPr>
        <xdr:cNvPr id="426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12277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281</xdr:row>
      <xdr:rowOff>257175</xdr:rowOff>
    </xdr:from>
    <xdr:to>
      <xdr:col>10</xdr:col>
      <xdr:colOff>514350</xdr:colOff>
      <xdr:row>281</xdr:row>
      <xdr:rowOff>476250</xdr:rowOff>
    </xdr:to>
    <xdr:pic>
      <xdr:nvPicPr>
        <xdr:cNvPr id="426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2122551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281</xdr:row>
      <xdr:rowOff>279400</xdr:rowOff>
    </xdr:from>
    <xdr:to>
      <xdr:col>3</xdr:col>
      <xdr:colOff>196850</xdr:colOff>
      <xdr:row>281</xdr:row>
      <xdr:rowOff>498475</xdr:rowOff>
    </xdr:to>
    <xdr:pic>
      <xdr:nvPicPr>
        <xdr:cNvPr id="426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2277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281</xdr:row>
      <xdr:rowOff>257175</xdr:rowOff>
    </xdr:from>
    <xdr:to>
      <xdr:col>3</xdr:col>
      <xdr:colOff>514350</xdr:colOff>
      <xdr:row>281</xdr:row>
      <xdr:rowOff>476250</xdr:rowOff>
    </xdr:to>
    <xdr:pic>
      <xdr:nvPicPr>
        <xdr:cNvPr id="426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122551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281</xdr:row>
      <xdr:rowOff>279400</xdr:rowOff>
    </xdr:from>
    <xdr:to>
      <xdr:col>10</xdr:col>
      <xdr:colOff>196850</xdr:colOff>
      <xdr:row>281</xdr:row>
      <xdr:rowOff>498475</xdr:rowOff>
    </xdr:to>
    <xdr:pic>
      <xdr:nvPicPr>
        <xdr:cNvPr id="426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12277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281</xdr:row>
      <xdr:rowOff>257175</xdr:rowOff>
    </xdr:from>
    <xdr:to>
      <xdr:col>10</xdr:col>
      <xdr:colOff>514350</xdr:colOff>
      <xdr:row>281</xdr:row>
      <xdr:rowOff>476250</xdr:rowOff>
    </xdr:to>
    <xdr:pic>
      <xdr:nvPicPr>
        <xdr:cNvPr id="426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2122551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281</xdr:row>
      <xdr:rowOff>279400</xdr:rowOff>
    </xdr:from>
    <xdr:to>
      <xdr:col>3</xdr:col>
      <xdr:colOff>196850</xdr:colOff>
      <xdr:row>281</xdr:row>
      <xdr:rowOff>498475</xdr:rowOff>
    </xdr:to>
    <xdr:pic>
      <xdr:nvPicPr>
        <xdr:cNvPr id="426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2277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281</xdr:row>
      <xdr:rowOff>257175</xdr:rowOff>
    </xdr:from>
    <xdr:to>
      <xdr:col>3</xdr:col>
      <xdr:colOff>514350</xdr:colOff>
      <xdr:row>281</xdr:row>
      <xdr:rowOff>476250</xdr:rowOff>
    </xdr:to>
    <xdr:pic>
      <xdr:nvPicPr>
        <xdr:cNvPr id="426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122551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281</xdr:row>
      <xdr:rowOff>279400</xdr:rowOff>
    </xdr:from>
    <xdr:to>
      <xdr:col>10</xdr:col>
      <xdr:colOff>196850</xdr:colOff>
      <xdr:row>281</xdr:row>
      <xdr:rowOff>498475</xdr:rowOff>
    </xdr:to>
    <xdr:pic>
      <xdr:nvPicPr>
        <xdr:cNvPr id="426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12277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281</xdr:row>
      <xdr:rowOff>257175</xdr:rowOff>
    </xdr:from>
    <xdr:to>
      <xdr:col>10</xdr:col>
      <xdr:colOff>514350</xdr:colOff>
      <xdr:row>281</xdr:row>
      <xdr:rowOff>476250</xdr:rowOff>
    </xdr:to>
    <xdr:pic>
      <xdr:nvPicPr>
        <xdr:cNvPr id="427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2122551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281</xdr:row>
      <xdr:rowOff>279400</xdr:rowOff>
    </xdr:from>
    <xdr:to>
      <xdr:col>3</xdr:col>
      <xdr:colOff>196850</xdr:colOff>
      <xdr:row>281</xdr:row>
      <xdr:rowOff>498475</xdr:rowOff>
    </xdr:to>
    <xdr:pic>
      <xdr:nvPicPr>
        <xdr:cNvPr id="427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2277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281</xdr:row>
      <xdr:rowOff>257175</xdr:rowOff>
    </xdr:from>
    <xdr:to>
      <xdr:col>3</xdr:col>
      <xdr:colOff>514350</xdr:colOff>
      <xdr:row>281</xdr:row>
      <xdr:rowOff>476250</xdr:rowOff>
    </xdr:to>
    <xdr:pic>
      <xdr:nvPicPr>
        <xdr:cNvPr id="427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122551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281</xdr:row>
      <xdr:rowOff>279400</xdr:rowOff>
    </xdr:from>
    <xdr:to>
      <xdr:col>3</xdr:col>
      <xdr:colOff>196850</xdr:colOff>
      <xdr:row>281</xdr:row>
      <xdr:rowOff>498475</xdr:rowOff>
    </xdr:to>
    <xdr:pic>
      <xdr:nvPicPr>
        <xdr:cNvPr id="427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2277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281</xdr:row>
      <xdr:rowOff>257175</xdr:rowOff>
    </xdr:from>
    <xdr:to>
      <xdr:col>3</xdr:col>
      <xdr:colOff>514350</xdr:colOff>
      <xdr:row>281</xdr:row>
      <xdr:rowOff>476250</xdr:rowOff>
    </xdr:to>
    <xdr:pic>
      <xdr:nvPicPr>
        <xdr:cNvPr id="427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122551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281</xdr:row>
      <xdr:rowOff>279400</xdr:rowOff>
    </xdr:from>
    <xdr:to>
      <xdr:col>10</xdr:col>
      <xdr:colOff>196850</xdr:colOff>
      <xdr:row>281</xdr:row>
      <xdr:rowOff>498475</xdr:rowOff>
    </xdr:to>
    <xdr:pic>
      <xdr:nvPicPr>
        <xdr:cNvPr id="427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12277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281</xdr:row>
      <xdr:rowOff>257175</xdr:rowOff>
    </xdr:from>
    <xdr:to>
      <xdr:col>10</xdr:col>
      <xdr:colOff>514350</xdr:colOff>
      <xdr:row>281</xdr:row>
      <xdr:rowOff>476250</xdr:rowOff>
    </xdr:to>
    <xdr:pic>
      <xdr:nvPicPr>
        <xdr:cNvPr id="427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2122551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281</xdr:row>
      <xdr:rowOff>279400</xdr:rowOff>
    </xdr:from>
    <xdr:to>
      <xdr:col>3</xdr:col>
      <xdr:colOff>196850</xdr:colOff>
      <xdr:row>281</xdr:row>
      <xdr:rowOff>498475</xdr:rowOff>
    </xdr:to>
    <xdr:pic>
      <xdr:nvPicPr>
        <xdr:cNvPr id="427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2277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281</xdr:row>
      <xdr:rowOff>257175</xdr:rowOff>
    </xdr:from>
    <xdr:to>
      <xdr:col>3</xdr:col>
      <xdr:colOff>514350</xdr:colOff>
      <xdr:row>281</xdr:row>
      <xdr:rowOff>476250</xdr:rowOff>
    </xdr:to>
    <xdr:pic>
      <xdr:nvPicPr>
        <xdr:cNvPr id="427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122551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281</xdr:row>
      <xdr:rowOff>279400</xdr:rowOff>
    </xdr:from>
    <xdr:to>
      <xdr:col>3</xdr:col>
      <xdr:colOff>196850</xdr:colOff>
      <xdr:row>281</xdr:row>
      <xdr:rowOff>498475</xdr:rowOff>
    </xdr:to>
    <xdr:pic>
      <xdr:nvPicPr>
        <xdr:cNvPr id="427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2277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281</xdr:row>
      <xdr:rowOff>257175</xdr:rowOff>
    </xdr:from>
    <xdr:to>
      <xdr:col>3</xdr:col>
      <xdr:colOff>514350</xdr:colOff>
      <xdr:row>281</xdr:row>
      <xdr:rowOff>476250</xdr:rowOff>
    </xdr:to>
    <xdr:pic>
      <xdr:nvPicPr>
        <xdr:cNvPr id="428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122551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281</xdr:row>
      <xdr:rowOff>279400</xdr:rowOff>
    </xdr:from>
    <xdr:to>
      <xdr:col>10</xdr:col>
      <xdr:colOff>196850</xdr:colOff>
      <xdr:row>281</xdr:row>
      <xdr:rowOff>498475</xdr:rowOff>
    </xdr:to>
    <xdr:pic>
      <xdr:nvPicPr>
        <xdr:cNvPr id="428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12277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281</xdr:row>
      <xdr:rowOff>257175</xdr:rowOff>
    </xdr:from>
    <xdr:to>
      <xdr:col>10</xdr:col>
      <xdr:colOff>514350</xdr:colOff>
      <xdr:row>281</xdr:row>
      <xdr:rowOff>476250</xdr:rowOff>
    </xdr:to>
    <xdr:pic>
      <xdr:nvPicPr>
        <xdr:cNvPr id="428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2122551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281</xdr:row>
      <xdr:rowOff>279400</xdr:rowOff>
    </xdr:from>
    <xdr:to>
      <xdr:col>3</xdr:col>
      <xdr:colOff>196850</xdr:colOff>
      <xdr:row>281</xdr:row>
      <xdr:rowOff>498475</xdr:rowOff>
    </xdr:to>
    <xdr:pic>
      <xdr:nvPicPr>
        <xdr:cNvPr id="428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2277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281</xdr:row>
      <xdr:rowOff>257175</xdr:rowOff>
    </xdr:from>
    <xdr:to>
      <xdr:col>3</xdr:col>
      <xdr:colOff>514350</xdr:colOff>
      <xdr:row>281</xdr:row>
      <xdr:rowOff>476250</xdr:rowOff>
    </xdr:to>
    <xdr:pic>
      <xdr:nvPicPr>
        <xdr:cNvPr id="428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122551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281</xdr:row>
      <xdr:rowOff>279400</xdr:rowOff>
    </xdr:from>
    <xdr:to>
      <xdr:col>3</xdr:col>
      <xdr:colOff>196850</xdr:colOff>
      <xdr:row>281</xdr:row>
      <xdr:rowOff>498475</xdr:rowOff>
    </xdr:to>
    <xdr:pic>
      <xdr:nvPicPr>
        <xdr:cNvPr id="428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2277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281</xdr:row>
      <xdr:rowOff>257175</xdr:rowOff>
    </xdr:from>
    <xdr:to>
      <xdr:col>3</xdr:col>
      <xdr:colOff>514350</xdr:colOff>
      <xdr:row>281</xdr:row>
      <xdr:rowOff>476250</xdr:rowOff>
    </xdr:to>
    <xdr:pic>
      <xdr:nvPicPr>
        <xdr:cNvPr id="428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122551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281</xdr:row>
      <xdr:rowOff>279400</xdr:rowOff>
    </xdr:from>
    <xdr:to>
      <xdr:col>10</xdr:col>
      <xdr:colOff>196850</xdr:colOff>
      <xdr:row>281</xdr:row>
      <xdr:rowOff>498475</xdr:rowOff>
    </xdr:to>
    <xdr:pic>
      <xdr:nvPicPr>
        <xdr:cNvPr id="428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12277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281</xdr:row>
      <xdr:rowOff>257175</xdr:rowOff>
    </xdr:from>
    <xdr:to>
      <xdr:col>10</xdr:col>
      <xdr:colOff>514350</xdr:colOff>
      <xdr:row>281</xdr:row>
      <xdr:rowOff>476250</xdr:rowOff>
    </xdr:to>
    <xdr:pic>
      <xdr:nvPicPr>
        <xdr:cNvPr id="428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2122551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281</xdr:row>
      <xdr:rowOff>279400</xdr:rowOff>
    </xdr:from>
    <xdr:to>
      <xdr:col>3</xdr:col>
      <xdr:colOff>196850</xdr:colOff>
      <xdr:row>281</xdr:row>
      <xdr:rowOff>498475</xdr:rowOff>
    </xdr:to>
    <xdr:pic>
      <xdr:nvPicPr>
        <xdr:cNvPr id="428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2277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281</xdr:row>
      <xdr:rowOff>257175</xdr:rowOff>
    </xdr:from>
    <xdr:to>
      <xdr:col>3</xdr:col>
      <xdr:colOff>514350</xdr:colOff>
      <xdr:row>281</xdr:row>
      <xdr:rowOff>476250</xdr:rowOff>
    </xdr:to>
    <xdr:pic>
      <xdr:nvPicPr>
        <xdr:cNvPr id="429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122551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281</xdr:row>
      <xdr:rowOff>279400</xdr:rowOff>
    </xdr:from>
    <xdr:to>
      <xdr:col>3</xdr:col>
      <xdr:colOff>196850</xdr:colOff>
      <xdr:row>281</xdr:row>
      <xdr:rowOff>498475</xdr:rowOff>
    </xdr:to>
    <xdr:pic>
      <xdr:nvPicPr>
        <xdr:cNvPr id="429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2277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281</xdr:row>
      <xdr:rowOff>257175</xdr:rowOff>
    </xdr:from>
    <xdr:to>
      <xdr:col>3</xdr:col>
      <xdr:colOff>514350</xdr:colOff>
      <xdr:row>281</xdr:row>
      <xdr:rowOff>476250</xdr:rowOff>
    </xdr:to>
    <xdr:pic>
      <xdr:nvPicPr>
        <xdr:cNvPr id="429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122551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281</xdr:row>
      <xdr:rowOff>279400</xdr:rowOff>
    </xdr:from>
    <xdr:to>
      <xdr:col>10</xdr:col>
      <xdr:colOff>196850</xdr:colOff>
      <xdr:row>281</xdr:row>
      <xdr:rowOff>498475</xdr:rowOff>
    </xdr:to>
    <xdr:pic>
      <xdr:nvPicPr>
        <xdr:cNvPr id="429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12277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281</xdr:row>
      <xdr:rowOff>279400</xdr:rowOff>
    </xdr:from>
    <xdr:to>
      <xdr:col>3</xdr:col>
      <xdr:colOff>196850</xdr:colOff>
      <xdr:row>281</xdr:row>
      <xdr:rowOff>498475</xdr:rowOff>
    </xdr:to>
    <xdr:pic>
      <xdr:nvPicPr>
        <xdr:cNvPr id="429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2277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281</xdr:row>
      <xdr:rowOff>279400</xdr:rowOff>
    </xdr:from>
    <xdr:to>
      <xdr:col>3</xdr:col>
      <xdr:colOff>196850</xdr:colOff>
      <xdr:row>281</xdr:row>
      <xdr:rowOff>498475</xdr:rowOff>
    </xdr:to>
    <xdr:pic>
      <xdr:nvPicPr>
        <xdr:cNvPr id="429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2277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281</xdr:row>
      <xdr:rowOff>279400</xdr:rowOff>
    </xdr:from>
    <xdr:to>
      <xdr:col>10</xdr:col>
      <xdr:colOff>196850</xdr:colOff>
      <xdr:row>281</xdr:row>
      <xdr:rowOff>498475</xdr:rowOff>
    </xdr:to>
    <xdr:pic>
      <xdr:nvPicPr>
        <xdr:cNvPr id="429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12277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281</xdr:row>
      <xdr:rowOff>279400</xdr:rowOff>
    </xdr:from>
    <xdr:to>
      <xdr:col>3</xdr:col>
      <xdr:colOff>196850</xdr:colOff>
      <xdr:row>281</xdr:row>
      <xdr:rowOff>498475</xdr:rowOff>
    </xdr:to>
    <xdr:pic>
      <xdr:nvPicPr>
        <xdr:cNvPr id="429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2277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281</xdr:row>
      <xdr:rowOff>279400</xdr:rowOff>
    </xdr:from>
    <xdr:to>
      <xdr:col>3</xdr:col>
      <xdr:colOff>196850</xdr:colOff>
      <xdr:row>281</xdr:row>
      <xdr:rowOff>498475</xdr:rowOff>
    </xdr:to>
    <xdr:pic>
      <xdr:nvPicPr>
        <xdr:cNvPr id="429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2277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281</xdr:row>
      <xdr:rowOff>279400</xdr:rowOff>
    </xdr:from>
    <xdr:to>
      <xdr:col>10</xdr:col>
      <xdr:colOff>196850</xdr:colOff>
      <xdr:row>281</xdr:row>
      <xdr:rowOff>498475</xdr:rowOff>
    </xdr:to>
    <xdr:pic>
      <xdr:nvPicPr>
        <xdr:cNvPr id="429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12277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281</xdr:row>
      <xdr:rowOff>279400</xdr:rowOff>
    </xdr:from>
    <xdr:to>
      <xdr:col>3</xdr:col>
      <xdr:colOff>196850</xdr:colOff>
      <xdr:row>281</xdr:row>
      <xdr:rowOff>498475</xdr:rowOff>
    </xdr:to>
    <xdr:pic>
      <xdr:nvPicPr>
        <xdr:cNvPr id="430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2277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281</xdr:row>
      <xdr:rowOff>279400</xdr:rowOff>
    </xdr:from>
    <xdr:to>
      <xdr:col>3</xdr:col>
      <xdr:colOff>196850</xdr:colOff>
      <xdr:row>281</xdr:row>
      <xdr:rowOff>498475</xdr:rowOff>
    </xdr:to>
    <xdr:pic>
      <xdr:nvPicPr>
        <xdr:cNvPr id="430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2277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281</xdr:row>
      <xdr:rowOff>279400</xdr:rowOff>
    </xdr:from>
    <xdr:to>
      <xdr:col>3</xdr:col>
      <xdr:colOff>196850</xdr:colOff>
      <xdr:row>281</xdr:row>
      <xdr:rowOff>498475</xdr:rowOff>
    </xdr:to>
    <xdr:pic>
      <xdr:nvPicPr>
        <xdr:cNvPr id="430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2277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281</xdr:row>
      <xdr:rowOff>279400</xdr:rowOff>
    </xdr:from>
    <xdr:to>
      <xdr:col>10</xdr:col>
      <xdr:colOff>196850</xdr:colOff>
      <xdr:row>281</xdr:row>
      <xdr:rowOff>498475</xdr:rowOff>
    </xdr:to>
    <xdr:pic>
      <xdr:nvPicPr>
        <xdr:cNvPr id="430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12277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281</xdr:row>
      <xdr:rowOff>279400</xdr:rowOff>
    </xdr:from>
    <xdr:to>
      <xdr:col>3</xdr:col>
      <xdr:colOff>196850</xdr:colOff>
      <xdr:row>281</xdr:row>
      <xdr:rowOff>498475</xdr:rowOff>
    </xdr:to>
    <xdr:pic>
      <xdr:nvPicPr>
        <xdr:cNvPr id="430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2277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281</xdr:row>
      <xdr:rowOff>279400</xdr:rowOff>
    </xdr:from>
    <xdr:to>
      <xdr:col>3</xdr:col>
      <xdr:colOff>196850</xdr:colOff>
      <xdr:row>281</xdr:row>
      <xdr:rowOff>498475</xdr:rowOff>
    </xdr:to>
    <xdr:pic>
      <xdr:nvPicPr>
        <xdr:cNvPr id="430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2277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281</xdr:row>
      <xdr:rowOff>279400</xdr:rowOff>
    </xdr:from>
    <xdr:to>
      <xdr:col>10</xdr:col>
      <xdr:colOff>196850</xdr:colOff>
      <xdr:row>281</xdr:row>
      <xdr:rowOff>498475</xdr:rowOff>
    </xdr:to>
    <xdr:pic>
      <xdr:nvPicPr>
        <xdr:cNvPr id="430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12277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281</xdr:row>
      <xdr:rowOff>279400</xdr:rowOff>
    </xdr:from>
    <xdr:to>
      <xdr:col>3</xdr:col>
      <xdr:colOff>196850</xdr:colOff>
      <xdr:row>281</xdr:row>
      <xdr:rowOff>498475</xdr:rowOff>
    </xdr:to>
    <xdr:pic>
      <xdr:nvPicPr>
        <xdr:cNvPr id="430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2277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281</xdr:row>
      <xdr:rowOff>279400</xdr:rowOff>
    </xdr:from>
    <xdr:to>
      <xdr:col>3</xdr:col>
      <xdr:colOff>196850</xdr:colOff>
      <xdr:row>281</xdr:row>
      <xdr:rowOff>498475</xdr:rowOff>
    </xdr:to>
    <xdr:pic>
      <xdr:nvPicPr>
        <xdr:cNvPr id="430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2277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281</xdr:row>
      <xdr:rowOff>279400</xdr:rowOff>
    </xdr:from>
    <xdr:to>
      <xdr:col>10</xdr:col>
      <xdr:colOff>196850</xdr:colOff>
      <xdr:row>281</xdr:row>
      <xdr:rowOff>498475</xdr:rowOff>
    </xdr:to>
    <xdr:pic>
      <xdr:nvPicPr>
        <xdr:cNvPr id="430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12277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281</xdr:row>
      <xdr:rowOff>279400</xdr:rowOff>
    </xdr:from>
    <xdr:to>
      <xdr:col>3</xdr:col>
      <xdr:colOff>196850</xdr:colOff>
      <xdr:row>281</xdr:row>
      <xdr:rowOff>498475</xdr:rowOff>
    </xdr:to>
    <xdr:pic>
      <xdr:nvPicPr>
        <xdr:cNvPr id="431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2277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281</xdr:row>
      <xdr:rowOff>279400</xdr:rowOff>
    </xdr:from>
    <xdr:to>
      <xdr:col>3</xdr:col>
      <xdr:colOff>196850</xdr:colOff>
      <xdr:row>281</xdr:row>
      <xdr:rowOff>498475</xdr:rowOff>
    </xdr:to>
    <xdr:pic>
      <xdr:nvPicPr>
        <xdr:cNvPr id="43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2277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281</xdr:row>
      <xdr:rowOff>279400</xdr:rowOff>
    </xdr:from>
    <xdr:to>
      <xdr:col>10</xdr:col>
      <xdr:colOff>196850</xdr:colOff>
      <xdr:row>281</xdr:row>
      <xdr:rowOff>498475</xdr:rowOff>
    </xdr:to>
    <xdr:pic>
      <xdr:nvPicPr>
        <xdr:cNvPr id="431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12277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281</xdr:row>
      <xdr:rowOff>279400</xdr:rowOff>
    </xdr:from>
    <xdr:to>
      <xdr:col>3</xdr:col>
      <xdr:colOff>196850</xdr:colOff>
      <xdr:row>281</xdr:row>
      <xdr:rowOff>498475</xdr:rowOff>
    </xdr:to>
    <xdr:pic>
      <xdr:nvPicPr>
        <xdr:cNvPr id="431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2277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281</xdr:row>
      <xdr:rowOff>279400</xdr:rowOff>
    </xdr:from>
    <xdr:to>
      <xdr:col>3</xdr:col>
      <xdr:colOff>196850</xdr:colOff>
      <xdr:row>281</xdr:row>
      <xdr:rowOff>498475</xdr:rowOff>
    </xdr:to>
    <xdr:pic>
      <xdr:nvPicPr>
        <xdr:cNvPr id="431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2277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281</xdr:row>
      <xdr:rowOff>257175</xdr:rowOff>
    </xdr:from>
    <xdr:to>
      <xdr:col>3</xdr:col>
      <xdr:colOff>514350</xdr:colOff>
      <xdr:row>281</xdr:row>
      <xdr:rowOff>476250</xdr:rowOff>
    </xdr:to>
    <xdr:pic>
      <xdr:nvPicPr>
        <xdr:cNvPr id="431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122551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281</xdr:row>
      <xdr:rowOff>279400</xdr:rowOff>
    </xdr:from>
    <xdr:to>
      <xdr:col>10</xdr:col>
      <xdr:colOff>196850</xdr:colOff>
      <xdr:row>281</xdr:row>
      <xdr:rowOff>498475</xdr:rowOff>
    </xdr:to>
    <xdr:pic>
      <xdr:nvPicPr>
        <xdr:cNvPr id="431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12277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281</xdr:row>
      <xdr:rowOff>257175</xdr:rowOff>
    </xdr:from>
    <xdr:to>
      <xdr:col>10</xdr:col>
      <xdr:colOff>514350</xdr:colOff>
      <xdr:row>281</xdr:row>
      <xdr:rowOff>476250</xdr:rowOff>
    </xdr:to>
    <xdr:pic>
      <xdr:nvPicPr>
        <xdr:cNvPr id="431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2122551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281</xdr:row>
      <xdr:rowOff>279400</xdr:rowOff>
    </xdr:from>
    <xdr:to>
      <xdr:col>3</xdr:col>
      <xdr:colOff>196850</xdr:colOff>
      <xdr:row>281</xdr:row>
      <xdr:rowOff>498475</xdr:rowOff>
    </xdr:to>
    <xdr:pic>
      <xdr:nvPicPr>
        <xdr:cNvPr id="431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2277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281</xdr:row>
      <xdr:rowOff>257175</xdr:rowOff>
    </xdr:from>
    <xdr:to>
      <xdr:col>3</xdr:col>
      <xdr:colOff>514350</xdr:colOff>
      <xdr:row>281</xdr:row>
      <xdr:rowOff>476250</xdr:rowOff>
    </xdr:to>
    <xdr:pic>
      <xdr:nvPicPr>
        <xdr:cNvPr id="431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122551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281</xdr:row>
      <xdr:rowOff>279400</xdr:rowOff>
    </xdr:from>
    <xdr:to>
      <xdr:col>3</xdr:col>
      <xdr:colOff>196850</xdr:colOff>
      <xdr:row>281</xdr:row>
      <xdr:rowOff>498475</xdr:rowOff>
    </xdr:to>
    <xdr:pic>
      <xdr:nvPicPr>
        <xdr:cNvPr id="432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2277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281</xdr:row>
      <xdr:rowOff>279400</xdr:rowOff>
    </xdr:from>
    <xdr:to>
      <xdr:col>10</xdr:col>
      <xdr:colOff>196850</xdr:colOff>
      <xdr:row>281</xdr:row>
      <xdr:rowOff>498475</xdr:rowOff>
    </xdr:to>
    <xdr:pic>
      <xdr:nvPicPr>
        <xdr:cNvPr id="432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12277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281</xdr:row>
      <xdr:rowOff>279400</xdr:rowOff>
    </xdr:from>
    <xdr:to>
      <xdr:col>3</xdr:col>
      <xdr:colOff>196850</xdr:colOff>
      <xdr:row>281</xdr:row>
      <xdr:rowOff>498475</xdr:rowOff>
    </xdr:to>
    <xdr:pic>
      <xdr:nvPicPr>
        <xdr:cNvPr id="432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2277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281</xdr:row>
      <xdr:rowOff>279400</xdr:rowOff>
    </xdr:from>
    <xdr:to>
      <xdr:col>3</xdr:col>
      <xdr:colOff>196850</xdr:colOff>
      <xdr:row>281</xdr:row>
      <xdr:rowOff>498475</xdr:rowOff>
    </xdr:to>
    <xdr:pic>
      <xdr:nvPicPr>
        <xdr:cNvPr id="432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2277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281</xdr:row>
      <xdr:rowOff>279400</xdr:rowOff>
    </xdr:from>
    <xdr:to>
      <xdr:col>10</xdr:col>
      <xdr:colOff>196850</xdr:colOff>
      <xdr:row>281</xdr:row>
      <xdr:rowOff>498475</xdr:rowOff>
    </xdr:to>
    <xdr:pic>
      <xdr:nvPicPr>
        <xdr:cNvPr id="432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12277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281</xdr:row>
      <xdr:rowOff>279400</xdr:rowOff>
    </xdr:from>
    <xdr:to>
      <xdr:col>3</xdr:col>
      <xdr:colOff>196850</xdr:colOff>
      <xdr:row>281</xdr:row>
      <xdr:rowOff>498475</xdr:rowOff>
    </xdr:to>
    <xdr:pic>
      <xdr:nvPicPr>
        <xdr:cNvPr id="432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2277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281</xdr:row>
      <xdr:rowOff>279400</xdr:rowOff>
    </xdr:from>
    <xdr:to>
      <xdr:col>3</xdr:col>
      <xdr:colOff>196850</xdr:colOff>
      <xdr:row>281</xdr:row>
      <xdr:rowOff>498475</xdr:rowOff>
    </xdr:to>
    <xdr:pic>
      <xdr:nvPicPr>
        <xdr:cNvPr id="432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2277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281</xdr:row>
      <xdr:rowOff>279400</xdr:rowOff>
    </xdr:from>
    <xdr:to>
      <xdr:col>10</xdr:col>
      <xdr:colOff>196850</xdr:colOff>
      <xdr:row>281</xdr:row>
      <xdr:rowOff>498475</xdr:rowOff>
    </xdr:to>
    <xdr:pic>
      <xdr:nvPicPr>
        <xdr:cNvPr id="432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12277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281</xdr:row>
      <xdr:rowOff>279400</xdr:rowOff>
    </xdr:from>
    <xdr:to>
      <xdr:col>3</xdr:col>
      <xdr:colOff>196850</xdr:colOff>
      <xdr:row>281</xdr:row>
      <xdr:rowOff>498475</xdr:rowOff>
    </xdr:to>
    <xdr:pic>
      <xdr:nvPicPr>
        <xdr:cNvPr id="432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2277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281</xdr:row>
      <xdr:rowOff>279400</xdr:rowOff>
    </xdr:from>
    <xdr:to>
      <xdr:col>3</xdr:col>
      <xdr:colOff>196850</xdr:colOff>
      <xdr:row>281</xdr:row>
      <xdr:rowOff>498475</xdr:rowOff>
    </xdr:to>
    <xdr:pic>
      <xdr:nvPicPr>
        <xdr:cNvPr id="432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2277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281</xdr:row>
      <xdr:rowOff>279400</xdr:rowOff>
    </xdr:from>
    <xdr:to>
      <xdr:col>10</xdr:col>
      <xdr:colOff>196850</xdr:colOff>
      <xdr:row>281</xdr:row>
      <xdr:rowOff>498475</xdr:rowOff>
    </xdr:to>
    <xdr:pic>
      <xdr:nvPicPr>
        <xdr:cNvPr id="433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12277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281</xdr:row>
      <xdr:rowOff>279400</xdr:rowOff>
    </xdr:from>
    <xdr:to>
      <xdr:col>3</xdr:col>
      <xdr:colOff>196850</xdr:colOff>
      <xdr:row>281</xdr:row>
      <xdr:rowOff>498475</xdr:rowOff>
    </xdr:to>
    <xdr:pic>
      <xdr:nvPicPr>
        <xdr:cNvPr id="433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2277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281</xdr:row>
      <xdr:rowOff>279400</xdr:rowOff>
    </xdr:from>
    <xdr:to>
      <xdr:col>3</xdr:col>
      <xdr:colOff>196850</xdr:colOff>
      <xdr:row>281</xdr:row>
      <xdr:rowOff>498475</xdr:rowOff>
    </xdr:to>
    <xdr:pic>
      <xdr:nvPicPr>
        <xdr:cNvPr id="433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2277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281</xdr:row>
      <xdr:rowOff>279400</xdr:rowOff>
    </xdr:from>
    <xdr:to>
      <xdr:col>10</xdr:col>
      <xdr:colOff>196850</xdr:colOff>
      <xdr:row>281</xdr:row>
      <xdr:rowOff>498475</xdr:rowOff>
    </xdr:to>
    <xdr:pic>
      <xdr:nvPicPr>
        <xdr:cNvPr id="433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12277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281</xdr:row>
      <xdr:rowOff>279400</xdr:rowOff>
    </xdr:from>
    <xdr:to>
      <xdr:col>3</xdr:col>
      <xdr:colOff>196850</xdr:colOff>
      <xdr:row>281</xdr:row>
      <xdr:rowOff>498475</xdr:rowOff>
    </xdr:to>
    <xdr:pic>
      <xdr:nvPicPr>
        <xdr:cNvPr id="43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2277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281</xdr:row>
      <xdr:rowOff>279400</xdr:rowOff>
    </xdr:from>
    <xdr:to>
      <xdr:col>3</xdr:col>
      <xdr:colOff>196850</xdr:colOff>
      <xdr:row>281</xdr:row>
      <xdr:rowOff>498475</xdr:rowOff>
    </xdr:to>
    <xdr:pic>
      <xdr:nvPicPr>
        <xdr:cNvPr id="433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2277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281</xdr:row>
      <xdr:rowOff>279400</xdr:rowOff>
    </xdr:from>
    <xdr:to>
      <xdr:col>10</xdr:col>
      <xdr:colOff>196850</xdr:colOff>
      <xdr:row>281</xdr:row>
      <xdr:rowOff>498475</xdr:rowOff>
    </xdr:to>
    <xdr:pic>
      <xdr:nvPicPr>
        <xdr:cNvPr id="433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12277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281</xdr:row>
      <xdr:rowOff>279400</xdr:rowOff>
    </xdr:from>
    <xdr:to>
      <xdr:col>3</xdr:col>
      <xdr:colOff>196850</xdr:colOff>
      <xdr:row>281</xdr:row>
      <xdr:rowOff>498475</xdr:rowOff>
    </xdr:to>
    <xdr:pic>
      <xdr:nvPicPr>
        <xdr:cNvPr id="433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2277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281</xdr:row>
      <xdr:rowOff>279400</xdr:rowOff>
    </xdr:from>
    <xdr:to>
      <xdr:col>3</xdr:col>
      <xdr:colOff>196850</xdr:colOff>
      <xdr:row>281</xdr:row>
      <xdr:rowOff>498475</xdr:rowOff>
    </xdr:to>
    <xdr:pic>
      <xdr:nvPicPr>
        <xdr:cNvPr id="433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2277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281</xdr:row>
      <xdr:rowOff>279400</xdr:rowOff>
    </xdr:from>
    <xdr:to>
      <xdr:col>10</xdr:col>
      <xdr:colOff>196850</xdr:colOff>
      <xdr:row>281</xdr:row>
      <xdr:rowOff>498475</xdr:rowOff>
    </xdr:to>
    <xdr:pic>
      <xdr:nvPicPr>
        <xdr:cNvPr id="433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12277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281</xdr:row>
      <xdr:rowOff>279400</xdr:rowOff>
    </xdr:from>
    <xdr:to>
      <xdr:col>3</xdr:col>
      <xdr:colOff>196850</xdr:colOff>
      <xdr:row>281</xdr:row>
      <xdr:rowOff>498475</xdr:rowOff>
    </xdr:to>
    <xdr:pic>
      <xdr:nvPicPr>
        <xdr:cNvPr id="434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2277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281</xdr:row>
      <xdr:rowOff>279400</xdr:rowOff>
    </xdr:from>
    <xdr:to>
      <xdr:col>3</xdr:col>
      <xdr:colOff>196850</xdr:colOff>
      <xdr:row>281</xdr:row>
      <xdr:rowOff>498475</xdr:rowOff>
    </xdr:to>
    <xdr:pic>
      <xdr:nvPicPr>
        <xdr:cNvPr id="434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2277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281</xdr:row>
      <xdr:rowOff>257175</xdr:rowOff>
    </xdr:from>
    <xdr:to>
      <xdr:col>3</xdr:col>
      <xdr:colOff>514350</xdr:colOff>
      <xdr:row>281</xdr:row>
      <xdr:rowOff>476250</xdr:rowOff>
    </xdr:to>
    <xdr:pic>
      <xdr:nvPicPr>
        <xdr:cNvPr id="434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122551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281</xdr:row>
      <xdr:rowOff>279400</xdr:rowOff>
    </xdr:from>
    <xdr:to>
      <xdr:col>10</xdr:col>
      <xdr:colOff>196850</xdr:colOff>
      <xdr:row>281</xdr:row>
      <xdr:rowOff>498475</xdr:rowOff>
    </xdr:to>
    <xdr:pic>
      <xdr:nvPicPr>
        <xdr:cNvPr id="434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12277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281</xdr:row>
      <xdr:rowOff>257175</xdr:rowOff>
    </xdr:from>
    <xdr:to>
      <xdr:col>10</xdr:col>
      <xdr:colOff>514350</xdr:colOff>
      <xdr:row>281</xdr:row>
      <xdr:rowOff>476250</xdr:rowOff>
    </xdr:to>
    <xdr:pic>
      <xdr:nvPicPr>
        <xdr:cNvPr id="434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2122551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281</xdr:row>
      <xdr:rowOff>279400</xdr:rowOff>
    </xdr:from>
    <xdr:to>
      <xdr:col>3</xdr:col>
      <xdr:colOff>196850</xdr:colOff>
      <xdr:row>281</xdr:row>
      <xdr:rowOff>498475</xdr:rowOff>
    </xdr:to>
    <xdr:pic>
      <xdr:nvPicPr>
        <xdr:cNvPr id="434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2277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281</xdr:row>
      <xdr:rowOff>257175</xdr:rowOff>
    </xdr:from>
    <xdr:to>
      <xdr:col>3</xdr:col>
      <xdr:colOff>514350</xdr:colOff>
      <xdr:row>281</xdr:row>
      <xdr:rowOff>476250</xdr:rowOff>
    </xdr:to>
    <xdr:pic>
      <xdr:nvPicPr>
        <xdr:cNvPr id="434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122551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281</xdr:row>
      <xdr:rowOff>279400</xdr:rowOff>
    </xdr:from>
    <xdr:to>
      <xdr:col>3</xdr:col>
      <xdr:colOff>196850</xdr:colOff>
      <xdr:row>281</xdr:row>
      <xdr:rowOff>498475</xdr:rowOff>
    </xdr:to>
    <xdr:pic>
      <xdr:nvPicPr>
        <xdr:cNvPr id="434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2277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281</xdr:row>
      <xdr:rowOff>279400</xdr:rowOff>
    </xdr:from>
    <xdr:to>
      <xdr:col>10</xdr:col>
      <xdr:colOff>196850</xdr:colOff>
      <xdr:row>281</xdr:row>
      <xdr:rowOff>498475</xdr:rowOff>
    </xdr:to>
    <xdr:pic>
      <xdr:nvPicPr>
        <xdr:cNvPr id="434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12277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281</xdr:row>
      <xdr:rowOff>279400</xdr:rowOff>
    </xdr:from>
    <xdr:to>
      <xdr:col>3</xdr:col>
      <xdr:colOff>196850</xdr:colOff>
      <xdr:row>281</xdr:row>
      <xdr:rowOff>498475</xdr:rowOff>
    </xdr:to>
    <xdr:pic>
      <xdr:nvPicPr>
        <xdr:cNvPr id="434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2277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281</xdr:row>
      <xdr:rowOff>279400</xdr:rowOff>
    </xdr:from>
    <xdr:to>
      <xdr:col>3</xdr:col>
      <xdr:colOff>196850</xdr:colOff>
      <xdr:row>281</xdr:row>
      <xdr:rowOff>498475</xdr:rowOff>
    </xdr:to>
    <xdr:pic>
      <xdr:nvPicPr>
        <xdr:cNvPr id="435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2277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281</xdr:row>
      <xdr:rowOff>279400</xdr:rowOff>
    </xdr:from>
    <xdr:to>
      <xdr:col>10</xdr:col>
      <xdr:colOff>196850</xdr:colOff>
      <xdr:row>281</xdr:row>
      <xdr:rowOff>498475</xdr:rowOff>
    </xdr:to>
    <xdr:pic>
      <xdr:nvPicPr>
        <xdr:cNvPr id="435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12277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281</xdr:row>
      <xdr:rowOff>279400</xdr:rowOff>
    </xdr:from>
    <xdr:to>
      <xdr:col>3</xdr:col>
      <xdr:colOff>196850</xdr:colOff>
      <xdr:row>281</xdr:row>
      <xdr:rowOff>498475</xdr:rowOff>
    </xdr:to>
    <xdr:pic>
      <xdr:nvPicPr>
        <xdr:cNvPr id="435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2277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281</xdr:row>
      <xdr:rowOff>279400</xdr:rowOff>
    </xdr:from>
    <xdr:to>
      <xdr:col>3</xdr:col>
      <xdr:colOff>196850</xdr:colOff>
      <xdr:row>281</xdr:row>
      <xdr:rowOff>498475</xdr:rowOff>
    </xdr:to>
    <xdr:pic>
      <xdr:nvPicPr>
        <xdr:cNvPr id="435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2277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281</xdr:row>
      <xdr:rowOff>279400</xdr:rowOff>
    </xdr:from>
    <xdr:to>
      <xdr:col>10</xdr:col>
      <xdr:colOff>196850</xdr:colOff>
      <xdr:row>281</xdr:row>
      <xdr:rowOff>498475</xdr:rowOff>
    </xdr:to>
    <xdr:pic>
      <xdr:nvPicPr>
        <xdr:cNvPr id="435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12277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281</xdr:row>
      <xdr:rowOff>279400</xdr:rowOff>
    </xdr:from>
    <xdr:to>
      <xdr:col>3</xdr:col>
      <xdr:colOff>196850</xdr:colOff>
      <xdr:row>281</xdr:row>
      <xdr:rowOff>498475</xdr:rowOff>
    </xdr:to>
    <xdr:pic>
      <xdr:nvPicPr>
        <xdr:cNvPr id="435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2277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281</xdr:row>
      <xdr:rowOff>279400</xdr:rowOff>
    </xdr:from>
    <xdr:to>
      <xdr:col>3</xdr:col>
      <xdr:colOff>196850</xdr:colOff>
      <xdr:row>281</xdr:row>
      <xdr:rowOff>498475</xdr:rowOff>
    </xdr:to>
    <xdr:pic>
      <xdr:nvPicPr>
        <xdr:cNvPr id="435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2277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281</xdr:row>
      <xdr:rowOff>279400</xdr:rowOff>
    </xdr:from>
    <xdr:to>
      <xdr:col>10</xdr:col>
      <xdr:colOff>196850</xdr:colOff>
      <xdr:row>281</xdr:row>
      <xdr:rowOff>498475</xdr:rowOff>
    </xdr:to>
    <xdr:pic>
      <xdr:nvPicPr>
        <xdr:cNvPr id="435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12277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281</xdr:row>
      <xdr:rowOff>279400</xdr:rowOff>
    </xdr:from>
    <xdr:to>
      <xdr:col>3</xdr:col>
      <xdr:colOff>196850</xdr:colOff>
      <xdr:row>281</xdr:row>
      <xdr:rowOff>498475</xdr:rowOff>
    </xdr:to>
    <xdr:pic>
      <xdr:nvPicPr>
        <xdr:cNvPr id="435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2277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281</xdr:row>
      <xdr:rowOff>279400</xdr:rowOff>
    </xdr:from>
    <xdr:to>
      <xdr:col>3</xdr:col>
      <xdr:colOff>196850</xdr:colOff>
      <xdr:row>281</xdr:row>
      <xdr:rowOff>498475</xdr:rowOff>
    </xdr:to>
    <xdr:pic>
      <xdr:nvPicPr>
        <xdr:cNvPr id="435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2277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281</xdr:row>
      <xdr:rowOff>279400</xdr:rowOff>
    </xdr:from>
    <xdr:to>
      <xdr:col>10</xdr:col>
      <xdr:colOff>196850</xdr:colOff>
      <xdr:row>281</xdr:row>
      <xdr:rowOff>498475</xdr:rowOff>
    </xdr:to>
    <xdr:pic>
      <xdr:nvPicPr>
        <xdr:cNvPr id="436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12277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281</xdr:row>
      <xdr:rowOff>279400</xdr:rowOff>
    </xdr:from>
    <xdr:to>
      <xdr:col>3</xdr:col>
      <xdr:colOff>196850</xdr:colOff>
      <xdr:row>281</xdr:row>
      <xdr:rowOff>498475</xdr:rowOff>
    </xdr:to>
    <xdr:pic>
      <xdr:nvPicPr>
        <xdr:cNvPr id="436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2277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281</xdr:row>
      <xdr:rowOff>279400</xdr:rowOff>
    </xdr:from>
    <xdr:to>
      <xdr:col>3</xdr:col>
      <xdr:colOff>196850</xdr:colOff>
      <xdr:row>281</xdr:row>
      <xdr:rowOff>498475</xdr:rowOff>
    </xdr:to>
    <xdr:pic>
      <xdr:nvPicPr>
        <xdr:cNvPr id="436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2277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281</xdr:row>
      <xdr:rowOff>257175</xdr:rowOff>
    </xdr:from>
    <xdr:to>
      <xdr:col>3</xdr:col>
      <xdr:colOff>514350</xdr:colOff>
      <xdr:row>281</xdr:row>
      <xdr:rowOff>476250</xdr:rowOff>
    </xdr:to>
    <xdr:pic>
      <xdr:nvPicPr>
        <xdr:cNvPr id="436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122551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281</xdr:row>
      <xdr:rowOff>279400</xdr:rowOff>
    </xdr:from>
    <xdr:to>
      <xdr:col>10</xdr:col>
      <xdr:colOff>196850</xdr:colOff>
      <xdr:row>281</xdr:row>
      <xdr:rowOff>498475</xdr:rowOff>
    </xdr:to>
    <xdr:pic>
      <xdr:nvPicPr>
        <xdr:cNvPr id="436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12277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281</xdr:row>
      <xdr:rowOff>257175</xdr:rowOff>
    </xdr:from>
    <xdr:to>
      <xdr:col>10</xdr:col>
      <xdr:colOff>514350</xdr:colOff>
      <xdr:row>281</xdr:row>
      <xdr:rowOff>476250</xdr:rowOff>
    </xdr:to>
    <xdr:pic>
      <xdr:nvPicPr>
        <xdr:cNvPr id="436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2122551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281</xdr:row>
      <xdr:rowOff>279400</xdr:rowOff>
    </xdr:from>
    <xdr:to>
      <xdr:col>3</xdr:col>
      <xdr:colOff>196850</xdr:colOff>
      <xdr:row>281</xdr:row>
      <xdr:rowOff>498475</xdr:rowOff>
    </xdr:to>
    <xdr:pic>
      <xdr:nvPicPr>
        <xdr:cNvPr id="436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2277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281</xdr:row>
      <xdr:rowOff>257175</xdr:rowOff>
    </xdr:from>
    <xdr:to>
      <xdr:col>3</xdr:col>
      <xdr:colOff>514350</xdr:colOff>
      <xdr:row>281</xdr:row>
      <xdr:rowOff>476250</xdr:rowOff>
    </xdr:to>
    <xdr:pic>
      <xdr:nvPicPr>
        <xdr:cNvPr id="436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122551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281</xdr:row>
      <xdr:rowOff>279400</xdr:rowOff>
    </xdr:from>
    <xdr:to>
      <xdr:col>3</xdr:col>
      <xdr:colOff>196850</xdr:colOff>
      <xdr:row>281</xdr:row>
      <xdr:rowOff>498475</xdr:rowOff>
    </xdr:to>
    <xdr:pic>
      <xdr:nvPicPr>
        <xdr:cNvPr id="436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2277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281</xdr:row>
      <xdr:rowOff>279400</xdr:rowOff>
    </xdr:from>
    <xdr:to>
      <xdr:col>10</xdr:col>
      <xdr:colOff>196850</xdr:colOff>
      <xdr:row>281</xdr:row>
      <xdr:rowOff>498475</xdr:rowOff>
    </xdr:to>
    <xdr:pic>
      <xdr:nvPicPr>
        <xdr:cNvPr id="436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12277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281</xdr:row>
      <xdr:rowOff>279400</xdr:rowOff>
    </xdr:from>
    <xdr:to>
      <xdr:col>3</xdr:col>
      <xdr:colOff>196850</xdr:colOff>
      <xdr:row>281</xdr:row>
      <xdr:rowOff>498475</xdr:rowOff>
    </xdr:to>
    <xdr:pic>
      <xdr:nvPicPr>
        <xdr:cNvPr id="437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2277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281</xdr:row>
      <xdr:rowOff>279400</xdr:rowOff>
    </xdr:from>
    <xdr:to>
      <xdr:col>3</xdr:col>
      <xdr:colOff>196850</xdr:colOff>
      <xdr:row>281</xdr:row>
      <xdr:rowOff>498475</xdr:rowOff>
    </xdr:to>
    <xdr:pic>
      <xdr:nvPicPr>
        <xdr:cNvPr id="437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2277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281</xdr:row>
      <xdr:rowOff>279400</xdr:rowOff>
    </xdr:from>
    <xdr:to>
      <xdr:col>10</xdr:col>
      <xdr:colOff>196850</xdr:colOff>
      <xdr:row>281</xdr:row>
      <xdr:rowOff>498475</xdr:rowOff>
    </xdr:to>
    <xdr:pic>
      <xdr:nvPicPr>
        <xdr:cNvPr id="437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12277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281</xdr:row>
      <xdr:rowOff>279400</xdr:rowOff>
    </xdr:from>
    <xdr:to>
      <xdr:col>3</xdr:col>
      <xdr:colOff>196850</xdr:colOff>
      <xdr:row>281</xdr:row>
      <xdr:rowOff>498475</xdr:rowOff>
    </xdr:to>
    <xdr:pic>
      <xdr:nvPicPr>
        <xdr:cNvPr id="437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2277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281</xdr:row>
      <xdr:rowOff>279400</xdr:rowOff>
    </xdr:from>
    <xdr:to>
      <xdr:col>3</xdr:col>
      <xdr:colOff>196850</xdr:colOff>
      <xdr:row>281</xdr:row>
      <xdr:rowOff>498475</xdr:rowOff>
    </xdr:to>
    <xdr:pic>
      <xdr:nvPicPr>
        <xdr:cNvPr id="437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2277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281</xdr:row>
      <xdr:rowOff>279400</xdr:rowOff>
    </xdr:from>
    <xdr:to>
      <xdr:col>10</xdr:col>
      <xdr:colOff>196850</xdr:colOff>
      <xdr:row>281</xdr:row>
      <xdr:rowOff>498475</xdr:rowOff>
    </xdr:to>
    <xdr:pic>
      <xdr:nvPicPr>
        <xdr:cNvPr id="437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12277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281</xdr:row>
      <xdr:rowOff>279400</xdr:rowOff>
    </xdr:from>
    <xdr:to>
      <xdr:col>3</xdr:col>
      <xdr:colOff>196850</xdr:colOff>
      <xdr:row>281</xdr:row>
      <xdr:rowOff>498475</xdr:rowOff>
    </xdr:to>
    <xdr:pic>
      <xdr:nvPicPr>
        <xdr:cNvPr id="437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2277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281</xdr:row>
      <xdr:rowOff>279400</xdr:rowOff>
    </xdr:from>
    <xdr:to>
      <xdr:col>3</xdr:col>
      <xdr:colOff>196850</xdr:colOff>
      <xdr:row>281</xdr:row>
      <xdr:rowOff>498475</xdr:rowOff>
    </xdr:to>
    <xdr:pic>
      <xdr:nvPicPr>
        <xdr:cNvPr id="437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2277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281</xdr:row>
      <xdr:rowOff>257175</xdr:rowOff>
    </xdr:from>
    <xdr:to>
      <xdr:col>3</xdr:col>
      <xdr:colOff>514350</xdr:colOff>
      <xdr:row>281</xdr:row>
      <xdr:rowOff>476250</xdr:rowOff>
    </xdr:to>
    <xdr:pic>
      <xdr:nvPicPr>
        <xdr:cNvPr id="437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122551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281</xdr:row>
      <xdr:rowOff>279400</xdr:rowOff>
    </xdr:from>
    <xdr:to>
      <xdr:col>10</xdr:col>
      <xdr:colOff>196850</xdr:colOff>
      <xdr:row>281</xdr:row>
      <xdr:rowOff>498475</xdr:rowOff>
    </xdr:to>
    <xdr:pic>
      <xdr:nvPicPr>
        <xdr:cNvPr id="437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12277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281</xdr:row>
      <xdr:rowOff>257175</xdr:rowOff>
    </xdr:from>
    <xdr:to>
      <xdr:col>10</xdr:col>
      <xdr:colOff>514350</xdr:colOff>
      <xdr:row>281</xdr:row>
      <xdr:rowOff>476250</xdr:rowOff>
    </xdr:to>
    <xdr:pic>
      <xdr:nvPicPr>
        <xdr:cNvPr id="438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2122551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281</xdr:row>
      <xdr:rowOff>279400</xdr:rowOff>
    </xdr:from>
    <xdr:to>
      <xdr:col>3</xdr:col>
      <xdr:colOff>196850</xdr:colOff>
      <xdr:row>281</xdr:row>
      <xdr:rowOff>498475</xdr:rowOff>
    </xdr:to>
    <xdr:pic>
      <xdr:nvPicPr>
        <xdr:cNvPr id="438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2277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281</xdr:row>
      <xdr:rowOff>257175</xdr:rowOff>
    </xdr:from>
    <xdr:to>
      <xdr:col>3</xdr:col>
      <xdr:colOff>514350</xdr:colOff>
      <xdr:row>281</xdr:row>
      <xdr:rowOff>476250</xdr:rowOff>
    </xdr:to>
    <xdr:pic>
      <xdr:nvPicPr>
        <xdr:cNvPr id="438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122551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281</xdr:row>
      <xdr:rowOff>279400</xdr:rowOff>
    </xdr:from>
    <xdr:to>
      <xdr:col>3</xdr:col>
      <xdr:colOff>196850</xdr:colOff>
      <xdr:row>281</xdr:row>
      <xdr:rowOff>498475</xdr:rowOff>
    </xdr:to>
    <xdr:pic>
      <xdr:nvPicPr>
        <xdr:cNvPr id="438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2277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281</xdr:row>
      <xdr:rowOff>279400</xdr:rowOff>
    </xdr:from>
    <xdr:to>
      <xdr:col>10</xdr:col>
      <xdr:colOff>196850</xdr:colOff>
      <xdr:row>281</xdr:row>
      <xdr:rowOff>498475</xdr:rowOff>
    </xdr:to>
    <xdr:pic>
      <xdr:nvPicPr>
        <xdr:cNvPr id="438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12277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281</xdr:row>
      <xdr:rowOff>279400</xdr:rowOff>
    </xdr:from>
    <xdr:to>
      <xdr:col>3</xdr:col>
      <xdr:colOff>196850</xdr:colOff>
      <xdr:row>281</xdr:row>
      <xdr:rowOff>498475</xdr:rowOff>
    </xdr:to>
    <xdr:pic>
      <xdr:nvPicPr>
        <xdr:cNvPr id="438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2277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281</xdr:row>
      <xdr:rowOff>279400</xdr:rowOff>
    </xdr:from>
    <xdr:to>
      <xdr:col>3</xdr:col>
      <xdr:colOff>196850</xdr:colOff>
      <xdr:row>281</xdr:row>
      <xdr:rowOff>498475</xdr:rowOff>
    </xdr:to>
    <xdr:pic>
      <xdr:nvPicPr>
        <xdr:cNvPr id="438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2277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281</xdr:row>
      <xdr:rowOff>279400</xdr:rowOff>
    </xdr:from>
    <xdr:to>
      <xdr:col>10</xdr:col>
      <xdr:colOff>196850</xdr:colOff>
      <xdr:row>281</xdr:row>
      <xdr:rowOff>498475</xdr:rowOff>
    </xdr:to>
    <xdr:pic>
      <xdr:nvPicPr>
        <xdr:cNvPr id="438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12277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281</xdr:row>
      <xdr:rowOff>279400</xdr:rowOff>
    </xdr:from>
    <xdr:to>
      <xdr:col>3</xdr:col>
      <xdr:colOff>196850</xdr:colOff>
      <xdr:row>281</xdr:row>
      <xdr:rowOff>498475</xdr:rowOff>
    </xdr:to>
    <xdr:pic>
      <xdr:nvPicPr>
        <xdr:cNvPr id="438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2277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281</xdr:row>
      <xdr:rowOff>279400</xdr:rowOff>
    </xdr:from>
    <xdr:to>
      <xdr:col>3</xdr:col>
      <xdr:colOff>196850</xdr:colOff>
      <xdr:row>281</xdr:row>
      <xdr:rowOff>498475</xdr:rowOff>
    </xdr:to>
    <xdr:pic>
      <xdr:nvPicPr>
        <xdr:cNvPr id="438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2277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281</xdr:row>
      <xdr:rowOff>279400</xdr:rowOff>
    </xdr:from>
    <xdr:to>
      <xdr:col>10</xdr:col>
      <xdr:colOff>196850</xdr:colOff>
      <xdr:row>281</xdr:row>
      <xdr:rowOff>498475</xdr:rowOff>
    </xdr:to>
    <xdr:pic>
      <xdr:nvPicPr>
        <xdr:cNvPr id="439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12277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281</xdr:row>
      <xdr:rowOff>279400</xdr:rowOff>
    </xdr:from>
    <xdr:to>
      <xdr:col>3</xdr:col>
      <xdr:colOff>196850</xdr:colOff>
      <xdr:row>281</xdr:row>
      <xdr:rowOff>498475</xdr:rowOff>
    </xdr:to>
    <xdr:pic>
      <xdr:nvPicPr>
        <xdr:cNvPr id="439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2277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281</xdr:row>
      <xdr:rowOff>279400</xdr:rowOff>
    </xdr:from>
    <xdr:to>
      <xdr:col>3</xdr:col>
      <xdr:colOff>196850</xdr:colOff>
      <xdr:row>281</xdr:row>
      <xdr:rowOff>498475</xdr:rowOff>
    </xdr:to>
    <xdr:pic>
      <xdr:nvPicPr>
        <xdr:cNvPr id="439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2277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281</xdr:row>
      <xdr:rowOff>279400</xdr:rowOff>
    </xdr:from>
    <xdr:to>
      <xdr:col>10</xdr:col>
      <xdr:colOff>196850</xdr:colOff>
      <xdr:row>281</xdr:row>
      <xdr:rowOff>498475</xdr:rowOff>
    </xdr:to>
    <xdr:pic>
      <xdr:nvPicPr>
        <xdr:cNvPr id="439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12277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281</xdr:row>
      <xdr:rowOff>279400</xdr:rowOff>
    </xdr:from>
    <xdr:to>
      <xdr:col>3</xdr:col>
      <xdr:colOff>196850</xdr:colOff>
      <xdr:row>281</xdr:row>
      <xdr:rowOff>498475</xdr:rowOff>
    </xdr:to>
    <xdr:pic>
      <xdr:nvPicPr>
        <xdr:cNvPr id="439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2277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281</xdr:row>
      <xdr:rowOff>279400</xdr:rowOff>
    </xdr:from>
    <xdr:to>
      <xdr:col>3</xdr:col>
      <xdr:colOff>196850</xdr:colOff>
      <xdr:row>281</xdr:row>
      <xdr:rowOff>498475</xdr:rowOff>
    </xdr:to>
    <xdr:pic>
      <xdr:nvPicPr>
        <xdr:cNvPr id="439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2277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281</xdr:row>
      <xdr:rowOff>279400</xdr:rowOff>
    </xdr:from>
    <xdr:to>
      <xdr:col>10</xdr:col>
      <xdr:colOff>196850</xdr:colOff>
      <xdr:row>281</xdr:row>
      <xdr:rowOff>498475</xdr:rowOff>
    </xdr:to>
    <xdr:pic>
      <xdr:nvPicPr>
        <xdr:cNvPr id="439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12277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281</xdr:row>
      <xdr:rowOff>279400</xdr:rowOff>
    </xdr:from>
    <xdr:to>
      <xdr:col>3</xdr:col>
      <xdr:colOff>196850</xdr:colOff>
      <xdr:row>281</xdr:row>
      <xdr:rowOff>498475</xdr:rowOff>
    </xdr:to>
    <xdr:pic>
      <xdr:nvPicPr>
        <xdr:cNvPr id="439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2277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281</xdr:row>
      <xdr:rowOff>279400</xdr:rowOff>
    </xdr:from>
    <xdr:to>
      <xdr:col>3</xdr:col>
      <xdr:colOff>196850</xdr:colOff>
      <xdr:row>281</xdr:row>
      <xdr:rowOff>498475</xdr:rowOff>
    </xdr:to>
    <xdr:pic>
      <xdr:nvPicPr>
        <xdr:cNvPr id="439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2277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281</xdr:row>
      <xdr:rowOff>257175</xdr:rowOff>
    </xdr:from>
    <xdr:to>
      <xdr:col>3</xdr:col>
      <xdr:colOff>514350</xdr:colOff>
      <xdr:row>281</xdr:row>
      <xdr:rowOff>476250</xdr:rowOff>
    </xdr:to>
    <xdr:pic>
      <xdr:nvPicPr>
        <xdr:cNvPr id="439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122551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281</xdr:row>
      <xdr:rowOff>279400</xdr:rowOff>
    </xdr:from>
    <xdr:to>
      <xdr:col>10</xdr:col>
      <xdr:colOff>196850</xdr:colOff>
      <xdr:row>281</xdr:row>
      <xdr:rowOff>498475</xdr:rowOff>
    </xdr:to>
    <xdr:pic>
      <xdr:nvPicPr>
        <xdr:cNvPr id="440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12277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281</xdr:row>
      <xdr:rowOff>257175</xdr:rowOff>
    </xdr:from>
    <xdr:to>
      <xdr:col>10</xdr:col>
      <xdr:colOff>514350</xdr:colOff>
      <xdr:row>281</xdr:row>
      <xdr:rowOff>476250</xdr:rowOff>
    </xdr:to>
    <xdr:pic>
      <xdr:nvPicPr>
        <xdr:cNvPr id="440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2122551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281</xdr:row>
      <xdr:rowOff>279400</xdr:rowOff>
    </xdr:from>
    <xdr:to>
      <xdr:col>3</xdr:col>
      <xdr:colOff>196850</xdr:colOff>
      <xdr:row>281</xdr:row>
      <xdr:rowOff>498475</xdr:rowOff>
    </xdr:to>
    <xdr:pic>
      <xdr:nvPicPr>
        <xdr:cNvPr id="440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2277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281</xdr:row>
      <xdr:rowOff>257175</xdr:rowOff>
    </xdr:from>
    <xdr:to>
      <xdr:col>3</xdr:col>
      <xdr:colOff>514350</xdr:colOff>
      <xdr:row>281</xdr:row>
      <xdr:rowOff>476250</xdr:rowOff>
    </xdr:to>
    <xdr:pic>
      <xdr:nvPicPr>
        <xdr:cNvPr id="440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122551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281</xdr:row>
      <xdr:rowOff>279400</xdr:rowOff>
    </xdr:from>
    <xdr:to>
      <xdr:col>3</xdr:col>
      <xdr:colOff>196850</xdr:colOff>
      <xdr:row>281</xdr:row>
      <xdr:rowOff>498475</xdr:rowOff>
    </xdr:to>
    <xdr:pic>
      <xdr:nvPicPr>
        <xdr:cNvPr id="440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2277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281</xdr:row>
      <xdr:rowOff>279400</xdr:rowOff>
    </xdr:from>
    <xdr:to>
      <xdr:col>10</xdr:col>
      <xdr:colOff>196850</xdr:colOff>
      <xdr:row>281</xdr:row>
      <xdr:rowOff>498475</xdr:rowOff>
    </xdr:to>
    <xdr:pic>
      <xdr:nvPicPr>
        <xdr:cNvPr id="440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12277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281</xdr:row>
      <xdr:rowOff>279400</xdr:rowOff>
    </xdr:from>
    <xdr:to>
      <xdr:col>3</xdr:col>
      <xdr:colOff>196850</xdr:colOff>
      <xdr:row>281</xdr:row>
      <xdr:rowOff>498475</xdr:rowOff>
    </xdr:to>
    <xdr:pic>
      <xdr:nvPicPr>
        <xdr:cNvPr id="440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2277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281</xdr:row>
      <xdr:rowOff>279400</xdr:rowOff>
    </xdr:from>
    <xdr:to>
      <xdr:col>3</xdr:col>
      <xdr:colOff>196850</xdr:colOff>
      <xdr:row>281</xdr:row>
      <xdr:rowOff>498475</xdr:rowOff>
    </xdr:to>
    <xdr:pic>
      <xdr:nvPicPr>
        <xdr:cNvPr id="440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2277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281</xdr:row>
      <xdr:rowOff>279400</xdr:rowOff>
    </xdr:from>
    <xdr:to>
      <xdr:col>10</xdr:col>
      <xdr:colOff>196850</xdr:colOff>
      <xdr:row>281</xdr:row>
      <xdr:rowOff>498475</xdr:rowOff>
    </xdr:to>
    <xdr:pic>
      <xdr:nvPicPr>
        <xdr:cNvPr id="440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12277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281</xdr:row>
      <xdr:rowOff>279400</xdr:rowOff>
    </xdr:from>
    <xdr:to>
      <xdr:col>3</xdr:col>
      <xdr:colOff>196850</xdr:colOff>
      <xdr:row>281</xdr:row>
      <xdr:rowOff>498475</xdr:rowOff>
    </xdr:to>
    <xdr:pic>
      <xdr:nvPicPr>
        <xdr:cNvPr id="440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2277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281</xdr:row>
      <xdr:rowOff>228600</xdr:rowOff>
    </xdr:from>
    <xdr:to>
      <xdr:col>3</xdr:col>
      <xdr:colOff>260350</xdr:colOff>
      <xdr:row>281</xdr:row>
      <xdr:rowOff>447675</xdr:rowOff>
    </xdr:to>
    <xdr:pic>
      <xdr:nvPicPr>
        <xdr:cNvPr id="441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2122265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281</xdr:row>
      <xdr:rowOff>231775</xdr:rowOff>
    </xdr:from>
    <xdr:to>
      <xdr:col>3</xdr:col>
      <xdr:colOff>539750</xdr:colOff>
      <xdr:row>281</xdr:row>
      <xdr:rowOff>450850</xdr:rowOff>
    </xdr:to>
    <xdr:pic>
      <xdr:nvPicPr>
        <xdr:cNvPr id="441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2122297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281</xdr:row>
      <xdr:rowOff>228600</xdr:rowOff>
    </xdr:from>
    <xdr:to>
      <xdr:col>10</xdr:col>
      <xdr:colOff>260350</xdr:colOff>
      <xdr:row>281</xdr:row>
      <xdr:rowOff>447675</xdr:rowOff>
    </xdr:to>
    <xdr:pic>
      <xdr:nvPicPr>
        <xdr:cNvPr id="441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2122265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281</xdr:row>
      <xdr:rowOff>231775</xdr:rowOff>
    </xdr:from>
    <xdr:to>
      <xdr:col>10</xdr:col>
      <xdr:colOff>539750</xdr:colOff>
      <xdr:row>281</xdr:row>
      <xdr:rowOff>450850</xdr:rowOff>
    </xdr:to>
    <xdr:pic>
      <xdr:nvPicPr>
        <xdr:cNvPr id="441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2122297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281</xdr:row>
      <xdr:rowOff>228600</xdr:rowOff>
    </xdr:from>
    <xdr:to>
      <xdr:col>3</xdr:col>
      <xdr:colOff>260350</xdr:colOff>
      <xdr:row>281</xdr:row>
      <xdr:rowOff>447675</xdr:rowOff>
    </xdr:to>
    <xdr:pic>
      <xdr:nvPicPr>
        <xdr:cNvPr id="441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2122265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281</xdr:row>
      <xdr:rowOff>231775</xdr:rowOff>
    </xdr:from>
    <xdr:to>
      <xdr:col>3</xdr:col>
      <xdr:colOff>539750</xdr:colOff>
      <xdr:row>281</xdr:row>
      <xdr:rowOff>450850</xdr:rowOff>
    </xdr:to>
    <xdr:pic>
      <xdr:nvPicPr>
        <xdr:cNvPr id="441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2122297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281</xdr:row>
      <xdr:rowOff>228600</xdr:rowOff>
    </xdr:from>
    <xdr:to>
      <xdr:col>3</xdr:col>
      <xdr:colOff>260350</xdr:colOff>
      <xdr:row>281</xdr:row>
      <xdr:rowOff>447675</xdr:rowOff>
    </xdr:to>
    <xdr:pic>
      <xdr:nvPicPr>
        <xdr:cNvPr id="441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2122265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281</xdr:row>
      <xdr:rowOff>231775</xdr:rowOff>
    </xdr:from>
    <xdr:to>
      <xdr:col>3</xdr:col>
      <xdr:colOff>539750</xdr:colOff>
      <xdr:row>281</xdr:row>
      <xdr:rowOff>450850</xdr:rowOff>
    </xdr:to>
    <xdr:pic>
      <xdr:nvPicPr>
        <xdr:cNvPr id="441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2122297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281</xdr:row>
      <xdr:rowOff>228600</xdr:rowOff>
    </xdr:from>
    <xdr:to>
      <xdr:col>10</xdr:col>
      <xdr:colOff>260350</xdr:colOff>
      <xdr:row>281</xdr:row>
      <xdr:rowOff>447675</xdr:rowOff>
    </xdr:to>
    <xdr:pic>
      <xdr:nvPicPr>
        <xdr:cNvPr id="441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2122265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281</xdr:row>
      <xdr:rowOff>231775</xdr:rowOff>
    </xdr:from>
    <xdr:to>
      <xdr:col>10</xdr:col>
      <xdr:colOff>539750</xdr:colOff>
      <xdr:row>281</xdr:row>
      <xdr:rowOff>450850</xdr:rowOff>
    </xdr:to>
    <xdr:pic>
      <xdr:nvPicPr>
        <xdr:cNvPr id="441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2122297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281</xdr:row>
      <xdr:rowOff>228600</xdr:rowOff>
    </xdr:from>
    <xdr:to>
      <xdr:col>3</xdr:col>
      <xdr:colOff>260350</xdr:colOff>
      <xdr:row>281</xdr:row>
      <xdr:rowOff>447675</xdr:rowOff>
    </xdr:to>
    <xdr:pic>
      <xdr:nvPicPr>
        <xdr:cNvPr id="442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2122265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245969</xdr:colOff>
      <xdr:row>281</xdr:row>
      <xdr:rowOff>287804</xdr:rowOff>
    </xdr:from>
    <xdr:to>
      <xdr:col>3</xdr:col>
      <xdr:colOff>465044</xdr:colOff>
      <xdr:row>281</xdr:row>
      <xdr:rowOff>506879</xdr:rowOff>
    </xdr:to>
    <xdr:pic>
      <xdr:nvPicPr>
        <xdr:cNvPr id="442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46419" y="212285729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281</xdr:row>
      <xdr:rowOff>228600</xdr:rowOff>
    </xdr:from>
    <xdr:to>
      <xdr:col>10</xdr:col>
      <xdr:colOff>260350</xdr:colOff>
      <xdr:row>281</xdr:row>
      <xdr:rowOff>447675</xdr:rowOff>
    </xdr:to>
    <xdr:pic>
      <xdr:nvPicPr>
        <xdr:cNvPr id="442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2122265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281</xdr:row>
      <xdr:rowOff>231775</xdr:rowOff>
    </xdr:from>
    <xdr:to>
      <xdr:col>10</xdr:col>
      <xdr:colOff>539750</xdr:colOff>
      <xdr:row>281</xdr:row>
      <xdr:rowOff>450850</xdr:rowOff>
    </xdr:to>
    <xdr:pic>
      <xdr:nvPicPr>
        <xdr:cNvPr id="442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2122297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287</xdr:row>
      <xdr:rowOff>279400</xdr:rowOff>
    </xdr:from>
    <xdr:to>
      <xdr:col>3</xdr:col>
      <xdr:colOff>196850</xdr:colOff>
      <xdr:row>287</xdr:row>
      <xdr:rowOff>498475</xdr:rowOff>
    </xdr:to>
    <xdr:pic>
      <xdr:nvPicPr>
        <xdr:cNvPr id="442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655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287</xdr:row>
      <xdr:rowOff>257175</xdr:rowOff>
    </xdr:from>
    <xdr:to>
      <xdr:col>3</xdr:col>
      <xdr:colOff>514350</xdr:colOff>
      <xdr:row>287</xdr:row>
      <xdr:rowOff>476250</xdr:rowOff>
    </xdr:to>
    <xdr:pic>
      <xdr:nvPicPr>
        <xdr:cNvPr id="442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165318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287</xdr:row>
      <xdr:rowOff>279400</xdr:rowOff>
    </xdr:from>
    <xdr:to>
      <xdr:col>10</xdr:col>
      <xdr:colOff>196850</xdr:colOff>
      <xdr:row>287</xdr:row>
      <xdr:rowOff>498475</xdr:rowOff>
    </xdr:to>
    <xdr:pic>
      <xdr:nvPicPr>
        <xdr:cNvPr id="442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1655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287</xdr:row>
      <xdr:rowOff>257175</xdr:rowOff>
    </xdr:from>
    <xdr:to>
      <xdr:col>10</xdr:col>
      <xdr:colOff>514350</xdr:colOff>
      <xdr:row>287</xdr:row>
      <xdr:rowOff>476250</xdr:rowOff>
    </xdr:to>
    <xdr:pic>
      <xdr:nvPicPr>
        <xdr:cNvPr id="442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2165318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287</xdr:row>
      <xdr:rowOff>279400</xdr:rowOff>
    </xdr:from>
    <xdr:to>
      <xdr:col>3</xdr:col>
      <xdr:colOff>196850</xdr:colOff>
      <xdr:row>287</xdr:row>
      <xdr:rowOff>498475</xdr:rowOff>
    </xdr:to>
    <xdr:pic>
      <xdr:nvPicPr>
        <xdr:cNvPr id="442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655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287</xdr:row>
      <xdr:rowOff>257175</xdr:rowOff>
    </xdr:from>
    <xdr:to>
      <xdr:col>3</xdr:col>
      <xdr:colOff>514350</xdr:colOff>
      <xdr:row>287</xdr:row>
      <xdr:rowOff>476250</xdr:rowOff>
    </xdr:to>
    <xdr:pic>
      <xdr:nvPicPr>
        <xdr:cNvPr id="442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165318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287</xdr:row>
      <xdr:rowOff>279400</xdr:rowOff>
    </xdr:from>
    <xdr:to>
      <xdr:col>3</xdr:col>
      <xdr:colOff>196850</xdr:colOff>
      <xdr:row>287</xdr:row>
      <xdr:rowOff>498475</xdr:rowOff>
    </xdr:to>
    <xdr:pic>
      <xdr:nvPicPr>
        <xdr:cNvPr id="443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655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287</xdr:row>
      <xdr:rowOff>279400</xdr:rowOff>
    </xdr:from>
    <xdr:to>
      <xdr:col>10</xdr:col>
      <xdr:colOff>196850</xdr:colOff>
      <xdr:row>287</xdr:row>
      <xdr:rowOff>498475</xdr:rowOff>
    </xdr:to>
    <xdr:pic>
      <xdr:nvPicPr>
        <xdr:cNvPr id="443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1655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287</xdr:row>
      <xdr:rowOff>279400</xdr:rowOff>
    </xdr:from>
    <xdr:to>
      <xdr:col>3</xdr:col>
      <xdr:colOff>196850</xdr:colOff>
      <xdr:row>287</xdr:row>
      <xdr:rowOff>498475</xdr:rowOff>
    </xdr:to>
    <xdr:pic>
      <xdr:nvPicPr>
        <xdr:cNvPr id="443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655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287</xdr:row>
      <xdr:rowOff>279400</xdr:rowOff>
    </xdr:from>
    <xdr:to>
      <xdr:col>3</xdr:col>
      <xdr:colOff>196850</xdr:colOff>
      <xdr:row>287</xdr:row>
      <xdr:rowOff>498475</xdr:rowOff>
    </xdr:to>
    <xdr:pic>
      <xdr:nvPicPr>
        <xdr:cNvPr id="443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655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287</xdr:row>
      <xdr:rowOff>279400</xdr:rowOff>
    </xdr:from>
    <xdr:to>
      <xdr:col>10</xdr:col>
      <xdr:colOff>196850</xdr:colOff>
      <xdr:row>287</xdr:row>
      <xdr:rowOff>498475</xdr:rowOff>
    </xdr:to>
    <xdr:pic>
      <xdr:nvPicPr>
        <xdr:cNvPr id="44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1655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287</xdr:row>
      <xdr:rowOff>279400</xdr:rowOff>
    </xdr:from>
    <xdr:to>
      <xdr:col>3</xdr:col>
      <xdr:colOff>196850</xdr:colOff>
      <xdr:row>287</xdr:row>
      <xdr:rowOff>498475</xdr:rowOff>
    </xdr:to>
    <xdr:pic>
      <xdr:nvPicPr>
        <xdr:cNvPr id="443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655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287</xdr:row>
      <xdr:rowOff>279400</xdr:rowOff>
    </xdr:from>
    <xdr:to>
      <xdr:col>3</xdr:col>
      <xdr:colOff>196850</xdr:colOff>
      <xdr:row>287</xdr:row>
      <xdr:rowOff>498475</xdr:rowOff>
    </xdr:to>
    <xdr:pic>
      <xdr:nvPicPr>
        <xdr:cNvPr id="443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655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287</xdr:row>
      <xdr:rowOff>279400</xdr:rowOff>
    </xdr:from>
    <xdr:to>
      <xdr:col>10</xdr:col>
      <xdr:colOff>196850</xdr:colOff>
      <xdr:row>287</xdr:row>
      <xdr:rowOff>498475</xdr:rowOff>
    </xdr:to>
    <xdr:pic>
      <xdr:nvPicPr>
        <xdr:cNvPr id="443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1655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287</xdr:row>
      <xdr:rowOff>279400</xdr:rowOff>
    </xdr:from>
    <xdr:to>
      <xdr:col>3</xdr:col>
      <xdr:colOff>196850</xdr:colOff>
      <xdr:row>287</xdr:row>
      <xdr:rowOff>498475</xdr:rowOff>
    </xdr:to>
    <xdr:pic>
      <xdr:nvPicPr>
        <xdr:cNvPr id="443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655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287</xdr:row>
      <xdr:rowOff>279400</xdr:rowOff>
    </xdr:from>
    <xdr:to>
      <xdr:col>3</xdr:col>
      <xdr:colOff>196850</xdr:colOff>
      <xdr:row>287</xdr:row>
      <xdr:rowOff>498475</xdr:rowOff>
    </xdr:to>
    <xdr:pic>
      <xdr:nvPicPr>
        <xdr:cNvPr id="443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655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287</xdr:row>
      <xdr:rowOff>279400</xdr:rowOff>
    </xdr:from>
    <xdr:to>
      <xdr:col>10</xdr:col>
      <xdr:colOff>196850</xdr:colOff>
      <xdr:row>287</xdr:row>
      <xdr:rowOff>498475</xdr:rowOff>
    </xdr:to>
    <xdr:pic>
      <xdr:nvPicPr>
        <xdr:cNvPr id="444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1655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287</xdr:row>
      <xdr:rowOff>279400</xdr:rowOff>
    </xdr:from>
    <xdr:to>
      <xdr:col>3</xdr:col>
      <xdr:colOff>196850</xdr:colOff>
      <xdr:row>287</xdr:row>
      <xdr:rowOff>498475</xdr:rowOff>
    </xdr:to>
    <xdr:pic>
      <xdr:nvPicPr>
        <xdr:cNvPr id="444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655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287</xdr:row>
      <xdr:rowOff>279400</xdr:rowOff>
    </xdr:from>
    <xdr:to>
      <xdr:col>3</xdr:col>
      <xdr:colOff>196850</xdr:colOff>
      <xdr:row>287</xdr:row>
      <xdr:rowOff>498475</xdr:rowOff>
    </xdr:to>
    <xdr:pic>
      <xdr:nvPicPr>
        <xdr:cNvPr id="444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655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287</xdr:row>
      <xdr:rowOff>279400</xdr:rowOff>
    </xdr:from>
    <xdr:to>
      <xdr:col>10</xdr:col>
      <xdr:colOff>196850</xdr:colOff>
      <xdr:row>287</xdr:row>
      <xdr:rowOff>498475</xdr:rowOff>
    </xdr:to>
    <xdr:pic>
      <xdr:nvPicPr>
        <xdr:cNvPr id="444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1655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287</xdr:row>
      <xdr:rowOff>279400</xdr:rowOff>
    </xdr:from>
    <xdr:to>
      <xdr:col>3</xdr:col>
      <xdr:colOff>196850</xdr:colOff>
      <xdr:row>287</xdr:row>
      <xdr:rowOff>498475</xdr:rowOff>
    </xdr:to>
    <xdr:pic>
      <xdr:nvPicPr>
        <xdr:cNvPr id="444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655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287</xdr:row>
      <xdr:rowOff>279400</xdr:rowOff>
    </xdr:from>
    <xdr:to>
      <xdr:col>3</xdr:col>
      <xdr:colOff>196850</xdr:colOff>
      <xdr:row>287</xdr:row>
      <xdr:rowOff>498475</xdr:rowOff>
    </xdr:to>
    <xdr:pic>
      <xdr:nvPicPr>
        <xdr:cNvPr id="444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655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287</xdr:row>
      <xdr:rowOff>257175</xdr:rowOff>
    </xdr:from>
    <xdr:to>
      <xdr:col>3</xdr:col>
      <xdr:colOff>514350</xdr:colOff>
      <xdr:row>287</xdr:row>
      <xdr:rowOff>476250</xdr:rowOff>
    </xdr:to>
    <xdr:pic>
      <xdr:nvPicPr>
        <xdr:cNvPr id="444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165318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287</xdr:row>
      <xdr:rowOff>279400</xdr:rowOff>
    </xdr:from>
    <xdr:to>
      <xdr:col>10</xdr:col>
      <xdr:colOff>196850</xdr:colOff>
      <xdr:row>287</xdr:row>
      <xdr:rowOff>498475</xdr:rowOff>
    </xdr:to>
    <xdr:pic>
      <xdr:nvPicPr>
        <xdr:cNvPr id="444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1655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287</xdr:row>
      <xdr:rowOff>257175</xdr:rowOff>
    </xdr:from>
    <xdr:to>
      <xdr:col>10</xdr:col>
      <xdr:colOff>514350</xdr:colOff>
      <xdr:row>287</xdr:row>
      <xdr:rowOff>476250</xdr:rowOff>
    </xdr:to>
    <xdr:pic>
      <xdr:nvPicPr>
        <xdr:cNvPr id="444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2165318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287</xdr:row>
      <xdr:rowOff>279400</xdr:rowOff>
    </xdr:from>
    <xdr:to>
      <xdr:col>3</xdr:col>
      <xdr:colOff>196850</xdr:colOff>
      <xdr:row>287</xdr:row>
      <xdr:rowOff>498475</xdr:rowOff>
    </xdr:to>
    <xdr:pic>
      <xdr:nvPicPr>
        <xdr:cNvPr id="444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655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287</xdr:row>
      <xdr:rowOff>257175</xdr:rowOff>
    </xdr:from>
    <xdr:to>
      <xdr:col>3</xdr:col>
      <xdr:colOff>514350</xdr:colOff>
      <xdr:row>287</xdr:row>
      <xdr:rowOff>476250</xdr:rowOff>
    </xdr:to>
    <xdr:pic>
      <xdr:nvPicPr>
        <xdr:cNvPr id="445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165318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287</xdr:row>
      <xdr:rowOff>279400</xdr:rowOff>
    </xdr:from>
    <xdr:to>
      <xdr:col>3</xdr:col>
      <xdr:colOff>196850</xdr:colOff>
      <xdr:row>287</xdr:row>
      <xdr:rowOff>498475</xdr:rowOff>
    </xdr:to>
    <xdr:pic>
      <xdr:nvPicPr>
        <xdr:cNvPr id="445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655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287</xdr:row>
      <xdr:rowOff>279400</xdr:rowOff>
    </xdr:from>
    <xdr:to>
      <xdr:col>10</xdr:col>
      <xdr:colOff>196850</xdr:colOff>
      <xdr:row>287</xdr:row>
      <xdr:rowOff>498475</xdr:rowOff>
    </xdr:to>
    <xdr:pic>
      <xdr:nvPicPr>
        <xdr:cNvPr id="445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1655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287</xdr:row>
      <xdr:rowOff>279400</xdr:rowOff>
    </xdr:from>
    <xdr:to>
      <xdr:col>3</xdr:col>
      <xdr:colOff>196850</xdr:colOff>
      <xdr:row>287</xdr:row>
      <xdr:rowOff>498475</xdr:rowOff>
    </xdr:to>
    <xdr:pic>
      <xdr:nvPicPr>
        <xdr:cNvPr id="445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655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287</xdr:row>
      <xdr:rowOff>279400</xdr:rowOff>
    </xdr:from>
    <xdr:to>
      <xdr:col>3</xdr:col>
      <xdr:colOff>196850</xdr:colOff>
      <xdr:row>287</xdr:row>
      <xdr:rowOff>498475</xdr:rowOff>
    </xdr:to>
    <xdr:pic>
      <xdr:nvPicPr>
        <xdr:cNvPr id="445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655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287</xdr:row>
      <xdr:rowOff>279400</xdr:rowOff>
    </xdr:from>
    <xdr:to>
      <xdr:col>10</xdr:col>
      <xdr:colOff>196850</xdr:colOff>
      <xdr:row>287</xdr:row>
      <xdr:rowOff>498475</xdr:rowOff>
    </xdr:to>
    <xdr:pic>
      <xdr:nvPicPr>
        <xdr:cNvPr id="445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1655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287</xdr:row>
      <xdr:rowOff>279400</xdr:rowOff>
    </xdr:from>
    <xdr:to>
      <xdr:col>3</xdr:col>
      <xdr:colOff>196850</xdr:colOff>
      <xdr:row>287</xdr:row>
      <xdr:rowOff>498475</xdr:rowOff>
    </xdr:to>
    <xdr:pic>
      <xdr:nvPicPr>
        <xdr:cNvPr id="445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655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287</xdr:row>
      <xdr:rowOff>228600</xdr:rowOff>
    </xdr:from>
    <xdr:to>
      <xdr:col>3</xdr:col>
      <xdr:colOff>260350</xdr:colOff>
      <xdr:row>287</xdr:row>
      <xdr:rowOff>447675</xdr:rowOff>
    </xdr:to>
    <xdr:pic>
      <xdr:nvPicPr>
        <xdr:cNvPr id="445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2165032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287</xdr:row>
      <xdr:rowOff>231775</xdr:rowOff>
    </xdr:from>
    <xdr:to>
      <xdr:col>3</xdr:col>
      <xdr:colOff>539750</xdr:colOff>
      <xdr:row>287</xdr:row>
      <xdr:rowOff>450850</xdr:rowOff>
    </xdr:to>
    <xdr:pic>
      <xdr:nvPicPr>
        <xdr:cNvPr id="445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2165064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287</xdr:row>
      <xdr:rowOff>228600</xdr:rowOff>
    </xdr:from>
    <xdr:to>
      <xdr:col>10</xdr:col>
      <xdr:colOff>260350</xdr:colOff>
      <xdr:row>287</xdr:row>
      <xdr:rowOff>447675</xdr:rowOff>
    </xdr:to>
    <xdr:pic>
      <xdr:nvPicPr>
        <xdr:cNvPr id="445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2165032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287</xdr:row>
      <xdr:rowOff>231775</xdr:rowOff>
    </xdr:from>
    <xdr:to>
      <xdr:col>10</xdr:col>
      <xdr:colOff>539750</xdr:colOff>
      <xdr:row>287</xdr:row>
      <xdr:rowOff>450850</xdr:rowOff>
    </xdr:to>
    <xdr:pic>
      <xdr:nvPicPr>
        <xdr:cNvPr id="446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2165064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287</xdr:row>
      <xdr:rowOff>228600</xdr:rowOff>
    </xdr:from>
    <xdr:to>
      <xdr:col>3</xdr:col>
      <xdr:colOff>260350</xdr:colOff>
      <xdr:row>287</xdr:row>
      <xdr:rowOff>447675</xdr:rowOff>
    </xdr:to>
    <xdr:pic>
      <xdr:nvPicPr>
        <xdr:cNvPr id="446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2165032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287</xdr:row>
      <xdr:rowOff>231775</xdr:rowOff>
    </xdr:from>
    <xdr:to>
      <xdr:col>3</xdr:col>
      <xdr:colOff>539750</xdr:colOff>
      <xdr:row>287</xdr:row>
      <xdr:rowOff>450850</xdr:rowOff>
    </xdr:to>
    <xdr:pic>
      <xdr:nvPicPr>
        <xdr:cNvPr id="446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2165064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287</xdr:row>
      <xdr:rowOff>228600</xdr:rowOff>
    </xdr:from>
    <xdr:to>
      <xdr:col>3</xdr:col>
      <xdr:colOff>260350</xdr:colOff>
      <xdr:row>287</xdr:row>
      <xdr:rowOff>447675</xdr:rowOff>
    </xdr:to>
    <xdr:pic>
      <xdr:nvPicPr>
        <xdr:cNvPr id="446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2165032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287</xdr:row>
      <xdr:rowOff>231775</xdr:rowOff>
    </xdr:from>
    <xdr:to>
      <xdr:col>3</xdr:col>
      <xdr:colOff>539750</xdr:colOff>
      <xdr:row>287</xdr:row>
      <xdr:rowOff>450850</xdr:rowOff>
    </xdr:to>
    <xdr:pic>
      <xdr:nvPicPr>
        <xdr:cNvPr id="446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2165064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287</xdr:row>
      <xdr:rowOff>228600</xdr:rowOff>
    </xdr:from>
    <xdr:to>
      <xdr:col>10</xdr:col>
      <xdr:colOff>260350</xdr:colOff>
      <xdr:row>287</xdr:row>
      <xdr:rowOff>447675</xdr:rowOff>
    </xdr:to>
    <xdr:pic>
      <xdr:nvPicPr>
        <xdr:cNvPr id="446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2165032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287</xdr:row>
      <xdr:rowOff>231775</xdr:rowOff>
    </xdr:from>
    <xdr:to>
      <xdr:col>10</xdr:col>
      <xdr:colOff>539750</xdr:colOff>
      <xdr:row>287</xdr:row>
      <xdr:rowOff>450850</xdr:rowOff>
    </xdr:to>
    <xdr:pic>
      <xdr:nvPicPr>
        <xdr:cNvPr id="446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2165064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287</xdr:row>
      <xdr:rowOff>228600</xdr:rowOff>
    </xdr:from>
    <xdr:to>
      <xdr:col>3</xdr:col>
      <xdr:colOff>260350</xdr:colOff>
      <xdr:row>287</xdr:row>
      <xdr:rowOff>447675</xdr:rowOff>
    </xdr:to>
    <xdr:pic>
      <xdr:nvPicPr>
        <xdr:cNvPr id="446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2165032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287</xdr:row>
      <xdr:rowOff>231775</xdr:rowOff>
    </xdr:from>
    <xdr:to>
      <xdr:col>3</xdr:col>
      <xdr:colOff>539750</xdr:colOff>
      <xdr:row>287</xdr:row>
      <xdr:rowOff>450850</xdr:rowOff>
    </xdr:to>
    <xdr:pic>
      <xdr:nvPicPr>
        <xdr:cNvPr id="446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2165064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287</xdr:row>
      <xdr:rowOff>228600</xdr:rowOff>
    </xdr:from>
    <xdr:to>
      <xdr:col>10</xdr:col>
      <xdr:colOff>260350</xdr:colOff>
      <xdr:row>287</xdr:row>
      <xdr:rowOff>447675</xdr:rowOff>
    </xdr:to>
    <xdr:pic>
      <xdr:nvPicPr>
        <xdr:cNvPr id="446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2165032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287</xdr:row>
      <xdr:rowOff>231775</xdr:rowOff>
    </xdr:from>
    <xdr:to>
      <xdr:col>10</xdr:col>
      <xdr:colOff>539750</xdr:colOff>
      <xdr:row>287</xdr:row>
      <xdr:rowOff>450850</xdr:rowOff>
    </xdr:to>
    <xdr:pic>
      <xdr:nvPicPr>
        <xdr:cNvPr id="447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2165064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291</xdr:row>
      <xdr:rowOff>279400</xdr:rowOff>
    </xdr:from>
    <xdr:to>
      <xdr:col>10</xdr:col>
      <xdr:colOff>196850</xdr:colOff>
      <xdr:row>291</xdr:row>
      <xdr:rowOff>498475</xdr:rowOff>
    </xdr:to>
    <xdr:pic>
      <xdr:nvPicPr>
        <xdr:cNvPr id="447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19440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291</xdr:row>
      <xdr:rowOff>257175</xdr:rowOff>
    </xdr:from>
    <xdr:to>
      <xdr:col>10</xdr:col>
      <xdr:colOff>514350</xdr:colOff>
      <xdr:row>291</xdr:row>
      <xdr:rowOff>476250</xdr:rowOff>
    </xdr:to>
    <xdr:pic>
      <xdr:nvPicPr>
        <xdr:cNvPr id="447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2194179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291</xdr:row>
      <xdr:rowOff>279400</xdr:rowOff>
    </xdr:from>
    <xdr:to>
      <xdr:col>3</xdr:col>
      <xdr:colOff>196850</xdr:colOff>
      <xdr:row>291</xdr:row>
      <xdr:rowOff>498475</xdr:rowOff>
    </xdr:to>
    <xdr:pic>
      <xdr:nvPicPr>
        <xdr:cNvPr id="447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9440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291</xdr:row>
      <xdr:rowOff>257175</xdr:rowOff>
    </xdr:from>
    <xdr:to>
      <xdr:col>3</xdr:col>
      <xdr:colOff>514350</xdr:colOff>
      <xdr:row>291</xdr:row>
      <xdr:rowOff>476250</xdr:rowOff>
    </xdr:to>
    <xdr:pic>
      <xdr:nvPicPr>
        <xdr:cNvPr id="447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194179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291</xdr:row>
      <xdr:rowOff>279400</xdr:rowOff>
    </xdr:from>
    <xdr:to>
      <xdr:col>10</xdr:col>
      <xdr:colOff>196850</xdr:colOff>
      <xdr:row>291</xdr:row>
      <xdr:rowOff>498475</xdr:rowOff>
    </xdr:to>
    <xdr:pic>
      <xdr:nvPicPr>
        <xdr:cNvPr id="447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19440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291</xdr:row>
      <xdr:rowOff>257175</xdr:rowOff>
    </xdr:from>
    <xdr:to>
      <xdr:col>10</xdr:col>
      <xdr:colOff>514350</xdr:colOff>
      <xdr:row>291</xdr:row>
      <xdr:rowOff>476250</xdr:rowOff>
    </xdr:to>
    <xdr:pic>
      <xdr:nvPicPr>
        <xdr:cNvPr id="447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2194179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291</xdr:row>
      <xdr:rowOff>279400</xdr:rowOff>
    </xdr:from>
    <xdr:to>
      <xdr:col>3</xdr:col>
      <xdr:colOff>196850</xdr:colOff>
      <xdr:row>291</xdr:row>
      <xdr:rowOff>498475</xdr:rowOff>
    </xdr:to>
    <xdr:pic>
      <xdr:nvPicPr>
        <xdr:cNvPr id="447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9440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291</xdr:row>
      <xdr:rowOff>257175</xdr:rowOff>
    </xdr:from>
    <xdr:to>
      <xdr:col>3</xdr:col>
      <xdr:colOff>514350</xdr:colOff>
      <xdr:row>291</xdr:row>
      <xdr:rowOff>476250</xdr:rowOff>
    </xdr:to>
    <xdr:pic>
      <xdr:nvPicPr>
        <xdr:cNvPr id="447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194179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291</xdr:row>
      <xdr:rowOff>279400</xdr:rowOff>
    </xdr:from>
    <xdr:to>
      <xdr:col>10</xdr:col>
      <xdr:colOff>196850</xdr:colOff>
      <xdr:row>291</xdr:row>
      <xdr:rowOff>498475</xdr:rowOff>
    </xdr:to>
    <xdr:pic>
      <xdr:nvPicPr>
        <xdr:cNvPr id="447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19440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291</xdr:row>
      <xdr:rowOff>257175</xdr:rowOff>
    </xdr:from>
    <xdr:to>
      <xdr:col>10</xdr:col>
      <xdr:colOff>514350</xdr:colOff>
      <xdr:row>291</xdr:row>
      <xdr:rowOff>476250</xdr:rowOff>
    </xdr:to>
    <xdr:pic>
      <xdr:nvPicPr>
        <xdr:cNvPr id="448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2194179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291</xdr:row>
      <xdr:rowOff>279400</xdr:rowOff>
    </xdr:from>
    <xdr:to>
      <xdr:col>3</xdr:col>
      <xdr:colOff>196850</xdr:colOff>
      <xdr:row>291</xdr:row>
      <xdr:rowOff>498475</xdr:rowOff>
    </xdr:to>
    <xdr:pic>
      <xdr:nvPicPr>
        <xdr:cNvPr id="448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9440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291</xdr:row>
      <xdr:rowOff>257175</xdr:rowOff>
    </xdr:from>
    <xdr:to>
      <xdr:col>3</xdr:col>
      <xdr:colOff>514350</xdr:colOff>
      <xdr:row>291</xdr:row>
      <xdr:rowOff>476250</xdr:rowOff>
    </xdr:to>
    <xdr:pic>
      <xdr:nvPicPr>
        <xdr:cNvPr id="448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194179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291</xdr:row>
      <xdr:rowOff>279400</xdr:rowOff>
    </xdr:from>
    <xdr:to>
      <xdr:col>10</xdr:col>
      <xdr:colOff>196850</xdr:colOff>
      <xdr:row>291</xdr:row>
      <xdr:rowOff>498475</xdr:rowOff>
    </xdr:to>
    <xdr:pic>
      <xdr:nvPicPr>
        <xdr:cNvPr id="448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19440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291</xdr:row>
      <xdr:rowOff>257175</xdr:rowOff>
    </xdr:from>
    <xdr:to>
      <xdr:col>10</xdr:col>
      <xdr:colOff>514350</xdr:colOff>
      <xdr:row>291</xdr:row>
      <xdr:rowOff>476250</xdr:rowOff>
    </xdr:to>
    <xdr:pic>
      <xdr:nvPicPr>
        <xdr:cNvPr id="448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2194179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291</xdr:row>
      <xdr:rowOff>279400</xdr:rowOff>
    </xdr:from>
    <xdr:to>
      <xdr:col>3</xdr:col>
      <xdr:colOff>196850</xdr:colOff>
      <xdr:row>291</xdr:row>
      <xdr:rowOff>498475</xdr:rowOff>
    </xdr:to>
    <xdr:pic>
      <xdr:nvPicPr>
        <xdr:cNvPr id="448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9440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291</xdr:row>
      <xdr:rowOff>257175</xdr:rowOff>
    </xdr:from>
    <xdr:to>
      <xdr:col>3</xdr:col>
      <xdr:colOff>514350</xdr:colOff>
      <xdr:row>291</xdr:row>
      <xdr:rowOff>476250</xdr:rowOff>
    </xdr:to>
    <xdr:pic>
      <xdr:nvPicPr>
        <xdr:cNvPr id="448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194179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291</xdr:row>
      <xdr:rowOff>279400</xdr:rowOff>
    </xdr:from>
    <xdr:to>
      <xdr:col>3</xdr:col>
      <xdr:colOff>196850</xdr:colOff>
      <xdr:row>291</xdr:row>
      <xdr:rowOff>498475</xdr:rowOff>
    </xdr:to>
    <xdr:pic>
      <xdr:nvPicPr>
        <xdr:cNvPr id="448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9440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291</xdr:row>
      <xdr:rowOff>257175</xdr:rowOff>
    </xdr:from>
    <xdr:to>
      <xdr:col>3</xdr:col>
      <xdr:colOff>514350</xdr:colOff>
      <xdr:row>291</xdr:row>
      <xdr:rowOff>476250</xdr:rowOff>
    </xdr:to>
    <xdr:pic>
      <xdr:nvPicPr>
        <xdr:cNvPr id="448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194179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291</xdr:row>
      <xdr:rowOff>279400</xdr:rowOff>
    </xdr:from>
    <xdr:to>
      <xdr:col>10</xdr:col>
      <xdr:colOff>196850</xdr:colOff>
      <xdr:row>291</xdr:row>
      <xdr:rowOff>498475</xdr:rowOff>
    </xdr:to>
    <xdr:pic>
      <xdr:nvPicPr>
        <xdr:cNvPr id="448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19440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291</xdr:row>
      <xdr:rowOff>257175</xdr:rowOff>
    </xdr:from>
    <xdr:to>
      <xdr:col>10</xdr:col>
      <xdr:colOff>514350</xdr:colOff>
      <xdr:row>291</xdr:row>
      <xdr:rowOff>476250</xdr:rowOff>
    </xdr:to>
    <xdr:pic>
      <xdr:nvPicPr>
        <xdr:cNvPr id="449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2194179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291</xdr:row>
      <xdr:rowOff>279400</xdr:rowOff>
    </xdr:from>
    <xdr:to>
      <xdr:col>3</xdr:col>
      <xdr:colOff>196850</xdr:colOff>
      <xdr:row>291</xdr:row>
      <xdr:rowOff>498475</xdr:rowOff>
    </xdr:to>
    <xdr:pic>
      <xdr:nvPicPr>
        <xdr:cNvPr id="449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9440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291</xdr:row>
      <xdr:rowOff>257175</xdr:rowOff>
    </xdr:from>
    <xdr:to>
      <xdr:col>3</xdr:col>
      <xdr:colOff>514350</xdr:colOff>
      <xdr:row>291</xdr:row>
      <xdr:rowOff>476250</xdr:rowOff>
    </xdr:to>
    <xdr:pic>
      <xdr:nvPicPr>
        <xdr:cNvPr id="449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194179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291</xdr:row>
      <xdr:rowOff>279400</xdr:rowOff>
    </xdr:from>
    <xdr:to>
      <xdr:col>3</xdr:col>
      <xdr:colOff>196850</xdr:colOff>
      <xdr:row>291</xdr:row>
      <xdr:rowOff>498475</xdr:rowOff>
    </xdr:to>
    <xdr:pic>
      <xdr:nvPicPr>
        <xdr:cNvPr id="449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9440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291</xdr:row>
      <xdr:rowOff>257175</xdr:rowOff>
    </xdr:from>
    <xdr:to>
      <xdr:col>3</xdr:col>
      <xdr:colOff>514350</xdr:colOff>
      <xdr:row>291</xdr:row>
      <xdr:rowOff>476250</xdr:rowOff>
    </xdr:to>
    <xdr:pic>
      <xdr:nvPicPr>
        <xdr:cNvPr id="449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194179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291</xdr:row>
      <xdr:rowOff>279400</xdr:rowOff>
    </xdr:from>
    <xdr:to>
      <xdr:col>10</xdr:col>
      <xdr:colOff>196850</xdr:colOff>
      <xdr:row>291</xdr:row>
      <xdr:rowOff>498475</xdr:rowOff>
    </xdr:to>
    <xdr:pic>
      <xdr:nvPicPr>
        <xdr:cNvPr id="449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19440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291</xdr:row>
      <xdr:rowOff>257175</xdr:rowOff>
    </xdr:from>
    <xdr:to>
      <xdr:col>10</xdr:col>
      <xdr:colOff>514350</xdr:colOff>
      <xdr:row>291</xdr:row>
      <xdr:rowOff>476250</xdr:rowOff>
    </xdr:to>
    <xdr:pic>
      <xdr:nvPicPr>
        <xdr:cNvPr id="449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2194179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291</xdr:row>
      <xdr:rowOff>279400</xdr:rowOff>
    </xdr:from>
    <xdr:to>
      <xdr:col>3</xdr:col>
      <xdr:colOff>196850</xdr:colOff>
      <xdr:row>291</xdr:row>
      <xdr:rowOff>498475</xdr:rowOff>
    </xdr:to>
    <xdr:pic>
      <xdr:nvPicPr>
        <xdr:cNvPr id="449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9440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291</xdr:row>
      <xdr:rowOff>257175</xdr:rowOff>
    </xdr:from>
    <xdr:to>
      <xdr:col>3</xdr:col>
      <xdr:colOff>514350</xdr:colOff>
      <xdr:row>291</xdr:row>
      <xdr:rowOff>476250</xdr:rowOff>
    </xdr:to>
    <xdr:pic>
      <xdr:nvPicPr>
        <xdr:cNvPr id="449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194179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291</xdr:row>
      <xdr:rowOff>279400</xdr:rowOff>
    </xdr:from>
    <xdr:to>
      <xdr:col>3</xdr:col>
      <xdr:colOff>196850</xdr:colOff>
      <xdr:row>291</xdr:row>
      <xdr:rowOff>498475</xdr:rowOff>
    </xdr:to>
    <xdr:pic>
      <xdr:nvPicPr>
        <xdr:cNvPr id="449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9440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291</xdr:row>
      <xdr:rowOff>257175</xdr:rowOff>
    </xdr:from>
    <xdr:to>
      <xdr:col>3</xdr:col>
      <xdr:colOff>514350</xdr:colOff>
      <xdr:row>291</xdr:row>
      <xdr:rowOff>476250</xdr:rowOff>
    </xdr:to>
    <xdr:pic>
      <xdr:nvPicPr>
        <xdr:cNvPr id="450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194179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291</xdr:row>
      <xdr:rowOff>279400</xdr:rowOff>
    </xdr:from>
    <xdr:to>
      <xdr:col>10</xdr:col>
      <xdr:colOff>196850</xdr:colOff>
      <xdr:row>291</xdr:row>
      <xdr:rowOff>498475</xdr:rowOff>
    </xdr:to>
    <xdr:pic>
      <xdr:nvPicPr>
        <xdr:cNvPr id="450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19440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291</xdr:row>
      <xdr:rowOff>257175</xdr:rowOff>
    </xdr:from>
    <xdr:to>
      <xdr:col>10</xdr:col>
      <xdr:colOff>514350</xdr:colOff>
      <xdr:row>291</xdr:row>
      <xdr:rowOff>476250</xdr:rowOff>
    </xdr:to>
    <xdr:pic>
      <xdr:nvPicPr>
        <xdr:cNvPr id="450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2194179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291</xdr:row>
      <xdr:rowOff>279400</xdr:rowOff>
    </xdr:from>
    <xdr:to>
      <xdr:col>3</xdr:col>
      <xdr:colOff>196850</xdr:colOff>
      <xdr:row>291</xdr:row>
      <xdr:rowOff>498475</xdr:rowOff>
    </xdr:to>
    <xdr:pic>
      <xdr:nvPicPr>
        <xdr:cNvPr id="450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9440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291</xdr:row>
      <xdr:rowOff>257175</xdr:rowOff>
    </xdr:from>
    <xdr:to>
      <xdr:col>3</xdr:col>
      <xdr:colOff>514350</xdr:colOff>
      <xdr:row>291</xdr:row>
      <xdr:rowOff>476250</xdr:rowOff>
    </xdr:to>
    <xdr:pic>
      <xdr:nvPicPr>
        <xdr:cNvPr id="450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194179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291</xdr:row>
      <xdr:rowOff>279400</xdr:rowOff>
    </xdr:from>
    <xdr:to>
      <xdr:col>3</xdr:col>
      <xdr:colOff>196850</xdr:colOff>
      <xdr:row>291</xdr:row>
      <xdr:rowOff>498475</xdr:rowOff>
    </xdr:to>
    <xdr:pic>
      <xdr:nvPicPr>
        <xdr:cNvPr id="450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9440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291</xdr:row>
      <xdr:rowOff>257175</xdr:rowOff>
    </xdr:from>
    <xdr:to>
      <xdr:col>3</xdr:col>
      <xdr:colOff>514350</xdr:colOff>
      <xdr:row>291</xdr:row>
      <xdr:rowOff>476250</xdr:rowOff>
    </xdr:to>
    <xdr:pic>
      <xdr:nvPicPr>
        <xdr:cNvPr id="450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194179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291</xdr:row>
      <xdr:rowOff>279400</xdr:rowOff>
    </xdr:from>
    <xdr:to>
      <xdr:col>10</xdr:col>
      <xdr:colOff>196850</xdr:colOff>
      <xdr:row>291</xdr:row>
      <xdr:rowOff>498475</xdr:rowOff>
    </xdr:to>
    <xdr:pic>
      <xdr:nvPicPr>
        <xdr:cNvPr id="450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19440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291</xdr:row>
      <xdr:rowOff>279400</xdr:rowOff>
    </xdr:from>
    <xdr:to>
      <xdr:col>3</xdr:col>
      <xdr:colOff>196850</xdr:colOff>
      <xdr:row>291</xdr:row>
      <xdr:rowOff>498475</xdr:rowOff>
    </xdr:to>
    <xdr:pic>
      <xdr:nvPicPr>
        <xdr:cNvPr id="450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9440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291</xdr:row>
      <xdr:rowOff>279400</xdr:rowOff>
    </xdr:from>
    <xdr:to>
      <xdr:col>3</xdr:col>
      <xdr:colOff>196850</xdr:colOff>
      <xdr:row>291</xdr:row>
      <xdr:rowOff>498475</xdr:rowOff>
    </xdr:to>
    <xdr:pic>
      <xdr:nvPicPr>
        <xdr:cNvPr id="450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9440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291</xdr:row>
      <xdr:rowOff>279400</xdr:rowOff>
    </xdr:from>
    <xdr:to>
      <xdr:col>10</xdr:col>
      <xdr:colOff>196850</xdr:colOff>
      <xdr:row>291</xdr:row>
      <xdr:rowOff>498475</xdr:rowOff>
    </xdr:to>
    <xdr:pic>
      <xdr:nvPicPr>
        <xdr:cNvPr id="451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19440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291</xdr:row>
      <xdr:rowOff>279400</xdr:rowOff>
    </xdr:from>
    <xdr:to>
      <xdr:col>3</xdr:col>
      <xdr:colOff>196850</xdr:colOff>
      <xdr:row>291</xdr:row>
      <xdr:rowOff>498475</xdr:rowOff>
    </xdr:to>
    <xdr:pic>
      <xdr:nvPicPr>
        <xdr:cNvPr id="45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9440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291</xdr:row>
      <xdr:rowOff>279400</xdr:rowOff>
    </xdr:from>
    <xdr:to>
      <xdr:col>3</xdr:col>
      <xdr:colOff>196850</xdr:colOff>
      <xdr:row>291</xdr:row>
      <xdr:rowOff>498475</xdr:rowOff>
    </xdr:to>
    <xdr:pic>
      <xdr:nvPicPr>
        <xdr:cNvPr id="451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9440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291</xdr:row>
      <xdr:rowOff>279400</xdr:rowOff>
    </xdr:from>
    <xdr:to>
      <xdr:col>10</xdr:col>
      <xdr:colOff>196850</xdr:colOff>
      <xdr:row>291</xdr:row>
      <xdr:rowOff>498475</xdr:rowOff>
    </xdr:to>
    <xdr:pic>
      <xdr:nvPicPr>
        <xdr:cNvPr id="451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19440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291</xdr:row>
      <xdr:rowOff>279400</xdr:rowOff>
    </xdr:from>
    <xdr:to>
      <xdr:col>3</xdr:col>
      <xdr:colOff>196850</xdr:colOff>
      <xdr:row>291</xdr:row>
      <xdr:rowOff>498475</xdr:rowOff>
    </xdr:to>
    <xdr:pic>
      <xdr:nvPicPr>
        <xdr:cNvPr id="451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9440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291</xdr:row>
      <xdr:rowOff>279400</xdr:rowOff>
    </xdr:from>
    <xdr:to>
      <xdr:col>3</xdr:col>
      <xdr:colOff>196850</xdr:colOff>
      <xdr:row>291</xdr:row>
      <xdr:rowOff>498475</xdr:rowOff>
    </xdr:to>
    <xdr:pic>
      <xdr:nvPicPr>
        <xdr:cNvPr id="451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9440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291</xdr:row>
      <xdr:rowOff>279400</xdr:rowOff>
    </xdr:from>
    <xdr:to>
      <xdr:col>3</xdr:col>
      <xdr:colOff>196850</xdr:colOff>
      <xdr:row>291</xdr:row>
      <xdr:rowOff>498475</xdr:rowOff>
    </xdr:to>
    <xdr:pic>
      <xdr:nvPicPr>
        <xdr:cNvPr id="451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9440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291</xdr:row>
      <xdr:rowOff>279400</xdr:rowOff>
    </xdr:from>
    <xdr:to>
      <xdr:col>10</xdr:col>
      <xdr:colOff>196850</xdr:colOff>
      <xdr:row>291</xdr:row>
      <xdr:rowOff>498475</xdr:rowOff>
    </xdr:to>
    <xdr:pic>
      <xdr:nvPicPr>
        <xdr:cNvPr id="451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19440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291</xdr:row>
      <xdr:rowOff>279400</xdr:rowOff>
    </xdr:from>
    <xdr:to>
      <xdr:col>3</xdr:col>
      <xdr:colOff>196850</xdr:colOff>
      <xdr:row>291</xdr:row>
      <xdr:rowOff>498475</xdr:rowOff>
    </xdr:to>
    <xdr:pic>
      <xdr:nvPicPr>
        <xdr:cNvPr id="451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9440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291</xdr:row>
      <xdr:rowOff>279400</xdr:rowOff>
    </xdr:from>
    <xdr:to>
      <xdr:col>3</xdr:col>
      <xdr:colOff>196850</xdr:colOff>
      <xdr:row>291</xdr:row>
      <xdr:rowOff>498475</xdr:rowOff>
    </xdr:to>
    <xdr:pic>
      <xdr:nvPicPr>
        <xdr:cNvPr id="451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9440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291</xdr:row>
      <xdr:rowOff>279400</xdr:rowOff>
    </xdr:from>
    <xdr:to>
      <xdr:col>10</xdr:col>
      <xdr:colOff>196850</xdr:colOff>
      <xdr:row>291</xdr:row>
      <xdr:rowOff>498475</xdr:rowOff>
    </xdr:to>
    <xdr:pic>
      <xdr:nvPicPr>
        <xdr:cNvPr id="452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19440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291</xdr:row>
      <xdr:rowOff>279400</xdr:rowOff>
    </xdr:from>
    <xdr:to>
      <xdr:col>3</xdr:col>
      <xdr:colOff>196850</xdr:colOff>
      <xdr:row>291</xdr:row>
      <xdr:rowOff>498475</xdr:rowOff>
    </xdr:to>
    <xdr:pic>
      <xdr:nvPicPr>
        <xdr:cNvPr id="452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9440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291</xdr:row>
      <xdr:rowOff>279400</xdr:rowOff>
    </xdr:from>
    <xdr:to>
      <xdr:col>3</xdr:col>
      <xdr:colOff>196850</xdr:colOff>
      <xdr:row>291</xdr:row>
      <xdr:rowOff>498475</xdr:rowOff>
    </xdr:to>
    <xdr:pic>
      <xdr:nvPicPr>
        <xdr:cNvPr id="452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9440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291</xdr:row>
      <xdr:rowOff>279400</xdr:rowOff>
    </xdr:from>
    <xdr:to>
      <xdr:col>10</xdr:col>
      <xdr:colOff>196850</xdr:colOff>
      <xdr:row>291</xdr:row>
      <xdr:rowOff>498475</xdr:rowOff>
    </xdr:to>
    <xdr:pic>
      <xdr:nvPicPr>
        <xdr:cNvPr id="452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19440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291</xdr:row>
      <xdr:rowOff>279400</xdr:rowOff>
    </xdr:from>
    <xdr:to>
      <xdr:col>3</xdr:col>
      <xdr:colOff>196850</xdr:colOff>
      <xdr:row>291</xdr:row>
      <xdr:rowOff>498475</xdr:rowOff>
    </xdr:to>
    <xdr:pic>
      <xdr:nvPicPr>
        <xdr:cNvPr id="452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9440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291</xdr:row>
      <xdr:rowOff>279400</xdr:rowOff>
    </xdr:from>
    <xdr:to>
      <xdr:col>3</xdr:col>
      <xdr:colOff>196850</xdr:colOff>
      <xdr:row>291</xdr:row>
      <xdr:rowOff>498475</xdr:rowOff>
    </xdr:to>
    <xdr:pic>
      <xdr:nvPicPr>
        <xdr:cNvPr id="452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9440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291</xdr:row>
      <xdr:rowOff>279400</xdr:rowOff>
    </xdr:from>
    <xdr:to>
      <xdr:col>10</xdr:col>
      <xdr:colOff>196850</xdr:colOff>
      <xdr:row>291</xdr:row>
      <xdr:rowOff>498475</xdr:rowOff>
    </xdr:to>
    <xdr:pic>
      <xdr:nvPicPr>
        <xdr:cNvPr id="452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19440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291</xdr:row>
      <xdr:rowOff>279400</xdr:rowOff>
    </xdr:from>
    <xdr:to>
      <xdr:col>3</xdr:col>
      <xdr:colOff>196850</xdr:colOff>
      <xdr:row>291</xdr:row>
      <xdr:rowOff>498475</xdr:rowOff>
    </xdr:to>
    <xdr:pic>
      <xdr:nvPicPr>
        <xdr:cNvPr id="452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9440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291</xdr:row>
      <xdr:rowOff>279400</xdr:rowOff>
    </xdr:from>
    <xdr:to>
      <xdr:col>3</xdr:col>
      <xdr:colOff>196850</xdr:colOff>
      <xdr:row>291</xdr:row>
      <xdr:rowOff>498475</xdr:rowOff>
    </xdr:to>
    <xdr:pic>
      <xdr:nvPicPr>
        <xdr:cNvPr id="452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9440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291</xdr:row>
      <xdr:rowOff>257175</xdr:rowOff>
    </xdr:from>
    <xdr:to>
      <xdr:col>3</xdr:col>
      <xdr:colOff>514350</xdr:colOff>
      <xdr:row>291</xdr:row>
      <xdr:rowOff>476250</xdr:rowOff>
    </xdr:to>
    <xdr:pic>
      <xdr:nvPicPr>
        <xdr:cNvPr id="452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194179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291</xdr:row>
      <xdr:rowOff>279400</xdr:rowOff>
    </xdr:from>
    <xdr:to>
      <xdr:col>10</xdr:col>
      <xdr:colOff>196850</xdr:colOff>
      <xdr:row>291</xdr:row>
      <xdr:rowOff>498475</xdr:rowOff>
    </xdr:to>
    <xdr:pic>
      <xdr:nvPicPr>
        <xdr:cNvPr id="453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19440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291</xdr:row>
      <xdr:rowOff>257175</xdr:rowOff>
    </xdr:from>
    <xdr:to>
      <xdr:col>10</xdr:col>
      <xdr:colOff>514350</xdr:colOff>
      <xdr:row>291</xdr:row>
      <xdr:rowOff>476250</xdr:rowOff>
    </xdr:to>
    <xdr:pic>
      <xdr:nvPicPr>
        <xdr:cNvPr id="453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2194179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291</xdr:row>
      <xdr:rowOff>279400</xdr:rowOff>
    </xdr:from>
    <xdr:to>
      <xdr:col>3</xdr:col>
      <xdr:colOff>196850</xdr:colOff>
      <xdr:row>291</xdr:row>
      <xdr:rowOff>498475</xdr:rowOff>
    </xdr:to>
    <xdr:pic>
      <xdr:nvPicPr>
        <xdr:cNvPr id="453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9440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291</xdr:row>
      <xdr:rowOff>257175</xdr:rowOff>
    </xdr:from>
    <xdr:to>
      <xdr:col>3</xdr:col>
      <xdr:colOff>514350</xdr:colOff>
      <xdr:row>291</xdr:row>
      <xdr:rowOff>476250</xdr:rowOff>
    </xdr:to>
    <xdr:pic>
      <xdr:nvPicPr>
        <xdr:cNvPr id="453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194179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291</xdr:row>
      <xdr:rowOff>279400</xdr:rowOff>
    </xdr:from>
    <xdr:to>
      <xdr:col>3</xdr:col>
      <xdr:colOff>196850</xdr:colOff>
      <xdr:row>291</xdr:row>
      <xdr:rowOff>498475</xdr:rowOff>
    </xdr:to>
    <xdr:pic>
      <xdr:nvPicPr>
        <xdr:cNvPr id="45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9440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291</xdr:row>
      <xdr:rowOff>279400</xdr:rowOff>
    </xdr:from>
    <xdr:to>
      <xdr:col>10</xdr:col>
      <xdr:colOff>196850</xdr:colOff>
      <xdr:row>291</xdr:row>
      <xdr:rowOff>498475</xdr:rowOff>
    </xdr:to>
    <xdr:pic>
      <xdr:nvPicPr>
        <xdr:cNvPr id="453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19440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291</xdr:row>
      <xdr:rowOff>279400</xdr:rowOff>
    </xdr:from>
    <xdr:to>
      <xdr:col>3</xdr:col>
      <xdr:colOff>196850</xdr:colOff>
      <xdr:row>291</xdr:row>
      <xdr:rowOff>498475</xdr:rowOff>
    </xdr:to>
    <xdr:pic>
      <xdr:nvPicPr>
        <xdr:cNvPr id="453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9440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291</xdr:row>
      <xdr:rowOff>279400</xdr:rowOff>
    </xdr:from>
    <xdr:to>
      <xdr:col>3</xdr:col>
      <xdr:colOff>196850</xdr:colOff>
      <xdr:row>291</xdr:row>
      <xdr:rowOff>498475</xdr:rowOff>
    </xdr:to>
    <xdr:pic>
      <xdr:nvPicPr>
        <xdr:cNvPr id="453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9440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291</xdr:row>
      <xdr:rowOff>279400</xdr:rowOff>
    </xdr:from>
    <xdr:to>
      <xdr:col>10</xdr:col>
      <xdr:colOff>196850</xdr:colOff>
      <xdr:row>291</xdr:row>
      <xdr:rowOff>498475</xdr:rowOff>
    </xdr:to>
    <xdr:pic>
      <xdr:nvPicPr>
        <xdr:cNvPr id="453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19440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291</xdr:row>
      <xdr:rowOff>279400</xdr:rowOff>
    </xdr:from>
    <xdr:to>
      <xdr:col>3</xdr:col>
      <xdr:colOff>196850</xdr:colOff>
      <xdr:row>291</xdr:row>
      <xdr:rowOff>498475</xdr:rowOff>
    </xdr:to>
    <xdr:pic>
      <xdr:nvPicPr>
        <xdr:cNvPr id="453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9440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291</xdr:row>
      <xdr:rowOff>279400</xdr:rowOff>
    </xdr:from>
    <xdr:to>
      <xdr:col>3</xdr:col>
      <xdr:colOff>196850</xdr:colOff>
      <xdr:row>291</xdr:row>
      <xdr:rowOff>498475</xdr:rowOff>
    </xdr:to>
    <xdr:pic>
      <xdr:nvPicPr>
        <xdr:cNvPr id="454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9440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291</xdr:row>
      <xdr:rowOff>279400</xdr:rowOff>
    </xdr:from>
    <xdr:to>
      <xdr:col>10</xdr:col>
      <xdr:colOff>196850</xdr:colOff>
      <xdr:row>291</xdr:row>
      <xdr:rowOff>498475</xdr:rowOff>
    </xdr:to>
    <xdr:pic>
      <xdr:nvPicPr>
        <xdr:cNvPr id="454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19440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291</xdr:row>
      <xdr:rowOff>279400</xdr:rowOff>
    </xdr:from>
    <xdr:to>
      <xdr:col>3</xdr:col>
      <xdr:colOff>196850</xdr:colOff>
      <xdr:row>291</xdr:row>
      <xdr:rowOff>498475</xdr:rowOff>
    </xdr:to>
    <xdr:pic>
      <xdr:nvPicPr>
        <xdr:cNvPr id="454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9440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291</xdr:row>
      <xdr:rowOff>279400</xdr:rowOff>
    </xdr:from>
    <xdr:to>
      <xdr:col>3</xdr:col>
      <xdr:colOff>196850</xdr:colOff>
      <xdr:row>291</xdr:row>
      <xdr:rowOff>498475</xdr:rowOff>
    </xdr:to>
    <xdr:pic>
      <xdr:nvPicPr>
        <xdr:cNvPr id="454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9440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291</xdr:row>
      <xdr:rowOff>279400</xdr:rowOff>
    </xdr:from>
    <xdr:to>
      <xdr:col>10</xdr:col>
      <xdr:colOff>196850</xdr:colOff>
      <xdr:row>291</xdr:row>
      <xdr:rowOff>498475</xdr:rowOff>
    </xdr:to>
    <xdr:pic>
      <xdr:nvPicPr>
        <xdr:cNvPr id="454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19440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291</xdr:row>
      <xdr:rowOff>279400</xdr:rowOff>
    </xdr:from>
    <xdr:to>
      <xdr:col>3</xdr:col>
      <xdr:colOff>196850</xdr:colOff>
      <xdr:row>291</xdr:row>
      <xdr:rowOff>498475</xdr:rowOff>
    </xdr:to>
    <xdr:pic>
      <xdr:nvPicPr>
        <xdr:cNvPr id="454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9440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291</xdr:row>
      <xdr:rowOff>279400</xdr:rowOff>
    </xdr:from>
    <xdr:to>
      <xdr:col>3</xdr:col>
      <xdr:colOff>196850</xdr:colOff>
      <xdr:row>291</xdr:row>
      <xdr:rowOff>498475</xdr:rowOff>
    </xdr:to>
    <xdr:pic>
      <xdr:nvPicPr>
        <xdr:cNvPr id="454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9440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291</xdr:row>
      <xdr:rowOff>279400</xdr:rowOff>
    </xdr:from>
    <xdr:to>
      <xdr:col>10</xdr:col>
      <xdr:colOff>196850</xdr:colOff>
      <xdr:row>291</xdr:row>
      <xdr:rowOff>498475</xdr:rowOff>
    </xdr:to>
    <xdr:pic>
      <xdr:nvPicPr>
        <xdr:cNvPr id="454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19440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291</xdr:row>
      <xdr:rowOff>279400</xdr:rowOff>
    </xdr:from>
    <xdr:to>
      <xdr:col>3</xdr:col>
      <xdr:colOff>196850</xdr:colOff>
      <xdr:row>291</xdr:row>
      <xdr:rowOff>498475</xdr:rowOff>
    </xdr:to>
    <xdr:pic>
      <xdr:nvPicPr>
        <xdr:cNvPr id="454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9440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291</xdr:row>
      <xdr:rowOff>279400</xdr:rowOff>
    </xdr:from>
    <xdr:to>
      <xdr:col>3</xdr:col>
      <xdr:colOff>196850</xdr:colOff>
      <xdr:row>291</xdr:row>
      <xdr:rowOff>498475</xdr:rowOff>
    </xdr:to>
    <xdr:pic>
      <xdr:nvPicPr>
        <xdr:cNvPr id="454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9440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291</xdr:row>
      <xdr:rowOff>279400</xdr:rowOff>
    </xdr:from>
    <xdr:to>
      <xdr:col>10</xdr:col>
      <xdr:colOff>196850</xdr:colOff>
      <xdr:row>291</xdr:row>
      <xdr:rowOff>498475</xdr:rowOff>
    </xdr:to>
    <xdr:pic>
      <xdr:nvPicPr>
        <xdr:cNvPr id="455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19440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291</xdr:row>
      <xdr:rowOff>279400</xdr:rowOff>
    </xdr:from>
    <xdr:to>
      <xdr:col>3</xdr:col>
      <xdr:colOff>196850</xdr:colOff>
      <xdr:row>291</xdr:row>
      <xdr:rowOff>498475</xdr:rowOff>
    </xdr:to>
    <xdr:pic>
      <xdr:nvPicPr>
        <xdr:cNvPr id="455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9440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291</xdr:row>
      <xdr:rowOff>279400</xdr:rowOff>
    </xdr:from>
    <xdr:to>
      <xdr:col>3</xdr:col>
      <xdr:colOff>196850</xdr:colOff>
      <xdr:row>291</xdr:row>
      <xdr:rowOff>498475</xdr:rowOff>
    </xdr:to>
    <xdr:pic>
      <xdr:nvPicPr>
        <xdr:cNvPr id="455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9440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291</xdr:row>
      <xdr:rowOff>279400</xdr:rowOff>
    </xdr:from>
    <xdr:to>
      <xdr:col>10</xdr:col>
      <xdr:colOff>196850</xdr:colOff>
      <xdr:row>291</xdr:row>
      <xdr:rowOff>498475</xdr:rowOff>
    </xdr:to>
    <xdr:pic>
      <xdr:nvPicPr>
        <xdr:cNvPr id="455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19440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291</xdr:row>
      <xdr:rowOff>279400</xdr:rowOff>
    </xdr:from>
    <xdr:to>
      <xdr:col>3</xdr:col>
      <xdr:colOff>196850</xdr:colOff>
      <xdr:row>291</xdr:row>
      <xdr:rowOff>498475</xdr:rowOff>
    </xdr:to>
    <xdr:pic>
      <xdr:nvPicPr>
        <xdr:cNvPr id="455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9440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291</xdr:row>
      <xdr:rowOff>279400</xdr:rowOff>
    </xdr:from>
    <xdr:to>
      <xdr:col>3</xdr:col>
      <xdr:colOff>196850</xdr:colOff>
      <xdr:row>291</xdr:row>
      <xdr:rowOff>498475</xdr:rowOff>
    </xdr:to>
    <xdr:pic>
      <xdr:nvPicPr>
        <xdr:cNvPr id="455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9440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291</xdr:row>
      <xdr:rowOff>257175</xdr:rowOff>
    </xdr:from>
    <xdr:to>
      <xdr:col>3</xdr:col>
      <xdr:colOff>514350</xdr:colOff>
      <xdr:row>291</xdr:row>
      <xdr:rowOff>476250</xdr:rowOff>
    </xdr:to>
    <xdr:pic>
      <xdr:nvPicPr>
        <xdr:cNvPr id="455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194179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291</xdr:row>
      <xdr:rowOff>279400</xdr:rowOff>
    </xdr:from>
    <xdr:to>
      <xdr:col>10</xdr:col>
      <xdr:colOff>196850</xdr:colOff>
      <xdr:row>291</xdr:row>
      <xdr:rowOff>498475</xdr:rowOff>
    </xdr:to>
    <xdr:pic>
      <xdr:nvPicPr>
        <xdr:cNvPr id="455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19440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291</xdr:row>
      <xdr:rowOff>257175</xdr:rowOff>
    </xdr:from>
    <xdr:to>
      <xdr:col>10</xdr:col>
      <xdr:colOff>514350</xdr:colOff>
      <xdr:row>291</xdr:row>
      <xdr:rowOff>476250</xdr:rowOff>
    </xdr:to>
    <xdr:pic>
      <xdr:nvPicPr>
        <xdr:cNvPr id="455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2194179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291</xdr:row>
      <xdr:rowOff>279400</xdr:rowOff>
    </xdr:from>
    <xdr:to>
      <xdr:col>3</xdr:col>
      <xdr:colOff>196850</xdr:colOff>
      <xdr:row>291</xdr:row>
      <xdr:rowOff>498475</xdr:rowOff>
    </xdr:to>
    <xdr:pic>
      <xdr:nvPicPr>
        <xdr:cNvPr id="455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9440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291</xdr:row>
      <xdr:rowOff>257175</xdr:rowOff>
    </xdr:from>
    <xdr:to>
      <xdr:col>3</xdr:col>
      <xdr:colOff>514350</xdr:colOff>
      <xdr:row>291</xdr:row>
      <xdr:rowOff>476250</xdr:rowOff>
    </xdr:to>
    <xdr:pic>
      <xdr:nvPicPr>
        <xdr:cNvPr id="456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194179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291</xdr:row>
      <xdr:rowOff>279400</xdr:rowOff>
    </xdr:from>
    <xdr:to>
      <xdr:col>3</xdr:col>
      <xdr:colOff>196850</xdr:colOff>
      <xdr:row>291</xdr:row>
      <xdr:rowOff>498475</xdr:rowOff>
    </xdr:to>
    <xdr:pic>
      <xdr:nvPicPr>
        <xdr:cNvPr id="456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9440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291</xdr:row>
      <xdr:rowOff>279400</xdr:rowOff>
    </xdr:from>
    <xdr:to>
      <xdr:col>10</xdr:col>
      <xdr:colOff>196850</xdr:colOff>
      <xdr:row>291</xdr:row>
      <xdr:rowOff>498475</xdr:rowOff>
    </xdr:to>
    <xdr:pic>
      <xdr:nvPicPr>
        <xdr:cNvPr id="456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19440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291</xdr:row>
      <xdr:rowOff>279400</xdr:rowOff>
    </xdr:from>
    <xdr:to>
      <xdr:col>3</xdr:col>
      <xdr:colOff>196850</xdr:colOff>
      <xdr:row>291</xdr:row>
      <xdr:rowOff>498475</xdr:rowOff>
    </xdr:to>
    <xdr:pic>
      <xdr:nvPicPr>
        <xdr:cNvPr id="456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9440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291</xdr:row>
      <xdr:rowOff>279400</xdr:rowOff>
    </xdr:from>
    <xdr:to>
      <xdr:col>3</xdr:col>
      <xdr:colOff>196850</xdr:colOff>
      <xdr:row>291</xdr:row>
      <xdr:rowOff>498475</xdr:rowOff>
    </xdr:to>
    <xdr:pic>
      <xdr:nvPicPr>
        <xdr:cNvPr id="456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9440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291</xdr:row>
      <xdr:rowOff>279400</xdr:rowOff>
    </xdr:from>
    <xdr:to>
      <xdr:col>10</xdr:col>
      <xdr:colOff>196850</xdr:colOff>
      <xdr:row>291</xdr:row>
      <xdr:rowOff>498475</xdr:rowOff>
    </xdr:to>
    <xdr:pic>
      <xdr:nvPicPr>
        <xdr:cNvPr id="456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19440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291</xdr:row>
      <xdr:rowOff>279400</xdr:rowOff>
    </xdr:from>
    <xdr:to>
      <xdr:col>3</xdr:col>
      <xdr:colOff>196850</xdr:colOff>
      <xdr:row>291</xdr:row>
      <xdr:rowOff>498475</xdr:rowOff>
    </xdr:to>
    <xdr:pic>
      <xdr:nvPicPr>
        <xdr:cNvPr id="456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9440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291</xdr:row>
      <xdr:rowOff>279400</xdr:rowOff>
    </xdr:from>
    <xdr:to>
      <xdr:col>3</xdr:col>
      <xdr:colOff>196850</xdr:colOff>
      <xdr:row>291</xdr:row>
      <xdr:rowOff>498475</xdr:rowOff>
    </xdr:to>
    <xdr:pic>
      <xdr:nvPicPr>
        <xdr:cNvPr id="456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9440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291</xdr:row>
      <xdr:rowOff>279400</xdr:rowOff>
    </xdr:from>
    <xdr:to>
      <xdr:col>10</xdr:col>
      <xdr:colOff>196850</xdr:colOff>
      <xdr:row>291</xdr:row>
      <xdr:rowOff>498475</xdr:rowOff>
    </xdr:to>
    <xdr:pic>
      <xdr:nvPicPr>
        <xdr:cNvPr id="456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19440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291</xdr:row>
      <xdr:rowOff>279400</xdr:rowOff>
    </xdr:from>
    <xdr:to>
      <xdr:col>3</xdr:col>
      <xdr:colOff>196850</xdr:colOff>
      <xdr:row>291</xdr:row>
      <xdr:rowOff>498475</xdr:rowOff>
    </xdr:to>
    <xdr:pic>
      <xdr:nvPicPr>
        <xdr:cNvPr id="456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9440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291</xdr:row>
      <xdr:rowOff>279400</xdr:rowOff>
    </xdr:from>
    <xdr:to>
      <xdr:col>3</xdr:col>
      <xdr:colOff>196850</xdr:colOff>
      <xdr:row>291</xdr:row>
      <xdr:rowOff>498475</xdr:rowOff>
    </xdr:to>
    <xdr:pic>
      <xdr:nvPicPr>
        <xdr:cNvPr id="457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9440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291</xdr:row>
      <xdr:rowOff>279400</xdr:rowOff>
    </xdr:from>
    <xdr:to>
      <xdr:col>10</xdr:col>
      <xdr:colOff>196850</xdr:colOff>
      <xdr:row>291</xdr:row>
      <xdr:rowOff>498475</xdr:rowOff>
    </xdr:to>
    <xdr:pic>
      <xdr:nvPicPr>
        <xdr:cNvPr id="457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19440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291</xdr:row>
      <xdr:rowOff>279400</xdr:rowOff>
    </xdr:from>
    <xdr:to>
      <xdr:col>3</xdr:col>
      <xdr:colOff>196850</xdr:colOff>
      <xdr:row>291</xdr:row>
      <xdr:rowOff>498475</xdr:rowOff>
    </xdr:to>
    <xdr:pic>
      <xdr:nvPicPr>
        <xdr:cNvPr id="457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9440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291</xdr:row>
      <xdr:rowOff>279400</xdr:rowOff>
    </xdr:from>
    <xdr:to>
      <xdr:col>3</xdr:col>
      <xdr:colOff>196850</xdr:colOff>
      <xdr:row>291</xdr:row>
      <xdr:rowOff>498475</xdr:rowOff>
    </xdr:to>
    <xdr:pic>
      <xdr:nvPicPr>
        <xdr:cNvPr id="457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9440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291</xdr:row>
      <xdr:rowOff>279400</xdr:rowOff>
    </xdr:from>
    <xdr:to>
      <xdr:col>10</xdr:col>
      <xdr:colOff>196850</xdr:colOff>
      <xdr:row>291</xdr:row>
      <xdr:rowOff>498475</xdr:rowOff>
    </xdr:to>
    <xdr:pic>
      <xdr:nvPicPr>
        <xdr:cNvPr id="457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19440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291</xdr:row>
      <xdr:rowOff>279400</xdr:rowOff>
    </xdr:from>
    <xdr:to>
      <xdr:col>3</xdr:col>
      <xdr:colOff>196850</xdr:colOff>
      <xdr:row>291</xdr:row>
      <xdr:rowOff>498475</xdr:rowOff>
    </xdr:to>
    <xdr:pic>
      <xdr:nvPicPr>
        <xdr:cNvPr id="457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9440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291</xdr:row>
      <xdr:rowOff>279400</xdr:rowOff>
    </xdr:from>
    <xdr:to>
      <xdr:col>3</xdr:col>
      <xdr:colOff>196850</xdr:colOff>
      <xdr:row>291</xdr:row>
      <xdr:rowOff>498475</xdr:rowOff>
    </xdr:to>
    <xdr:pic>
      <xdr:nvPicPr>
        <xdr:cNvPr id="457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9440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291</xdr:row>
      <xdr:rowOff>257175</xdr:rowOff>
    </xdr:from>
    <xdr:to>
      <xdr:col>3</xdr:col>
      <xdr:colOff>514350</xdr:colOff>
      <xdr:row>291</xdr:row>
      <xdr:rowOff>476250</xdr:rowOff>
    </xdr:to>
    <xdr:pic>
      <xdr:nvPicPr>
        <xdr:cNvPr id="457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194179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291</xdr:row>
      <xdr:rowOff>279400</xdr:rowOff>
    </xdr:from>
    <xdr:to>
      <xdr:col>10</xdr:col>
      <xdr:colOff>196850</xdr:colOff>
      <xdr:row>291</xdr:row>
      <xdr:rowOff>498475</xdr:rowOff>
    </xdr:to>
    <xdr:pic>
      <xdr:nvPicPr>
        <xdr:cNvPr id="457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19440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291</xdr:row>
      <xdr:rowOff>257175</xdr:rowOff>
    </xdr:from>
    <xdr:to>
      <xdr:col>10</xdr:col>
      <xdr:colOff>514350</xdr:colOff>
      <xdr:row>291</xdr:row>
      <xdr:rowOff>476250</xdr:rowOff>
    </xdr:to>
    <xdr:pic>
      <xdr:nvPicPr>
        <xdr:cNvPr id="457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2194179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291</xdr:row>
      <xdr:rowOff>279400</xdr:rowOff>
    </xdr:from>
    <xdr:to>
      <xdr:col>3</xdr:col>
      <xdr:colOff>196850</xdr:colOff>
      <xdr:row>291</xdr:row>
      <xdr:rowOff>498475</xdr:rowOff>
    </xdr:to>
    <xdr:pic>
      <xdr:nvPicPr>
        <xdr:cNvPr id="458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9440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291</xdr:row>
      <xdr:rowOff>257175</xdr:rowOff>
    </xdr:from>
    <xdr:to>
      <xdr:col>3</xdr:col>
      <xdr:colOff>514350</xdr:colOff>
      <xdr:row>291</xdr:row>
      <xdr:rowOff>476250</xdr:rowOff>
    </xdr:to>
    <xdr:pic>
      <xdr:nvPicPr>
        <xdr:cNvPr id="458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194179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291</xdr:row>
      <xdr:rowOff>279400</xdr:rowOff>
    </xdr:from>
    <xdr:to>
      <xdr:col>3</xdr:col>
      <xdr:colOff>196850</xdr:colOff>
      <xdr:row>291</xdr:row>
      <xdr:rowOff>498475</xdr:rowOff>
    </xdr:to>
    <xdr:pic>
      <xdr:nvPicPr>
        <xdr:cNvPr id="458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9440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291</xdr:row>
      <xdr:rowOff>279400</xdr:rowOff>
    </xdr:from>
    <xdr:to>
      <xdr:col>10</xdr:col>
      <xdr:colOff>196850</xdr:colOff>
      <xdr:row>291</xdr:row>
      <xdr:rowOff>498475</xdr:rowOff>
    </xdr:to>
    <xdr:pic>
      <xdr:nvPicPr>
        <xdr:cNvPr id="458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19440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291</xdr:row>
      <xdr:rowOff>279400</xdr:rowOff>
    </xdr:from>
    <xdr:to>
      <xdr:col>3</xdr:col>
      <xdr:colOff>196850</xdr:colOff>
      <xdr:row>291</xdr:row>
      <xdr:rowOff>498475</xdr:rowOff>
    </xdr:to>
    <xdr:pic>
      <xdr:nvPicPr>
        <xdr:cNvPr id="458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9440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291</xdr:row>
      <xdr:rowOff>279400</xdr:rowOff>
    </xdr:from>
    <xdr:to>
      <xdr:col>3</xdr:col>
      <xdr:colOff>196850</xdr:colOff>
      <xdr:row>291</xdr:row>
      <xdr:rowOff>498475</xdr:rowOff>
    </xdr:to>
    <xdr:pic>
      <xdr:nvPicPr>
        <xdr:cNvPr id="458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9440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291</xdr:row>
      <xdr:rowOff>279400</xdr:rowOff>
    </xdr:from>
    <xdr:to>
      <xdr:col>10</xdr:col>
      <xdr:colOff>196850</xdr:colOff>
      <xdr:row>291</xdr:row>
      <xdr:rowOff>498475</xdr:rowOff>
    </xdr:to>
    <xdr:pic>
      <xdr:nvPicPr>
        <xdr:cNvPr id="458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19440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291</xdr:row>
      <xdr:rowOff>279400</xdr:rowOff>
    </xdr:from>
    <xdr:to>
      <xdr:col>3</xdr:col>
      <xdr:colOff>196850</xdr:colOff>
      <xdr:row>291</xdr:row>
      <xdr:rowOff>498475</xdr:rowOff>
    </xdr:to>
    <xdr:pic>
      <xdr:nvPicPr>
        <xdr:cNvPr id="458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9440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291</xdr:row>
      <xdr:rowOff>279400</xdr:rowOff>
    </xdr:from>
    <xdr:to>
      <xdr:col>3</xdr:col>
      <xdr:colOff>196850</xdr:colOff>
      <xdr:row>291</xdr:row>
      <xdr:rowOff>498475</xdr:rowOff>
    </xdr:to>
    <xdr:pic>
      <xdr:nvPicPr>
        <xdr:cNvPr id="458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9440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291</xdr:row>
      <xdr:rowOff>279400</xdr:rowOff>
    </xdr:from>
    <xdr:to>
      <xdr:col>10</xdr:col>
      <xdr:colOff>196850</xdr:colOff>
      <xdr:row>291</xdr:row>
      <xdr:rowOff>498475</xdr:rowOff>
    </xdr:to>
    <xdr:pic>
      <xdr:nvPicPr>
        <xdr:cNvPr id="458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19440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291</xdr:row>
      <xdr:rowOff>279400</xdr:rowOff>
    </xdr:from>
    <xdr:to>
      <xdr:col>3</xdr:col>
      <xdr:colOff>196850</xdr:colOff>
      <xdr:row>291</xdr:row>
      <xdr:rowOff>498475</xdr:rowOff>
    </xdr:to>
    <xdr:pic>
      <xdr:nvPicPr>
        <xdr:cNvPr id="459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9440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291</xdr:row>
      <xdr:rowOff>279400</xdr:rowOff>
    </xdr:from>
    <xdr:to>
      <xdr:col>3</xdr:col>
      <xdr:colOff>196850</xdr:colOff>
      <xdr:row>291</xdr:row>
      <xdr:rowOff>498475</xdr:rowOff>
    </xdr:to>
    <xdr:pic>
      <xdr:nvPicPr>
        <xdr:cNvPr id="459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9440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291</xdr:row>
      <xdr:rowOff>257175</xdr:rowOff>
    </xdr:from>
    <xdr:to>
      <xdr:col>3</xdr:col>
      <xdr:colOff>514350</xdr:colOff>
      <xdr:row>291</xdr:row>
      <xdr:rowOff>476250</xdr:rowOff>
    </xdr:to>
    <xdr:pic>
      <xdr:nvPicPr>
        <xdr:cNvPr id="459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194179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291</xdr:row>
      <xdr:rowOff>279400</xdr:rowOff>
    </xdr:from>
    <xdr:to>
      <xdr:col>10</xdr:col>
      <xdr:colOff>196850</xdr:colOff>
      <xdr:row>291</xdr:row>
      <xdr:rowOff>498475</xdr:rowOff>
    </xdr:to>
    <xdr:pic>
      <xdr:nvPicPr>
        <xdr:cNvPr id="459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19440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291</xdr:row>
      <xdr:rowOff>257175</xdr:rowOff>
    </xdr:from>
    <xdr:to>
      <xdr:col>10</xdr:col>
      <xdr:colOff>514350</xdr:colOff>
      <xdr:row>291</xdr:row>
      <xdr:rowOff>476250</xdr:rowOff>
    </xdr:to>
    <xdr:pic>
      <xdr:nvPicPr>
        <xdr:cNvPr id="459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2194179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291</xdr:row>
      <xdr:rowOff>279400</xdr:rowOff>
    </xdr:from>
    <xdr:to>
      <xdr:col>3</xdr:col>
      <xdr:colOff>196850</xdr:colOff>
      <xdr:row>291</xdr:row>
      <xdr:rowOff>498475</xdr:rowOff>
    </xdr:to>
    <xdr:pic>
      <xdr:nvPicPr>
        <xdr:cNvPr id="459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9440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291</xdr:row>
      <xdr:rowOff>257175</xdr:rowOff>
    </xdr:from>
    <xdr:to>
      <xdr:col>3</xdr:col>
      <xdr:colOff>514350</xdr:colOff>
      <xdr:row>291</xdr:row>
      <xdr:rowOff>476250</xdr:rowOff>
    </xdr:to>
    <xdr:pic>
      <xdr:nvPicPr>
        <xdr:cNvPr id="459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194179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291</xdr:row>
      <xdr:rowOff>279400</xdr:rowOff>
    </xdr:from>
    <xdr:to>
      <xdr:col>3</xdr:col>
      <xdr:colOff>196850</xdr:colOff>
      <xdr:row>291</xdr:row>
      <xdr:rowOff>498475</xdr:rowOff>
    </xdr:to>
    <xdr:pic>
      <xdr:nvPicPr>
        <xdr:cNvPr id="459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9440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291</xdr:row>
      <xdr:rowOff>279400</xdr:rowOff>
    </xdr:from>
    <xdr:to>
      <xdr:col>10</xdr:col>
      <xdr:colOff>196850</xdr:colOff>
      <xdr:row>291</xdr:row>
      <xdr:rowOff>498475</xdr:rowOff>
    </xdr:to>
    <xdr:pic>
      <xdr:nvPicPr>
        <xdr:cNvPr id="459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19440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291</xdr:row>
      <xdr:rowOff>279400</xdr:rowOff>
    </xdr:from>
    <xdr:to>
      <xdr:col>3</xdr:col>
      <xdr:colOff>196850</xdr:colOff>
      <xdr:row>291</xdr:row>
      <xdr:rowOff>498475</xdr:rowOff>
    </xdr:to>
    <xdr:pic>
      <xdr:nvPicPr>
        <xdr:cNvPr id="459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9440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291</xdr:row>
      <xdr:rowOff>279400</xdr:rowOff>
    </xdr:from>
    <xdr:to>
      <xdr:col>3</xdr:col>
      <xdr:colOff>196850</xdr:colOff>
      <xdr:row>291</xdr:row>
      <xdr:rowOff>498475</xdr:rowOff>
    </xdr:to>
    <xdr:pic>
      <xdr:nvPicPr>
        <xdr:cNvPr id="460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9440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291</xdr:row>
      <xdr:rowOff>279400</xdr:rowOff>
    </xdr:from>
    <xdr:to>
      <xdr:col>10</xdr:col>
      <xdr:colOff>196850</xdr:colOff>
      <xdr:row>291</xdr:row>
      <xdr:rowOff>498475</xdr:rowOff>
    </xdr:to>
    <xdr:pic>
      <xdr:nvPicPr>
        <xdr:cNvPr id="460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19440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291</xdr:row>
      <xdr:rowOff>279400</xdr:rowOff>
    </xdr:from>
    <xdr:to>
      <xdr:col>3</xdr:col>
      <xdr:colOff>196850</xdr:colOff>
      <xdr:row>291</xdr:row>
      <xdr:rowOff>498475</xdr:rowOff>
    </xdr:to>
    <xdr:pic>
      <xdr:nvPicPr>
        <xdr:cNvPr id="460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9440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291</xdr:row>
      <xdr:rowOff>279400</xdr:rowOff>
    </xdr:from>
    <xdr:to>
      <xdr:col>3</xdr:col>
      <xdr:colOff>196850</xdr:colOff>
      <xdr:row>291</xdr:row>
      <xdr:rowOff>498475</xdr:rowOff>
    </xdr:to>
    <xdr:pic>
      <xdr:nvPicPr>
        <xdr:cNvPr id="460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9440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291</xdr:row>
      <xdr:rowOff>279400</xdr:rowOff>
    </xdr:from>
    <xdr:to>
      <xdr:col>10</xdr:col>
      <xdr:colOff>196850</xdr:colOff>
      <xdr:row>291</xdr:row>
      <xdr:rowOff>498475</xdr:rowOff>
    </xdr:to>
    <xdr:pic>
      <xdr:nvPicPr>
        <xdr:cNvPr id="460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19440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291</xdr:row>
      <xdr:rowOff>279400</xdr:rowOff>
    </xdr:from>
    <xdr:to>
      <xdr:col>3</xdr:col>
      <xdr:colOff>196850</xdr:colOff>
      <xdr:row>291</xdr:row>
      <xdr:rowOff>498475</xdr:rowOff>
    </xdr:to>
    <xdr:pic>
      <xdr:nvPicPr>
        <xdr:cNvPr id="460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9440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291</xdr:row>
      <xdr:rowOff>279400</xdr:rowOff>
    </xdr:from>
    <xdr:to>
      <xdr:col>3</xdr:col>
      <xdr:colOff>196850</xdr:colOff>
      <xdr:row>291</xdr:row>
      <xdr:rowOff>498475</xdr:rowOff>
    </xdr:to>
    <xdr:pic>
      <xdr:nvPicPr>
        <xdr:cNvPr id="460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9440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291</xdr:row>
      <xdr:rowOff>279400</xdr:rowOff>
    </xdr:from>
    <xdr:to>
      <xdr:col>10</xdr:col>
      <xdr:colOff>196850</xdr:colOff>
      <xdr:row>291</xdr:row>
      <xdr:rowOff>498475</xdr:rowOff>
    </xdr:to>
    <xdr:pic>
      <xdr:nvPicPr>
        <xdr:cNvPr id="460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19440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291</xdr:row>
      <xdr:rowOff>279400</xdr:rowOff>
    </xdr:from>
    <xdr:to>
      <xdr:col>3</xdr:col>
      <xdr:colOff>196850</xdr:colOff>
      <xdr:row>291</xdr:row>
      <xdr:rowOff>498475</xdr:rowOff>
    </xdr:to>
    <xdr:pic>
      <xdr:nvPicPr>
        <xdr:cNvPr id="460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9440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291</xdr:row>
      <xdr:rowOff>279400</xdr:rowOff>
    </xdr:from>
    <xdr:to>
      <xdr:col>3</xdr:col>
      <xdr:colOff>196850</xdr:colOff>
      <xdr:row>291</xdr:row>
      <xdr:rowOff>498475</xdr:rowOff>
    </xdr:to>
    <xdr:pic>
      <xdr:nvPicPr>
        <xdr:cNvPr id="460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9440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291</xdr:row>
      <xdr:rowOff>279400</xdr:rowOff>
    </xdr:from>
    <xdr:to>
      <xdr:col>10</xdr:col>
      <xdr:colOff>196850</xdr:colOff>
      <xdr:row>291</xdr:row>
      <xdr:rowOff>498475</xdr:rowOff>
    </xdr:to>
    <xdr:pic>
      <xdr:nvPicPr>
        <xdr:cNvPr id="461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19440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291</xdr:row>
      <xdr:rowOff>279400</xdr:rowOff>
    </xdr:from>
    <xdr:to>
      <xdr:col>3</xdr:col>
      <xdr:colOff>196850</xdr:colOff>
      <xdr:row>291</xdr:row>
      <xdr:rowOff>498475</xdr:rowOff>
    </xdr:to>
    <xdr:pic>
      <xdr:nvPicPr>
        <xdr:cNvPr id="46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9440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291</xdr:row>
      <xdr:rowOff>279400</xdr:rowOff>
    </xdr:from>
    <xdr:to>
      <xdr:col>3</xdr:col>
      <xdr:colOff>196850</xdr:colOff>
      <xdr:row>291</xdr:row>
      <xdr:rowOff>498475</xdr:rowOff>
    </xdr:to>
    <xdr:pic>
      <xdr:nvPicPr>
        <xdr:cNvPr id="461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9440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291</xdr:row>
      <xdr:rowOff>257175</xdr:rowOff>
    </xdr:from>
    <xdr:to>
      <xdr:col>3</xdr:col>
      <xdr:colOff>514350</xdr:colOff>
      <xdr:row>291</xdr:row>
      <xdr:rowOff>476250</xdr:rowOff>
    </xdr:to>
    <xdr:pic>
      <xdr:nvPicPr>
        <xdr:cNvPr id="461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194179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291</xdr:row>
      <xdr:rowOff>279400</xdr:rowOff>
    </xdr:from>
    <xdr:to>
      <xdr:col>10</xdr:col>
      <xdr:colOff>196850</xdr:colOff>
      <xdr:row>291</xdr:row>
      <xdr:rowOff>498475</xdr:rowOff>
    </xdr:to>
    <xdr:pic>
      <xdr:nvPicPr>
        <xdr:cNvPr id="461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19440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291</xdr:row>
      <xdr:rowOff>257175</xdr:rowOff>
    </xdr:from>
    <xdr:to>
      <xdr:col>10</xdr:col>
      <xdr:colOff>514350</xdr:colOff>
      <xdr:row>291</xdr:row>
      <xdr:rowOff>476250</xdr:rowOff>
    </xdr:to>
    <xdr:pic>
      <xdr:nvPicPr>
        <xdr:cNvPr id="461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2194179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291</xdr:row>
      <xdr:rowOff>279400</xdr:rowOff>
    </xdr:from>
    <xdr:to>
      <xdr:col>3</xdr:col>
      <xdr:colOff>196850</xdr:colOff>
      <xdr:row>291</xdr:row>
      <xdr:rowOff>498475</xdr:rowOff>
    </xdr:to>
    <xdr:pic>
      <xdr:nvPicPr>
        <xdr:cNvPr id="461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9440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291</xdr:row>
      <xdr:rowOff>257175</xdr:rowOff>
    </xdr:from>
    <xdr:to>
      <xdr:col>3</xdr:col>
      <xdr:colOff>514350</xdr:colOff>
      <xdr:row>291</xdr:row>
      <xdr:rowOff>476250</xdr:rowOff>
    </xdr:to>
    <xdr:pic>
      <xdr:nvPicPr>
        <xdr:cNvPr id="461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194179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291</xdr:row>
      <xdr:rowOff>279400</xdr:rowOff>
    </xdr:from>
    <xdr:to>
      <xdr:col>3</xdr:col>
      <xdr:colOff>196850</xdr:colOff>
      <xdr:row>291</xdr:row>
      <xdr:rowOff>498475</xdr:rowOff>
    </xdr:to>
    <xdr:pic>
      <xdr:nvPicPr>
        <xdr:cNvPr id="461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9440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291</xdr:row>
      <xdr:rowOff>279400</xdr:rowOff>
    </xdr:from>
    <xdr:to>
      <xdr:col>10</xdr:col>
      <xdr:colOff>196850</xdr:colOff>
      <xdr:row>291</xdr:row>
      <xdr:rowOff>498475</xdr:rowOff>
    </xdr:to>
    <xdr:pic>
      <xdr:nvPicPr>
        <xdr:cNvPr id="461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19440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291</xdr:row>
      <xdr:rowOff>279400</xdr:rowOff>
    </xdr:from>
    <xdr:to>
      <xdr:col>3</xdr:col>
      <xdr:colOff>196850</xdr:colOff>
      <xdr:row>291</xdr:row>
      <xdr:rowOff>498475</xdr:rowOff>
    </xdr:to>
    <xdr:pic>
      <xdr:nvPicPr>
        <xdr:cNvPr id="462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9440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291</xdr:row>
      <xdr:rowOff>279400</xdr:rowOff>
    </xdr:from>
    <xdr:to>
      <xdr:col>3</xdr:col>
      <xdr:colOff>196850</xdr:colOff>
      <xdr:row>291</xdr:row>
      <xdr:rowOff>498475</xdr:rowOff>
    </xdr:to>
    <xdr:pic>
      <xdr:nvPicPr>
        <xdr:cNvPr id="462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9440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291</xdr:row>
      <xdr:rowOff>279400</xdr:rowOff>
    </xdr:from>
    <xdr:to>
      <xdr:col>10</xdr:col>
      <xdr:colOff>196850</xdr:colOff>
      <xdr:row>291</xdr:row>
      <xdr:rowOff>498475</xdr:rowOff>
    </xdr:to>
    <xdr:pic>
      <xdr:nvPicPr>
        <xdr:cNvPr id="462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19440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291</xdr:row>
      <xdr:rowOff>279400</xdr:rowOff>
    </xdr:from>
    <xdr:to>
      <xdr:col>3</xdr:col>
      <xdr:colOff>196850</xdr:colOff>
      <xdr:row>291</xdr:row>
      <xdr:rowOff>498475</xdr:rowOff>
    </xdr:to>
    <xdr:pic>
      <xdr:nvPicPr>
        <xdr:cNvPr id="462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19440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291</xdr:row>
      <xdr:rowOff>228600</xdr:rowOff>
    </xdr:from>
    <xdr:to>
      <xdr:col>3</xdr:col>
      <xdr:colOff>260350</xdr:colOff>
      <xdr:row>291</xdr:row>
      <xdr:rowOff>447675</xdr:rowOff>
    </xdr:to>
    <xdr:pic>
      <xdr:nvPicPr>
        <xdr:cNvPr id="462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219389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291</xdr:row>
      <xdr:rowOff>231775</xdr:rowOff>
    </xdr:from>
    <xdr:to>
      <xdr:col>3</xdr:col>
      <xdr:colOff>539750</xdr:colOff>
      <xdr:row>291</xdr:row>
      <xdr:rowOff>450850</xdr:rowOff>
    </xdr:to>
    <xdr:pic>
      <xdr:nvPicPr>
        <xdr:cNvPr id="462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2193925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291</xdr:row>
      <xdr:rowOff>228600</xdr:rowOff>
    </xdr:from>
    <xdr:to>
      <xdr:col>10</xdr:col>
      <xdr:colOff>260350</xdr:colOff>
      <xdr:row>291</xdr:row>
      <xdr:rowOff>447675</xdr:rowOff>
    </xdr:to>
    <xdr:pic>
      <xdr:nvPicPr>
        <xdr:cNvPr id="462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219389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291</xdr:row>
      <xdr:rowOff>231775</xdr:rowOff>
    </xdr:from>
    <xdr:to>
      <xdr:col>10</xdr:col>
      <xdr:colOff>539750</xdr:colOff>
      <xdr:row>291</xdr:row>
      <xdr:rowOff>450850</xdr:rowOff>
    </xdr:to>
    <xdr:pic>
      <xdr:nvPicPr>
        <xdr:cNvPr id="462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2193925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291</xdr:row>
      <xdr:rowOff>228600</xdr:rowOff>
    </xdr:from>
    <xdr:to>
      <xdr:col>3</xdr:col>
      <xdr:colOff>260350</xdr:colOff>
      <xdr:row>291</xdr:row>
      <xdr:rowOff>447675</xdr:rowOff>
    </xdr:to>
    <xdr:pic>
      <xdr:nvPicPr>
        <xdr:cNvPr id="462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219389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291</xdr:row>
      <xdr:rowOff>231775</xdr:rowOff>
    </xdr:from>
    <xdr:to>
      <xdr:col>3</xdr:col>
      <xdr:colOff>539750</xdr:colOff>
      <xdr:row>291</xdr:row>
      <xdr:rowOff>450850</xdr:rowOff>
    </xdr:to>
    <xdr:pic>
      <xdr:nvPicPr>
        <xdr:cNvPr id="462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2193925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291</xdr:row>
      <xdr:rowOff>228600</xdr:rowOff>
    </xdr:from>
    <xdr:to>
      <xdr:col>3</xdr:col>
      <xdr:colOff>260350</xdr:colOff>
      <xdr:row>291</xdr:row>
      <xdr:rowOff>447675</xdr:rowOff>
    </xdr:to>
    <xdr:pic>
      <xdr:nvPicPr>
        <xdr:cNvPr id="463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219389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291</xdr:row>
      <xdr:rowOff>231775</xdr:rowOff>
    </xdr:from>
    <xdr:to>
      <xdr:col>3</xdr:col>
      <xdr:colOff>539750</xdr:colOff>
      <xdr:row>291</xdr:row>
      <xdr:rowOff>450850</xdr:rowOff>
    </xdr:to>
    <xdr:pic>
      <xdr:nvPicPr>
        <xdr:cNvPr id="463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2193925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291</xdr:row>
      <xdr:rowOff>228600</xdr:rowOff>
    </xdr:from>
    <xdr:to>
      <xdr:col>10</xdr:col>
      <xdr:colOff>260350</xdr:colOff>
      <xdr:row>291</xdr:row>
      <xdr:rowOff>447675</xdr:rowOff>
    </xdr:to>
    <xdr:pic>
      <xdr:nvPicPr>
        <xdr:cNvPr id="463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219389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291</xdr:row>
      <xdr:rowOff>231775</xdr:rowOff>
    </xdr:from>
    <xdr:to>
      <xdr:col>10</xdr:col>
      <xdr:colOff>539750</xdr:colOff>
      <xdr:row>291</xdr:row>
      <xdr:rowOff>450850</xdr:rowOff>
    </xdr:to>
    <xdr:pic>
      <xdr:nvPicPr>
        <xdr:cNvPr id="463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2193925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291</xdr:row>
      <xdr:rowOff>228600</xdr:rowOff>
    </xdr:from>
    <xdr:to>
      <xdr:col>3</xdr:col>
      <xdr:colOff>260350</xdr:colOff>
      <xdr:row>291</xdr:row>
      <xdr:rowOff>447675</xdr:rowOff>
    </xdr:to>
    <xdr:pic>
      <xdr:nvPicPr>
        <xdr:cNvPr id="46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219389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245969</xdr:colOff>
      <xdr:row>291</xdr:row>
      <xdr:rowOff>287804</xdr:rowOff>
    </xdr:from>
    <xdr:to>
      <xdr:col>3</xdr:col>
      <xdr:colOff>465044</xdr:colOff>
      <xdr:row>291</xdr:row>
      <xdr:rowOff>506879</xdr:rowOff>
    </xdr:to>
    <xdr:pic>
      <xdr:nvPicPr>
        <xdr:cNvPr id="463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46419" y="219448529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291</xdr:row>
      <xdr:rowOff>228600</xdr:rowOff>
    </xdr:from>
    <xdr:to>
      <xdr:col>10</xdr:col>
      <xdr:colOff>260350</xdr:colOff>
      <xdr:row>291</xdr:row>
      <xdr:rowOff>447675</xdr:rowOff>
    </xdr:to>
    <xdr:pic>
      <xdr:nvPicPr>
        <xdr:cNvPr id="463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219389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291</xdr:row>
      <xdr:rowOff>231775</xdr:rowOff>
    </xdr:from>
    <xdr:to>
      <xdr:col>10</xdr:col>
      <xdr:colOff>539750</xdr:colOff>
      <xdr:row>291</xdr:row>
      <xdr:rowOff>450850</xdr:rowOff>
    </xdr:to>
    <xdr:pic>
      <xdr:nvPicPr>
        <xdr:cNvPr id="463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2193925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299</xdr:row>
      <xdr:rowOff>279400</xdr:rowOff>
    </xdr:from>
    <xdr:to>
      <xdr:col>3</xdr:col>
      <xdr:colOff>196850</xdr:colOff>
      <xdr:row>299</xdr:row>
      <xdr:rowOff>498475</xdr:rowOff>
    </xdr:to>
    <xdr:pic>
      <xdr:nvPicPr>
        <xdr:cNvPr id="463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26374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299</xdr:row>
      <xdr:rowOff>257175</xdr:rowOff>
    </xdr:from>
    <xdr:to>
      <xdr:col>3</xdr:col>
      <xdr:colOff>514350</xdr:colOff>
      <xdr:row>299</xdr:row>
      <xdr:rowOff>476250</xdr:rowOff>
    </xdr:to>
    <xdr:pic>
      <xdr:nvPicPr>
        <xdr:cNvPr id="463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263521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299</xdr:row>
      <xdr:rowOff>279400</xdr:rowOff>
    </xdr:from>
    <xdr:to>
      <xdr:col>10</xdr:col>
      <xdr:colOff>196850</xdr:colOff>
      <xdr:row>299</xdr:row>
      <xdr:rowOff>498475</xdr:rowOff>
    </xdr:to>
    <xdr:pic>
      <xdr:nvPicPr>
        <xdr:cNvPr id="464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26374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299</xdr:row>
      <xdr:rowOff>257175</xdr:rowOff>
    </xdr:from>
    <xdr:to>
      <xdr:col>10</xdr:col>
      <xdr:colOff>514350</xdr:colOff>
      <xdr:row>299</xdr:row>
      <xdr:rowOff>476250</xdr:rowOff>
    </xdr:to>
    <xdr:pic>
      <xdr:nvPicPr>
        <xdr:cNvPr id="464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2263521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299</xdr:row>
      <xdr:rowOff>279400</xdr:rowOff>
    </xdr:from>
    <xdr:to>
      <xdr:col>3</xdr:col>
      <xdr:colOff>196850</xdr:colOff>
      <xdr:row>299</xdr:row>
      <xdr:rowOff>498475</xdr:rowOff>
    </xdr:to>
    <xdr:pic>
      <xdr:nvPicPr>
        <xdr:cNvPr id="464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26374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299</xdr:row>
      <xdr:rowOff>257175</xdr:rowOff>
    </xdr:from>
    <xdr:to>
      <xdr:col>3</xdr:col>
      <xdr:colOff>514350</xdr:colOff>
      <xdr:row>299</xdr:row>
      <xdr:rowOff>476250</xdr:rowOff>
    </xdr:to>
    <xdr:pic>
      <xdr:nvPicPr>
        <xdr:cNvPr id="464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263521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299</xdr:row>
      <xdr:rowOff>279400</xdr:rowOff>
    </xdr:from>
    <xdr:to>
      <xdr:col>3</xdr:col>
      <xdr:colOff>196850</xdr:colOff>
      <xdr:row>299</xdr:row>
      <xdr:rowOff>498475</xdr:rowOff>
    </xdr:to>
    <xdr:pic>
      <xdr:nvPicPr>
        <xdr:cNvPr id="464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26374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299</xdr:row>
      <xdr:rowOff>279400</xdr:rowOff>
    </xdr:from>
    <xdr:to>
      <xdr:col>10</xdr:col>
      <xdr:colOff>196850</xdr:colOff>
      <xdr:row>299</xdr:row>
      <xdr:rowOff>498475</xdr:rowOff>
    </xdr:to>
    <xdr:pic>
      <xdr:nvPicPr>
        <xdr:cNvPr id="464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26374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299</xdr:row>
      <xdr:rowOff>279400</xdr:rowOff>
    </xdr:from>
    <xdr:to>
      <xdr:col>3</xdr:col>
      <xdr:colOff>196850</xdr:colOff>
      <xdr:row>299</xdr:row>
      <xdr:rowOff>498475</xdr:rowOff>
    </xdr:to>
    <xdr:pic>
      <xdr:nvPicPr>
        <xdr:cNvPr id="464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26374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299</xdr:row>
      <xdr:rowOff>279400</xdr:rowOff>
    </xdr:from>
    <xdr:to>
      <xdr:col>3</xdr:col>
      <xdr:colOff>196850</xdr:colOff>
      <xdr:row>299</xdr:row>
      <xdr:rowOff>498475</xdr:rowOff>
    </xdr:to>
    <xdr:pic>
      <xdr:nvPicPr>
        <xdr:cNvPr id="464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26374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299</xdr:row>
      <xdr:rowOff>279400</xdr:rowOff>
    </xdr:from>
    <xdr:to>
      <xdr:col>10</xdr:col>
      <xdr:colOff>196850</xdr:colOff>
      <xdr:row>299</xdr:row>
      <xdr:rowOff>498475</xdr:rowOff>
    </xdr:to>
    <xdr:pic>
      <xdr:nvPicPr>
        <xdr:cNvPr id="464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26374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299</xdr:row>
      <xdr:rowOff>279400</xdr:rowOff>
    </xdr:from>
    <xdr:to>
      <xdr:col>3</xdr:col>
      <xdr:colOff>196850</xdr:colOff>
      <xdr:row>299</xdr:row>
      <xdr:rowOff>498475</xdr:rowOff>
    </xdr:to>
    <xdr:pic>
      <xdr:nvPicPr>
        <xdr:cNvPr id="464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26374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299</xdr:row>
      <xdr:rowOff>279400</xdr:rowOff>
    </xdr:from>
    <xdr:to>
      <xdr:col>3</xdr:col>
      <xdr:colOff>196850</xdr:colOff>
      <xdr:row>299</xdr:row>
      <xdr:rowOff>498475</xdr:rowOff>
    </xdr:to>
    <xdr:pic>
      <xdr:nvPicPr>
        <xdr:cNvPr id="465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26374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299</xdr:row>
      <xdr:rowOff>279400</xdr:rowOff>
    </xdr:from>
    <xdr:to>
      <xdr:col>10</xdr:col>
      <xdr:colOff>196850</xdr:colOff>
      <xdr:row>299</xdr:row>
      <xdr:rowOff>498475</xdr:rowOff>
    </xdr:to>
    <xdr:pic>
      <xdr:nvPicPr>
        <xdr:cNvPr id="465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26374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299</xdr:row>
      <xdr:rowOff>279400</xdr:rowOff>
    </xdr:from>
    <xdr:to>
      <xdr:col>3</xdr:col>
      <xdr:colOff>196850</xdr:colOff>
      <xdr:row>299</xdr:row>
      <xdr:rowOff>498475</xdr:rowOff>
    </xdr:to>
    <xdr:pic>
      <xdr:nvPicPr>
        <xdr:cNvPr id="465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26374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299</xdr:row>
      <xdr:rowOff>279400</xdr:rowOff>
    </xdr:from>
    <xdr:to>
      <xdr:col>3</xdr:col>
      <xdr:colOff>196850</xdr:colOff>
      <xdr:row>299</xdr:row>
      <xdr:rowOff>498475</xdr:rowOff>
    </xdr:to>
    <xdr:pic>
      <xdr:nvPicPr>
        <xdr:cNvPr id="465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26374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299</xdr:row>
      <xdr:rowOff>279400</xdr:rowOff>
    </xdr:from>
    <xdr:to>
      <xdr:col>10</xdr:col>
      <xdr:colOff>196850</xdr:colOff>
      <xdr:row>299</xdr:row>
      <xdr:rowOff>498475</xdr:rowOff>
    </xdr:to>
    <xdr:pic>
      <xdr:nvPicPr>
        <xdr:cNvPr id="465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26374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299</xdr:row>
      <xdr:rowOff>279400</xdr:rowOff>
    </xdr:from>
    <xdr:to>
      <xdr:col>3</xdr:col>
      <xdr:colOff>196850</xdr:colOff>
      <xdr:row>299</xdr:row>
      <xdr:rowOff>498475</xdr:rowOff>
    </xdr:to>
    <xdr:pic>
      <xdr:nvPicPr>
        <xdr:cNvPr id="465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26374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299</xdr:row>
      <xdr:rowOff>279400</xdr:rowOff>
    </xdr:from>
    <xdr:to>
      <xdr:col>3</xdr:col>
      <xdr:colOff>196850</xdr:colOff>
      <xdr:row>299</xdr:row>
      <xdr:rowOff>498475</xdr:rowOff>
    </xdr:to>
    <xdr:pic>
      <xdr:nvPicPr>
        <xdr:cNvPr id="465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26374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299</xdr:row>
      <xdr:rowOff>279400</xdr:rowOff>
    </xdr:from>
    <xdr:to>
      <xdr:col>10</xdr:col>
      <xdr:colOff>196850</xdr:colOff>
      <xdr:row>299</xdr:row>
      <xdr:rowOff>498475</xdr:rowOff>
    </xdr:to>
    <xdr:pic>
      <xdr:nvPicPr>
        <xdr:cNvPr id="465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26374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299</xdr:row>
      <xdr:rowOff>279400</xdr:rowOff>
    </xdr:from>
    <xdr:to>
      <xdr:col>3</xdr:col>
      <xdr:colOff>196850</xdr:colOff>
      <xdr:row>299</xdr:row>
      <xdr:rowOff>498475</xdr:rowOff>
    </xdr:to>
    <xdr:pic>
      <xdr:nvPicPr>
        <xdr:cNvPr id="465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26374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299</xdr:row>
      <xdr:rowOff>279400</xdr:rowOff>
    </xdr:from>
    <xdr:to>
      <xdr:col>3</xdr:col>
      <xdr:colOff>196850</xdr:colOff>
      <xdr:row>299</xdr:row>
      <xdr:rowOff>498475</xdr:rowOff>
    </xdr:to>
    <xdr:pic>
      <xdr:nvPicPr>
        <xdr:cNvPr id="465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26374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299</xdr:row>
      <xdr:rowOff>257175</xdr:rowOff>
    </xdr:from>
    <xdr:to>
      <xdr:col>3</xdr:col>
      <xdr:colOff>514350</xdr:colOff>
      <xdr:row>299</xdr:row>
      <xdr:rowOff>476250</xdr:rowOff>
    </xdr:to>
    <xdr:pic>
      <xdr:nvPicPr>
        <xdr:cNvPr id="466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263521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299</xdr:row>
      <xdr:rowOff>279400</xdr:rowOff>
    </xdr:from>
    <xdr:to>
      <xdr:col>10</xdr:col>
      <xdr:colOff>196850</xdr:colOff>
      <xdr:row>299</xdr:row>
      <xdr:rowOff>498475</xdr:rowOff>
    </xdr:to>
    <xdr:pic>
      <xdr:nvPicPr>
        <xdr:cNvPr id="466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26374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299</xdr:row>
      <xdr:rowOff>257175</xdr:rowOff>
    </xdr:from>
    <xdr:to>
      <xdr:col>10</xdr:col>
      <xdr:colOff>514350</xdr:colOff>
      <xdr:row>299</xdr:row>
      <xdr:rowOff>476250</xdr:rowOff>
    </xdr:to>
    <xdr:pic>
      <xdr:nvPicPr>
        <xdr:cNvPr id="466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2263521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299</xdr:row>
      <xdr:rowOff>279400</xdr:rowOff>
    </xdr:from>
    <xdr:to>
      <xdr:col>3</xdr:col>
      <xdr:colOff>196850</xdr:colOff>
      <xdr:row>299</xdr:row>
      <xdr:rowOff>498475</xdr:rowOff>
    </xdr:to>
    <xdr:pic>
      <xdr:nvPicPr>
        <xdr:cNvPr id="466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26374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299</xdr:row>
      <xdr:rowOff>257175</xdr:rowOff>
    </xdr:from>
    <xdr:to>
      <xdr:col>3</xdr:col>
      <xdr:colOff>514350</xdr:colOff>
      <xdr:row>299</xdr:row>
      <xdr:rowOff>476250</xdr:rowOff>
    </xdr:to>
    <xdr:pic>
      <xdr:nvPicPr>
        <xdr:cNvPr id="466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263521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299</xdr:row>
      <xdr:rowOff>279400</xdr:rowOff>
    </xdr:from>
    <xdr:to>
      <xdr:col>3</xdr:col>
      <xdr:colOff>196850</xdr:colOff>
      <xdr:row>299</xdr:row>
      <xdr:rowOff>498475</xdr:rowOff>
    </xdr:to>
    <xdr:pic>
      <xdr:nvPicPr>
        <xdr:cNvPr id="466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26374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299</xdr:row>
      <xdr:rowOff>279400</xdr:rowOff>
    </xdr:from>
    <xdr:to>
      <xdr:col>10</xdr:col>
      <xdr:colOff>196850</xdr:colOff>
      <xdr:row>299</xdr:row>
      <xdr:rowOff>498475</xdr:rowOff>
    </xdr:to>
    <xdr:pic>
      <xdr:nvPicPr>
        <xdr:cNvPr id="466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26374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299</xdr:row>
      <xdr:rowOff>279400</xdr:rowOff>
    </xdr:from>
    <xdr:to>
      <xdr:col>3</xdr:col>
      <xdr:colOff>196850</xdr:colOff>
      <xdr:row>299</xdr:row>
      <xdr:rowOff>498475</xdr:rowOff>
    </xdr:to>
    <xdr:pic>
      <xdr:nvPicPr>
        <xdr:cNvPr id="466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26374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299</xdr:row>
      <xdr:rowOff>279400</xdr:rowOff>
    </xdr:from>
    <xdr:to>
      <xdr:col>3</xdr:col>
      <xdr:colOff>196850</xdr:colOff>
      <xdr:row>299</xdr:row>
      <xdr:rowOff>498475</xdr:rowOff>
    </xdr:to>
    <xdr:pic>
      <xdr:nvPicPr>
        <xdr:cNvPr id="466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26374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299</xdr:row>
      <xdr:rowOff>279400</xdr:rowOff>
    </xdr:from>
    <xdr:to>
      <xdr:col>10</xdr:col>
      <xdr:colOff>196850</xdr:colOff>
      <xdr:row>299</xdr:row>
      <xdr:rowOff>498475</xdr:rowOff>
    </xdr:to>
    <xdr:pic>
      <xdr:nvPicPr>
        <xdr:cNvPr id="466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26374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299</xdr:row>
      <xdr:rowOff>279400</xdr:rowOff>
    </xdr:from>
    <xdr:to>
      <xdr:col>3</xdr:col>
      <xdr:colOff>196850</xdr:colOff>
      <xdr:row>299</xdr:row>
      <xdr:rowOff>498475</xdr:rowOff>
    </xdr:to>
    <xdr:pic>
      <xdr:nvPicPr>
        <xdr:cNvPr id="467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26374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299</xdr:row>
      <xdr:rowOff>228600</xdr:rowOff>
    </xdr:from>
    <xdr:to>
      <xdr:col>3</xdr:col>
      <xdr:colOff>260350</xdr:colOff>
      <xdr:row>299</xdr:row>
      <xdr:rowOff>447675</xdr:rowOff>
    </xdr:to>
    <xdr:pic>
      <xdr:nvPicPr>
        <xdr:cNvPr id="467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2263235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299</xdr:row>
      <xdr:rowOff>231775</xdr:rowOff>
    </xdr:from>
    <xdr:to>
      <xdr:col>3</xdr:col>
      <xdr:colOff>539750</xdr:colOff>
      <xdr:row>299</xdr:row>
      <xdr:rowOff>450850</xdr:rowOff>
    </xdr:to>
    <xdr:pic>
      <xdr:nvPicPr>
        <xdr:cNvPr id="467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2263267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299</xdr:row>
      <xdr:rowOff>228600</xdr:rowOff>
    </xdr:from>
    <xdr:to>
      <xdr:col>10</xdr:col>
      <xdr:colOff>260350</xdr:colOff>
      <xdr:row>299</xdr:row>
      <xdr:rowOff>447675</xdr:rowOff>
    </xdr:to>
    <xdr:pic>
      <xdr:nvPicPr>
        <xdr:cNvPr id="467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2263235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299</xdr:row>
      <xdr:rowOff>231775</xdr:rowOff>
    </xdr:from>
    <xdr:to>
      <xdr:col>10</xdr:col>
      <xdr:colOff>539750</xdr:colOff>
      <xdr:row>299</xdr:row>
      <xdr:rowOff>450850</xdr:rowOff>
    </xdr:to>
    <xdr:pic>
      <xdr:nvPicPr>
        <xdr:cNvPr id="467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2263267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299</xdr:row>
      <xdr:rowOff>228600</xdr:rowOff>
    </xdr:from>
    <xdr:to>
      <xdr:col>3</xdr:col>
      <xdr:colOff>260350</xdr:colOff>
      <xdr:row>299</xdr:row>
      <xdr:rowOff>447675</xdr:rowOff>
    </xdr:to>
    <xdr:pic>
      <xdr:nvPicPr>
        <xdr:cNvPr id="467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2263235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299</xdr:row>
      <xdr:rowOff>231775</xdr:rowOff>
    </xdr:from>
    <xdr:to>
      <xdr:col>3</xdr:col>
      <xdr:colOff>539750</xdr:colOff>
      <xdr:row>299</xdr:row>
      <xdr:rowOff>450850</xdr:rowOff>
    </xdr:to>
    <xdr:pic>
      <xdr:nvPicPr>
        <xdr:cNvPr id="467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2263267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299</xdr:row>
      <xdr:rowOff>228600</xdr:rowOff>
    </xdr:from>
    <xdr:to>
      <xdr:col>3</xdr:col>
      <xdr:colOff>260350</xdr:colOff>
      <xdr:row>299</xdr:row>
      <xdr:rowOff>447675</xdr:rowOff>
    </xdr:to>
    <xdr:pic>
      <xdr:nvPicPr>
        <xdr:cNvPr id="467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2263235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299</xdr:row>
      <xdr:rowOff>231775</xdr:rowOff>
    </xdr:from>
    <xdr:to>
      <xdr:col>3</xdr:col>
      <xdr:colOff>539750</xdr:colOff>
      <xdr:row>299</xdr:row>
      <xdr:rowOff>450850</xdr:rowOff>
    </xdr:to>
    <xdr:pic>
      <xdr:nvPicPr>
        <xdr:cNvPr id="467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2263267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299</xdr:row>
      <xdr:rowOff>228600</xdr:rowOff>
    </xdr:from>
    <xdr:to>
      <xdr:col>10</xdr:col>
      <xdr:colOff>260350</xdr:colOff>
      <xdr:row>299</xdr:row>
      <xdr:rowOff>447675</xdr:rowOff>
    </xdr:to>
    <xdr:pic>
      <xdr:nvPicPr>
        <xdr:cNvPr id="467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2263235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299</xdr:row>
      <xdr:rowOff>231775</xdr:rowOff>
    </xdr:from>
    <xdr:to>
      <xdr:col>10</xdr:col>
      <xdr:colOff>539750</xdr:colOff>
      <xdr:row>299</xdr:row>
      <xdr:rowOff>450850</xdr:rowOff>
    </xdr:to>
    <xdr:pic>
      <xdr:nvPicPr>
        <xdr:cNvPr id="468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2263267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299</xdr:row>
      <xdr:rowOff>228600</xdr:rowOff>
    </xdr:from>
    <xdr:to>
      <xdr:col>3</xdr:col>
      <xdr:colOff>260350</xdr:colOff>
      <xdr:row>299</xdr:row>
      <xdr:rowOff>447675</xdr:rowOff>
    </xdr:to>
    <xdr:pic>
      <xdr:nvPicPr>
        <xdr:cNvPr id="468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2263235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299</xdr:row>
      <xdr:rowOff>231775</xdr:rowOff>
    </xdr:from>
    <xdr:to>
      <xdr:col>3</xdr:col>
      <xdr:colOff>539750</xdr:colOff>
      <xdr:row>299</xdr:row>
      <xdr:rowOff>450850</xdr:rowOff>
    </xdr:to>
    <xdr:pic>
      <xdr:nvPicPr>
        <xdr:cNvPr id="468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2263267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299</xdr:row>
      <xdr:rowOff>228600</xdr:rowOff>
    </xdr:from>
    <xdr:to>
      <xdr:col>10</xdr:col>
      <xdr:colOff>260350</xdr:colOff>
      <xdr:row>299</xdr:row>
      <xdr:rowOff>447675</xdr:rowOff>
    </xdr:to>
    <xdr:pic>
      <xdr:nvPicPr>
        <xdr:cNvPr id="468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2263235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299</xdr:row>
      <xdr:rowOff>231775</xdr:rowOff>
    </xdr:from>
    <xdr:to>
      <xdr:col>10</xdr:col>
      <xdr:colOff>539750</xdr:colOff>
      <xdr:row>299</xdr:row>
      <xdr:rowOff>450850</xdr:rowOff>
    </xdr:to>
    <xdr:pic>
      <xdr:nvPicPr>
        <xdr:cNvPr id="468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2263267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304</xdr:row>
      <xdr:rowOff>279400</xdr:rowOff>
    </xdr:from>
    <xdr:to>
      <xdr:col>10</xdr:col>
      <xdr:colOff>196850</xdr:colOff>
      <xdr:row>304</xdr:row>
      <xdr:rowOff>498475</xdr:rowOff>
    </xdr:to>
    <xdr:pic>
      <xdr:nvPicPr>
        <xdr:cNvPr id="468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294413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304</xdr:row>
      <xdr:rowOff>257175</xdr:rowOff>
    </xdr:from>
    <xdr:to>
      <xdr:col>10</xdr:col>
      <xdr:colOff>514350</xdr:colOff>
      <xdr:row>304</xdr:row>
      <xdr:rowOff>476250</xdr:rowOff>
    </xdr:to>
    <xdr:pic>
      <xdr:nvPicPr>
        <xdr:cNvPr id="468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2294191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304</xdr:row>
      <xdr:rowOff>279400</xdr:rowOff>
    </xdr:from>
    <xdr:to>
      <xdr:col>3</xdr:col>
      <xdr:colOff>196850</xdr:colOff>
      <xdr:row>304</xdr:row>
      <xdr:rowOff>498475</xdr:rowOff>
    </xdr:to>
    <xdr:pic>
      <xdr:nvPicPr>
        <xdr:cNvPr id="468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294413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304</xdr:row>
      <xdr:rowOff>257175</xdr:rowOff>
    </xdr:from>
    <xdr:to>
      <xdr:col>3</xdr:col>
      <xdr:colOff>514350</xdr:colOff>
      <xdr:row>304</xdr:row>
      <xdr:rowOff>476250</xdr:rowOff>
    </xdr:to>
    <xdr:pic>
      <xdr:nvPicPr>
        <xdr:cNvPr id="468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294191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304</xdr:row>
      <xdr:rowOff>279400</xdr:rowOff>
    </xdr:from>
    <xdr:to>
      <xdr:col>10</xdr:col>
      <xdr:colOff>196850</xdr:colOff>
      <xdr:row>304</xdr:row>
      <xdr:rowOff>498475</xdr:rowOff>
    </xdr:to>
    <xdr:pic>
      <xdr:nvPicPr>
        <xdr:cNvPr id="468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294413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304</xdr:row>
      <xdr:rowOff>257175</xdr:rowOff>
    </xdr:from>
    <xdr:to>
      <xdr:col>10</xdr:col>
      <xdr:colOff>514350</xdr:colOff>
      <xdr:row>304</xdr:row>
      <xdr:rowOff>476250</xdr:rowOff>
    </xdr:to>
    <xdr:pic>
      <xdr:nvPicPr>
        <xdr:cNvPr id="469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2294191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304</xdr:row>
      <xdr:rowOff>279400</xdr:rowOff>
    </xdr:from>
    <xdr:to>
      <xdr:col>3</xdr:col>
      <xdr:colOff>196850</xdr:colOff>
      <xdr:row>304</xdr:row>
      <xdr:rowOff>498475</xdr:rowOff>
    </xdr:to>
    <xdr:pic>
      <xdr:nvPicPr>
        <xdr:cNvPr id="469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294413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304</xdr:row>
      <xdr:rowOff>257175</xdr:rowOff>
    </xdr:from>
    <xdr:to>
      <xdr:col>3</xdr:col>
      <xdr:colOff>514350</xdr:colOff>
      <xdr:row>304</xdr:row>
      <xdr:rowOff>476250</xdr:rowOff>
    </xdr:to>
    <xdr:pic>
      <xdr:nvPicPr>
        <xdr:cNvPr id="469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294191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304</xdr:row>
      <xdr:rowOff>279400</xdr:rowOff>
    </xdr:from>
    <xdr:to>
      <xdr:col>10</xdr:col>
      <xdr:colOff>196850</xdr:colOff>
      <xdr:row>304</xdr:row>
      <xdr:rowOff>498475</xdr:rowOff>
    </xdr:to>
    <xdr:pic>
      <xdr:nvPicPr>
        <xdr:cNvPr id="469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294413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304</xdr:row>
      <xdr:rowOff>257175</xdr:rowOff>
    </xdr:from>
    <xdr:to>
      <xdr:col>10</xdr:col>
      <xdr:colOff>514350</xdr:colOff>
      <xdr:row>304</xdr:row>
      <xdr:rowOff>476250</xdr:rowOff>
    </xdr:to>
    <xdr:pic>
      <xdr:nvPicPr>
        <xdr:cNvPr id="469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2294191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304</xdr:row>
      <xdr:rowOff>279400</xdr:rowOff>
    </xdr:from>
    <xdr:to>
      <xdr:col>3</xdr:col>
      <xdr:colOff>196850</xdr:colOff>
      <xdr:row>304</xdr:row>
      <xdr:rowOff>498475</xdr:rowOff>
    </xdr:to>
    <xdr:pic>
      <xdr:nvPicPr>
        <xdr:cNvPr id="469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294413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304</xdr:row>
      <xdr:rowOff>257175</xdr:rowOff>
    </xdr:from>
    <xdr:to>
      <xdr:col>3</xdr:col>
      <xdr:colOff>514350</xdr:colOff>
      <xdr:row>304</xdr:row>
      <xdr:rowOff>476250</xdr:rowOff>
    </xdr:to>
    <xdr:pic>
      <xdr:nvPicPr>
        <xdr:cNvPr id="469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294191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304</xdr:row>
      <xdr:rowOff>279400</xdr:rowOff>
    </xdr:from>
    <xdr:to>
      <xdr:col>10</xdr:col>
      <xdr:colOff>196850</xdr:colOff>
      <xdr:row>304</xdr:row>
      <xdr:rowOff>498475</xdr:rowOff>
    </xdr:to>
    <xdr:pic>
      <xdr:nvPicPr>
        <xdr:cNvPr id="469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294413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304</xdr:row>
      <xdr:rowOff>257175</xdr:rowOff>
    </xdr:from>
    <xdr:to>
      <xdr:col>10</xdr:col>
      <xdr:colOff>514350</xdr:colOff>
      <xdr:row>304</xdr:row>
      <xdr:rowOff>476250</xdr:rowOff>
    </xdr:to>
    <xdr:pic>
      <xdr:nvPicPr>
        <xdr:cNvPr id="469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2294191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304</xdr:row>
      <xdr:rowOff>279400</xdr:rowOff>
    </xdr:from>
    <xdr:to>
      <xdr:col>3</xdr:col>
      <xdr:colOff>196850</xdr:colOff>
      <xdr:row>304</xdr:row>
      <xdr:rowOff>498475</xdr:rowOff>
    </xdr:to>
    <xdr:pic>
      <xdr:nvPicPr>
        <xdr:cNvPr id="469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294413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304</xdr:row>
      <xdr:rowOff>257175</xdr:rowOff>
    </xdr:from>
    <xdr:to>
      <xdr:col>3</xdr:col>
      <xdr:colOff>514350</xdr:colOff>
      <xdr:row>304</xdr:row>
      <xdr:rowOff>476250</xdr:rowOff>
    </xdr:to>
    <xdr:pic>
      <xdr:nvPicPr>
        <xdr:cNvPr id="470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294191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304</xdr:row>
      <xdr:rowOff>279400</xdr:rowOff>
    </xdr:from>
    <xdr:to>
      <xdr:col>3</xdr:col>
      <xdr:colOff>196850</xdr:colOff>
      <xdr:row>304</xdr:row>
      <xdr:rowOff>498475</xdr:rowOff>
    </xdr:to>
    <xdr:pic>
      <xdr:nvPicPr>
        <xdr:cNvPr id="470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294413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304</xdr:row>
      <xdr:rowOff>257175</xdr:rowOff>
    </xdr:from>
    <xdr:to>
      <xdr:col>3</xdr:col>
      <xdr:colOff>514350</xdr:colOff>
      <xdr:row>304</xdr:row>
      <xdr:rowOff>476250</xdr:rowOff>
    </xdr:to>
    <xdr:pic>
      <xdr:nvPicPr>
        <xdr:cNvPr id="470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294191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304</xdr:row>
      <xdr:rowOff>279400</xdr:rowOff>
    </xdr:from>
    <xdr:to>
      <xdr:col>10</xdr:col>
      <xdr:colOff>196850</xdr:colOff>
      <xdr:row>304</xdr:row>
      <xdr:rowOff>498475</xdr:rowOff>
    </xdr:to>
    <xdr:pic>
      <xdr:nvPicPr>
        <xdr:cNvPr id="470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294413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304</xdr:row>
      <xdr:rowOff>257175</xdr:rowOff>
    </xdr:from>
    <xdr:to>
      <xdr:col>10</xdr:col>
      <xdr:colOff>514350</xdr:colOff>
      <xdr:row>304</xdr:row>
      <xdr:rowOff>476250</xdr:rowOff>
    </xdr:to>
    <xdr:pic>
      <xdr:nvPicPr>
        <xdr:cNvPr id="470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2294191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304</xdr:row>
      <xdr:rowOff>279400</xdr:rowOff>
    </xdr:from>
    <xdr:to>
      <xdr:col>3</xdr:col>
      <xdr:colOff>196850</xdr:colOff>
      <xdr:row>304</xdr:row>
      <xdr:rowOff>498475</xdr:rowOff>
    </xdr:to>
    <xdr:pic>
      <xdr:nvPicPr>
        <xdr:cNvPr id="470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294413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304</xdr:row>
      <xdr:rowOff>257175</xdr:rowOff>
    </xdr:from>
    <xdr:to>
      <xdr:col>3</xdr:col>
      <xdr:colOff>514350</xdr:colOff>
      <xdr:row>304</xdr:row>
      <xdr:rowOff>476250</xdr:rowOff>
    </xdr:to>
    <xdr:pic>
      <xdr:nvPicPr>
        <xdr:cNvPr id="470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294191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304</xdr:row>
      <xdr:rowOff>279400</xdr:rowOff>
    </xdr:from>
    <xdr:to>
      <xdr:col>3</xdr:col>
      <xdr:colOff>196850</xdr:colOff>
      <xdr:row>304</xdr:row>
      <xdr:rowOff>498475</xdr:rowOff>
    </xdr:to>
    <xdr:pic>
      <xdr:nvPicPr>
        <xdr:cNvPr id="470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294413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304</xdr:row>
      <xdr:rowOff>257175</xdr:rowOff>
    </xdr:from>
    <xdr:to>
      <xdr:col>3</xdr:col>
      <xdr:colOff>514350</xdr:colOff>
      <xdr:row>304</xdr:row>
      <xdr:rowOff>476250</xdr:rowOff>
    </xdr:to>
    <xdr:pic>
      <xdr:nvPicPr>
        <xdr:cNvPr id="470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294191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304</xdr:row>
      <xdr:rowOff>279400</xdr:rowOff>
    </xdr:from>
    <xdr:to>
      <xdr:col>10</xdr:col>
      <xdr:colOff>196850</xdr:colOff>
      <xdr:row>304</xdr:row>
      <xdr:rowOff>498475</xdr:rowOff>
    </xdr:to>
    <xdr:pic>
      <xdr:nvPicPr>
        <xdr:cNvPr id="470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294413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304</xdr:row>
      <xdr:rowOff>257175</xdr:rowOff>
    </xdr:from>
    <xdr:to>
      <xdr:col>10</xdr:col>
      <xdr:colOff>514350</xdr:colOff>
      <xdr:row>304</xdr:row>
      <xdr:rowOff>476250</xdr:rowOff>
    </xdr:to>
    <xdr:pic>
      <xdr:nvPicPr>
        <xdr:cNvPr id="471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2294191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304</xdr:row>
      <xdr:rowOff>279400</xdr:rowOff>
    </xdr:from>
    <xdr:to>
      <xdr:col>3</xdr:col>
      <xdr:colOff>196850</xdr:colOff>
      <xdr:row>304</xdr:row>
      <xdr:rowOff>498475</xdr:rowOff>
    </xdr:to>
    <xdr:pic>
      <xdr:nvPicPr>
        <xdr:cNvPr id="47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294413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304</xdr:row>
      <xdr:rowOff>257175</xdr:rowOff>
    </xdr:from>
    <xdr:to>
      <xdr:col>3</xdr:col>
      <xdr:colOff>514350</xdr:colOff>
      <xdr:row>304</xdr:row>
      <xdr:rowOff>476250</xdr:rowOff>
    </xdr:to>
    <xdr:pic>
      <xdr:nvPicPr>
        <xdr:cNvPr id="471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294191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304</xdr:row>
      <xdr:rowOff>279400</xdr:rowOff>
    </xdr:from>
    <xdr:to>
      <xdr:col>3</xdr:col>
      <xdr:colOff>196850</xdr:colOff>
      <xdr:row>304</xdr:row>
      <xdr:rowOff>498475</xdr:rowOff>
    </xdr:to>
    <xdr:pic>
      <xdr:nvPicPr>
        <xdr:cNvPr id="471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294413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304</xdr:row>
      <xdr:rowOff>257175</xdr:rowOff>
    </xdr:from>
    <xdr:to>
      <xdr:col>3</xdr:col>
      <xdr:colOff>514350</xdr:colOff>
      <xdr:row>304</xdr:row>
      <xdr:rowOff>476250</xdr:rowOff>
    </xdr:to>
    <xdr:pic>
      <xdr:nvPicPr>
        <xdr:cNvPr id="471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294191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304</xdr:row>
      <xdr:rowOff>279400</xdr:rowOff>
    </xdr:from>
    <xdr:to>
      <xdr:col>10</xdr:col>
      <xdr:colOff>196850</xdr:colOff>
      <xdr:row>304</xdr:row>
      <xdr:rowOff>498475</xdr:rowOff>
    </xdr:to>
    <xdr:pic>
      <xdr:nvPicPr>
        <xdr:cNvPr id="471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294413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304</xdr:row>
      <xdr:rowOff>257175</xdr:rowOff>
    </xdr:from>
    <xdr:to>
      <xdr:col>10</xdr:col>
      <xdr:colOff>514350</xdr:colOff>
      <xdr:row>304</xdr:row>
      <xdr:rowOff>476250</xdr:rowOff>
    </xdr:to>
    <xdr:pic>
      <xdr:nvPicPr>
        <xdr:cNvPr id="471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2294191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304</xdr:row>
      <xdr:rowOff>279400</xdr:rowOff>
    </xdr:from>
    <xdr:to>
      <xdr:col>3</xdr:col>
      <xdr:colOff>196850</xdr:colOff>
      <xdr:row>304</xdr:row>
      <xdr:rowOff>498475</xdr:rowOff>
    </xdr:to>
    <xdr:pic>
      <xdr:nvPicPr>
        <xdr:cNvPr id="471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294413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304</xdr:row>
      <xdr:rowOff>257175</xdr:rowOff>
    </xdr:from>
    <xdr:to>
      <xdr:col>3</xdr:col>
      <xdr:colOff>514350</xdr:colOff>
      <xdr:row>304</xdr:row>
      <xdr:rowOff>476250</xdr:rowOff>
    </xdr:to>
    <xdr:pic>
      <xdr:nvPicPr>
        <xdr:cNvPr id="471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294191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304</xdr:row>
      <xdr:rowOff>279400</xdr:rowOff>
    </xdr:from>
    <xdr:to>
      <xdr:col>3</xdr:col>
      <xdr:colOff>196850</xdr:colOff>
      <xdr:row>304</xdr:row>
      <xdr:rowOff>498475</xdr:rowOff>
    </xdr:to>
    <xdr:pic>
      <xdr:nvPicPr>
        <xdr:cNvPr id="471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294413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304</xdr:row>
      <xdr:rowOff>257175</xdr:rowOff>
    </xdr:from>
    <xdr:to>
      <xdr:col>3</xdr:col>
      <xdr:colOff>514350</xdr:colOff>
      <xdr:row>304</xdr:row>
      <xdr:rowOff>476250</xdr:rowOff>
    </xdr:to>
    <xdr:pic>
      <xdr:nvPicPr>
        <xdr:cNvPr id="472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294191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304</xdr:row>
      <xdr:rowOff>279400</xdr:rowOff>
    </xdr:from>
    <xdr:to>
      <xdr:col>10</xdr:col>
      <xdr:colOff>196850</xdr:colOff>
      <xdr:row>304</xdr:row>
      <xdr:rowOff>498475</xdr:rowOff>
    </xdr:to>
    <xdr:pic>
      <xdr:nvPicPr>
        <xdr:cNvPr id="472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294413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304</xdr:row>
      <xdr:rowOff>279400</xdr:rowOff>
    </xdr:from>
    <xdr:to>
      <xdr:col>3</xdr:col>
      <xdr:colOff>196850</xdr:colOff>
      <xdr:row>304</xdr:row>
      <xdr:rowOff>498475</xdr:rowOff>
    </xdr:to>
    <xdr:pic>
      <xdr:nvPicPr>
        <xdr:cNvPr id="472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294413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304</xdr:row>
      <xdr:rowOff>279400</xdr:rowOff>
    </xdr:from>
    <xdr:to>
      <xdr:col>3</xdr:col>
      <xdr:colOff>196850</xdr:colOff>
      <xdr:row>304</xdr:row>
      <xdr:rowOff>498475</xdr:rowOff>
    </xdr:to>
    <xdr:pic>
      <xdr:nvPicPr>
        <xdr:cNvPr id="472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294413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304</xdr:row>
      <xdr:rowOff>279400</xdr:rowOff>
    </xdr:from>
    <xdr:to>
      <xdr:col>10</xdr:col>
      <xdr:colOff>196850</xdr:colOff>
      <xdr:row>304</xdr:row>
      <xdr:rowOff>498475</xdr:rowOff>
    </xdr:to>
    <xdr:pic>
      <xdr:nvPicPr>
        <xdr:cNvPr id="472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294413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304</xdr:row>
      <xdr:rowOff>279400</xdr:rowOff>
    </xdr:from>
    <xdr:to>
      <xdr:col>3</xdr:col>
      <xdr:colOff>196850</xdr:colOff>
      <xdr:row>304</xdr:row>
      <xdr:rowOff>498475</xdr:rowOff>
    </xdr:to>
    <xdr:pic>
      <xdr:nvPicPr>
        <xdr:cNvPr id="472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294413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304</xdr:row>
      <xdr:rowOff>279400</xdr:rowOff>
    </xdr:from>
    <xdr:to>
      <xdr:col>3</xdr:col>
      <xdr:colOff>196850</xdr:colOff>
      <xdr:row>304</xdr:row>
      <xdr:rowOff>498475</xdr:rowOff>
    </xdr:to>
    <xdr:pic>
      <xdr:nvPicPr>
        <xdr:cNvPr id="472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294413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304</xdr:row>
      <xdr:rowOff>279400</xdr:rowOff>
    </xdr:from>
    <xdr:to>
      <xdr:col>10</xdr:col>
      <xdr:colOff>196850</xdr:colOff>
      <xdr:row>304</xdr:row>
      <xdr:rowOff>498475</xdr:rowOff>
    </xdr:to>
    <xdr:pic>
      <xdr:nvPicPr>
        <xdr:cNvPr id="472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294413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304</xdr:row>
      <xdr:rowOff>279400</xdr:rowOff>
    </xdr:from>
    <xdr:to>
      <xdr:col>3</xdr:col>
      <xdr:colOff>196850</xdr:colOff>
      <xdr:row>304</xdr:row>
      <xdr:rowOff>498475</xdr:rowOff>
    </xdr:to>
    <xdr:pic>
      <xdr:nvPicPr>
        <xdr:cNvPr id="472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294413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304</xdr:row>
      <xdr:rowOff>279400</xdr:rowOff>
    </xdr:from>
    <xdr:to>
      <xdr:col>3</xdr:col>
      <xdr:colOff>196850</xdr:colOff>
      <xdr:row>304</xdr:row>
      <xdr:rowOff>498475</xdr:rowOff>
    </xdr:to>
    <xdr:pic>
      <xdr:nvPicPr>
        <xdr:cNvPr id="472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294413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304</xdr:row>
      <xdr:rowOff>279400</xdr:rowOff>
    </xdr:from>
    <xdr:to>
      <xdr:col>3</xdr:col>
      <xdr:colOff>196850</xdr:colOff>
      <xdr:row>304</xdr:row>
      <xdr:rowOff>498475</xdr:rowOff>
    </xdr:to>
    <xdr:pic>
      <xdr:nvPicPr>
        <xdr:cNvPr id="473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294413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304</xdr:row>
      <xdr:rowOff>279400</xdr:rowOff>
    </xdr:from>
    <xdr:to>
      <xdr:col>10</xdr:col>
      <xdr:colOff>196850</xdr:colOff>
      <xdr:row>304</xdr:row>
      <xdr:rowOff>498475</xdr:rowOff>
    </xdr:to>
    <xdr:pic>
      <xdr:nvPicPr>
        <xdr:cNvPr id="473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294413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304</xdr:row>
      <xdr:rowOff>279400</xdr:rowOff>
    </xdr:from>
    <xdr:to>
      <xdr:col>3</xdr:col>
      <xdr:colOff>196850</xdr:colOff>
      <xdr:row>304</xdr:row>
      <xdr:rowOff>498475</xdr:rowOff>
    </xdr:to>
    <xdr:pic>
      <xdr:nvPicPr>
        <xdr:cNvPr id="473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294413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304</xdr:row>
      <xdr:rowOff>279400</xdr:rowOff>
    </xdr:from>
    <xdr:to>
      <xdr:col>3</xdr:col>
      <xdr:colOff>196850</xdr:colOff>
      <xdr:row>304</xdr:row>
      <xdr:rowOff>498475</xdr:rowOff>
    </xdr:to>
    <xdr:pic>
      <xdr:nvPicPr>
        <xdr:cNvPr id="473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294413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304</xdr:row>
      <xdr:rowOff>279400</xdr:rowOff>
    </xdr:from>
    <xdr:to>
      <xdr:col>10</xdr:col>
      <xdr:colOff>196850</xdr:colOff>
      <xdr:row>304</xdr:row>
      <xdr:rowOff>498475</xdr:rowOff>
    </xdr:to>
    <xdr:pic>
      <xdr:nvPicPr>
        <xdr:cNvPr id="47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294413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304</xdr:row>
      <xdr:rowOff>279400</xdr:rowOff>
    </xdr:from>
    <xdr:to>
      <xdr:col>3</xdr:col>
      <xdr:colOff>196850</xdr:colOff>
      <xdr:row>304</xdr:row>
      <xdr:rowOff>498475</xdr:rowOff>
    </xdr:to>
    <xdr:pic>
      <xdr:nvPicPr>
        <xdr:cNvPr id="473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294413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304</xdr:row>
      <xdr:rowOff>279400</xdr:rowOff>
    </xdr:from>
    <xdr:to>
      <xdr:col>3</xdr:col>
      <xdr:colOff>196850</xdr:colOff>
      <xdr:row>304</xdr:row>
      <xdr:rowOff>498475</xdr:rowOff>
    </xdr:to>
    <xdr:pic>
      <xdr:nvPicPr>
        <xdr:cNvPr id="473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294413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304</xdr:row>
      <xdr:rowOff>279400</xdr:rowOff>
    </xdr:from>
    <xdr:to>
      <xdr:col>10</xdr:col>
      <xdr:colOff>196850</xdr:colOff>
      <xdr:row>304</xdr:row>
      <xdr:rowOff>498475</xdr:rowOff>
    </xdr:to>
    <xdr:pic>
      <xdr:nvPicPr>
        <xdr:cNvPr id="473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294413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304</xdr:row>
      <xdr:rowOff>279400</xdr:rowOff>
    </xdr:from>
    <xdr:to>
      <xdr:col>3</xdr:col>
      <xdr:colOff>196850</xdr:colOff>
      <xdr:row>304</xdr:row>
      <xdr:rowOff>498475</xdr:rowOff>
    </xdr:to>
    <xdr:pic>
      <xdr:nvPicPr>
        <xdr:cNvPr id="473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294413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304</xdr:row>
      <xdr:rowOff>279400</xdr:rowOff>
    </xdr:from>
    <xdr:to>
      <xdr:col>3</xdr:col>
      <xdr:colOff>196850</xdr:colOff>
      <xdr:row>304</xdr:row>
      <xdr:rowOff>498475</xdr:rowOff>
    </xdr:to>
    <xdr:pic>
      <xdr:nvPicPr>
        <xdr:cNvPr id="473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294413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304</xdr:row>
      <xdr:rowOff>279400</xdr:rowOff>
    </xdr:from>
    <xdr:to>
      <xdr:col>10</xdr:col>
      <xdr:colOff>196850</xdr:colOff>
      <xdr:row>304</xdr:row>
      <xdr:rowOff>498475</xdr:rowOff>
    </xdr:to>
    <xdr:pic>
      <xdr:nvPicPr>
        <xdr:cNvPr id="474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294413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304</xdr:row>
      <xdr:rowOff>279400</xdr:rowOff>
    </xdr:from>
    <xdr:to>
      <xdr:col>3</xdr:col>
      <xdr:colOff>196850</xdr:colOff>
      <xdr:row>304</xdr:row>
      <xdr:rowOff>498475</xdr:rowOff>
    </xdr:to>
    <xdr:pic>
      <xdr:nvPicPr>
        <xdr:cNvPr id="474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294413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304</xdr:row>
      <xdr:rowOff>279400</xdr:rowOff>
    </xdr:from>
    <xdr:to>
      <xdr:col>3</xdr:col>
      <xdr:colOff>196850</xdr:colOff>
      <xdr:row>304</xdr:row>
      <xdr:rowOff>498475</xdr:rowOff>
    </xdr:to>
    <xdr:pic>
      <xdr:nvPicPr>
        <xdr:cNvPr id="474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294413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304</xdr:row>
      <xdr:rowOff>257175</xdr:rowOff>
    </xdr:from>
    <xdr:to>
      <xdr:col>3</xdr:col>
      <xdr:colOff>514350</xdr:colOff>
      <xdr:row>304</xdr:row>
      <xdr:rowOff>476250</xdr:rowOff>
    </xdr:to>
    <xdr:pic>
      <xdr:nvPicPr>
        <xdr:cNvPr id="474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294191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304</xdr:row>
      <xdr:rowOff>279400</xdr:rowOff>
    </xdr:from>
    <xdr:to>
      <xdr:col>10</xdr:col>
      <xdr:colOff>196850</xdr:colOff>
      <xdr:row>304</xdr:row>
      <xdr:rowOff>498475</xdr:rowOff>
    </xdr:to>
    <xdr:pic>
      <xdr:nvPicPr>
        <xdr:cNvPr id="474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294413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304</xdr:row>
      <xdr:rowOff>257175</xdr:rowOff>
    </xdr:from>
    <xdr:to>
      <xdr:col>10</xdr:col>
      <xdr:colOff>514350</xdr:colOff>
      <xdr:row>304</xdr:row>
      <xdr:rowOff>476250</xdr:rowOff>
    </xdr:to>
    <xdr:pic>
      <xdr:nvPicPr>
        <xdr:cNvPr id="474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2294191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304</xdr:row>
      <xdr:rowOff>279400</xdr:rowOff>
    </xdr:from>
    <xdr:to>
      <xdr:col>3</xdr:col>
      <xdr:colOff>196850</xdr:colOff>
      <xdr:row>304</xdr:row>
      <xdr:rowOff>498475</xdr:rowOff>
    </xdr:to>
    <xdr:pic>
      <xdr:nvPicPr>
        <xdr:cNvPr id="474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294413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304</xdr:row>
      <xdr:rowOff>257175</xdr:rowOff>
    </xdr:from>
    <xdr:to>
      <xdr:col>3</xdr:col>
      <xdr:colOff>514350</xdr:colOff>
      <xdr:row>304</xdr:row>
      <xdr:rowOff>476250</xdr:rowOff>
    </xdr:to>
    <xdr:pic>
      <xdr:nvPicPr>
        <xdr:cNvPr id="474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294191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304</xdr:row>
      <xdr:rowOff>279400</xdr:rowOff>
    </xdr:from>
    <xdr:to>
      <xdr:col>3</xdr:col>
      <xdr:colOff>196850</xdr:colOff>
      <xdr:row>304</xdr:row>
      <xdr:rowOff>498475</xdr:rowOff>
    </xdr:to>
    <xdr:pic>
      <xdr:nvPicPr>
        <xdr:cNvPr id="474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294413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304</xdr:row>
      <xdr:rowOff>279400</xdr:rowOff>
    </xdr:from>
    <xdr:to>
      <xdr:col>10</xdr:col>
      <xdr:colOff>196850</xdr:colOff>
      <xdr:row>304</xdr:row>
      <xdr:rowOff>498475</xdr:rowOff>
    </xdr:to>
    <xdr:pic>
      <xdr:nvPicPr>
        <xdr:cNvPr id="474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294413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304</xdr:row>
      <xdr:rowOff>279400</xdr:rowOff>
    </xdr:from>
    <xdr:to>
      <xdr:col>3</xdr:col>
      <xdr:colOff>196850</xdr:colOff>
      <xdr:row>304</xdr:row>
      <xdr:rowOff>498475</xdr:rowOff>
    </xdr:to>
    <xdr:pic>
      <xdr:nvPicPr>
        <xdr:cNvPr id="475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294413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304</xdr:row>
      <xdr:rowOff>279400</xdr:rowOff>
    </xdr:from>
    <xdr:to>
      <xdr:col>3</xdr:col>
      <xdr:colOff>196850</xdr:colOff>
      <xdr:row>304</xdr:row>
      <xdr:rowOff>498475</xdr:rowOff>
    </xdr:to>
    <xdr:pic>
      <xdr:nvPicPr>
        <xdr:cNvPr id="475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294413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304</xdr:row>
      <xdr:rowOff>279400</xdr:rowOff>
    </xdr:from>
    <xdr:to>
      <xdr:col>10</xdr:col>
      <xdr:colOff>196850</xdr:colOff>
      <xdr:row>304</xdr:row>
      <xdr:rowOff>498475</xdr:rowOff>
    </xdr:to>
    <xdr:pic>
      <xdr:nvPicPr>
        <xdr:cNvPr id="475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294413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304</xdr:row>
      <xdr:rowOff>279400</xdr:rowOff>
    </xdr:from>
    <xdr:to>
      <xdr:col>3</xdr:col>
      <xdr:colOff>196850</xdr:colOff>
      <xdr:row>304</xdr:row>
      <xdr:rowOff>498475</xdr:rowOff>
    </xdr:to>
    <xdr:pic>
      <xdr:nvPicPr>
        <xdr:cNvPr id="475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294413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304</xdr:row>
      <xdr:rowOff>279400</xdr:rowOff>
    </xdr:from>
    <xdr:to>
      <xdr:col>3</xdr:col>
      <xdr:colOff>196850</xdr:colOff>
      <xdr:row>304</xdr:row>
      <xdr:rowOff>498475</xdr:rowOff>
    </xdr:to>
    <xdr:pic>
      <xdr:nvPicPr>
        <xdr:cNvPr id="475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294413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304</xdr:row>
      <xdr:rowOff>279400</xdr:rowOff>
    </xdr:from>
    <xdr:to>
      <xdr:col>10</xdr:col>
      <xdr:colOff>196850</xdr:colOff>
      <xdr:row>304</xdr:row>
      <xdr:rowOff>498475</xdr:rowOff>
    </xdr:to>
    <xdr:pic>
      <xdr:nvPicPr>
        <xdr:cNvPr id="475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294413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304</xdr:row>
      <xdr:rowOff>279400</xdr:rowOff>
    </xdr:from>
    <xdr:to>
      <xdr:col>3</xdr:col>
      <xdr:colOff>196850</xdr:colOff>
      <xdr:row>304</xdr:row>
      <xdr:rowOff>498475</xdr:rowOff>
    </xdr:to>
    <xdr:pic>
      <xdr:nvPicPr>
        <xdr:cNvPr id="475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294413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304</xdr:row>
      <xdr:rowOff>279400</xdr:rowOff>
    </xdr:from>
    <xdr:to>
      <xdr:col>3</xdr:col>
      <xdr:colOff>196850</xdr:colOff>
      <xdr:row>304</xdr:row>
      <xdr:rowOff>498475</xdr:rowOff>
    </xdr:to>
    <xdr:pic>
      <xdr:nvPicPr>
        <xdr:cNvPr id="475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294413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304</xdr:row>
      <xdr:rowOff>279400</xdr:rowOff>
    </xdr:from>
    <xdr:to>
      <xdr:col>10</xdr:col>
      <xdr:colOff>196850</xdr:colOff>
      <xdr:row>304</xdr:row>
      <xdr:rowOff>498475</xdr:rowOff>
    </xdr:to>
    <xdr:pic>
      <xdr:nvPicPr>
        <xdr:cNvPr id="475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294413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304</xdr:row>
      <xdr:rowOff>279400</xdr:rowOff>
    </xdr:from>
    <xdr:to>
      <xdr:col>3</xdr:col>
      <xdr:colOff>196850</xdr:colOff>
      <xdr:row>304</xdr:row>
      <xdr:rowOff>498475</xdr:rowOff>
    </xdr:to>
    <xdr:pic>
      <xdr:nvPicPr>
        <xdr:cNvPr id="475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294413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304</xdr:row>
      <xdr:rowOff>279400</xdr:rowOff>
    </xdr:from>
    <xdr:to>
      <xdr:col>3</xdr:col>
      <xdr:colOff>196850</xdr:colOff>
      <xdr:row>304</xdr:row>
      <xdr:rowOff>498475</xdr:rowOff>
    </xdr:to>
    <xdr:pic>
      <xdr:nvPicPr>
        <xdr:cNvPr id="476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294413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304</xdr:row>
      <xdr:rowOff>279400</xdr:rowOff>
    </xdr:from>
    <xdr:to>
      <xdr:col>10</xdr:col>
      <xdr:colOff>196850</xdr:colOff>
      <xdr:row>304</xdr:row>
      <xdr:rowOff>498475</xdr:rowOff>
    </xdr:to>
    <xdr:pic>
      <xdr:nvPicPr>
        <xdr:cNvPr id="476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294413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304</xdr:row>
      <xdr:rowOff>279400</xdr:rowOff>
    </xdr:from>
    <xdr:to>
      <xdr:col>3</xdr:col>
      <xdr:colOff>196850</xdr:colOff>
      <xdr:row>304</xdr:row>
      <xdr:rowOff>498475</xdr:rowOff>
    </xdr:to>
    <xdr:pic>
      <xdr:nvPicPr>
        <xdr:cNvPr id="476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294413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304</xdr:row>
      <xdr:rowOff>279400</xdr:rowOff>
    </xdr:from>
    <xdr:to>
      <xdr:col>3</xdr:col>
      <xdr:colOff>196850</xdr:colOff>
      <xdr:row>304</xdr:row>
      <xdr:rowOff>498475</xdr:rowOff>
    </xdr:to>
    <xdr:pic>
      <xdr:nvPicPr>
        <xdr:cNvPr id="476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294413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304</xdr:row>
      <xdr:rowOff>279400</xdr:rowOff>
    </xdr:from>
    <xdr:to>
      <xdr:col>10</xdr:col>
      <xdr:colOff>196850</xdr:colOff>
      <xdr:row>304</xdr:row>
      <xdr:rowOff>498475</xdr:rowOff>
    </xdr:to>
    <xdr:pic>
      <xdr:nvPicPr>
        <xdr:cNvPr id="476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294413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304</xdr:row>
      <xdr:rowOff>279400</xdr:rowOff>
    </xdr:from>
    <xdr:to>
      <xdr:col>3</xdr:col>
      <xdr:colOff>196850</xdr:colOff>
      <xdr:row>304</xdr:row>
      <xdr:rowOff>498475</xdr:rowOff>
    </xdr:to>
    <xdr:pic>
      <xdr:nvPicPr>
        <xdr:cNvPr id="476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294413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304</xdr:row>
      <xdr:rowOff>279400</xdr:rowOff>
    </xdr:from>
    <xdr:to>
      <xdr:col>3</xdr:col>
      <xdr:colOff>196850</xdr:colOff>
      <xdr:row>304</xdr:row>
      <xdr:rowOff>498475</xdr:rowOff>
    </xdr:to>
    <xdr:pic>
      <xdr:nvPicPr>
        <xdr:cNvPr id="476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294413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304</xdr:row>
      <xdr:rowOff>279400</xdr:rowOff>
    </xdr:from>
    <xdr:to>
      <xdr:col>10</xdr:col>
      <xdr:colOff>196850</xdr:colOff>
      <xdr:row>304</xdr:row>
      <xdr:rowOff>498475</xdr:rowOff>
    </xdr:to>
    <xdr:pic>
      <xdr:nvPicPr>
        <xdr:cNvPr id="476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294413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304</xdr:row>
      <xdr:rowOff>279400</xdr:rowOff>
    </xdr:from>
    <xdr:to>
      <xdr:col>3</xdr:col>
      <xdr:colOff>196850</xdr:colOff>
      <xdr:row>304</xdr:row>
      <xdr:rowOff>498475</xdr:rowOff>
    </xdr:to>
    <xdr:pic>
      <xdr:nvPicPr>
        <xdr:cNvPr id="476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294413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304</xdr:row>
      <xdr:rowOff>279400</xdr:rowOff>
    </xdr:from>
    <xdr:to>
      <xdr:col>3</xdr:col>
      <xdr:colOff>196850</xdr:colOff>
      <xdr:row>304</xdr:row>
      <xdr:rowOff>498475</xdr:rowOff>
    </xdr:to>
    <xdr:pic>
      <xdr:nvPicPr>
        <xdr:cNvPr id="476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294413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304</xdr:row>
      <xdr:rowOff>257175</xdr:rowOff>
    </xdr:from>
    <xdr:to>
      <xdr:col>3</xdr:col>
      <xdr:colOff>514350</xdr:colOff>
      <xdr:row>304</xdr:row>
      <xdr:rowOff>476250</xdr:rowOff>
    </xdr:to>
    <xdr:pic>
      <xdr:nvPicPr>
        <xdr:cNvPr id="477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294191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304</xdr:row>
      <xdr:rowOff>279400</xdr:rowOff>
    </xdr:from>
    <xdr:to>
      <xdr:col>10</xdr:col>
      <xdr:colOff>196850</xdr:colOff>
      <xdr:row>304</xdr:row>
      <xdr:rowOff>498475</xdr:rowOff>
    </xdr:to>
    <xdr:pic>
      <xdr:nvPicPr>
        <xdr:cNvPr id="477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294413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304</xdr:row>
      <xdr:rowOff>257175</xdr:rowOff>
    </xdr:from>
    <xdr:to>
      <xdr:col>10</xdr:col>
      <xdr:colOff>514350</xdr:colOff>
      <xdr:row>304</xdr:row>
      <xdr:rowOff>476250</xdr:rowOff>
    </xdr:to>
    <xdr:pic>
      <xdr:nvPicPr>
        <xdr:cNvPr id="477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2294191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304</xdr:row>
      <xdr:rowOff>279400</xdr:rowOff>
    </xdr:from>
    <xdr:to>
      <xdr:col>3</xdr:col>
      <xdr:colOff>196850</xdr:colOff>
      <xdr:row>304</xdr:row>
      <xdr:rowOff>498475</xdr:rowOff>
    </xdr:to>
    <xdr:pic>
      <xdr:nvPicPr>
        <xdr:cNvPr id="477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294413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304</xdr:row>
      <xdr:rowOff>257175</xdr:rowOff>
    </xdr:from>
    <xdr:to>
      <xdr:col>3</xdr:col>
      <xdr:colOff>514350</xdr:colOff>
      <xdr:row>304</xdr:row>
      <xdr:rowOff>476250</xdr:rowOff>
    </xdr:to>
    <xdr:pic>
      <xdr:nvPicPr>
        <xdr:cNvPr id="477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294191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304</xdr:row>
      <xdr:rowOff>279400</xdr:rowOff>
    </xdr:from>
    <xdr:to>
      <xdr:col>3</xdr:col>
      <xdr:colOff>196850</xdr:colOff>
      <xdr:row>304</xdr:row>
      <xdr:rowOff>498475</xdr:rowOff>
    </xdr:to>
    <xdr:pic>
      <xdr:nvPicPr>
        <xdr:cNvPr id="477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294413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304</xdr:row>
      <xdr:rowOff>279400</xdr:rowOff>
    </xdr:from>
    <xdr:to>
      <xdr:col>10</xdr:col>
      <xdr:colOff>196850</xdr:colOff>
      <xdr:row>304</xdr:row>
      <xdr:rowOff>498475</xdr:rowOff>
    </xdr:to>
    <xdr:pic>
      <xdr:nvPicPr>
        <xdr:cNvPr id="477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294413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304</xdr:row>
      <xdr:rowOff>279400</xdr:rowOff>
    </xdr:from>
    <xdr:to>
      <xdr:col>3</xdr:col>
      <xdr:colOff>196850</xdr:colOff>
      <xdr:row>304</xdr:row>
      <xdr:rowOff>498475</xdr:rowOff>
    </xdr:to>
    <xdr:pic>
      <xdr:nvPicPr>
        <xdr:cNvPr id="477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294413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304</xdr:row>
      <xdr:rowOff>279400</xdr:rowOff>
    </xdr:from>
    <xdr:to>
      <xdr:col>3</xdr:col>
      <xdr:colOff>196850</xdr:colOff>
      <xdr:row>304</xdr:row>
      <xdr:rowOff>498475</xdr:rowOff>
    </xdr:to>
    <xdr:pic>
      <xdr:nvPicPr>
        <xdr:cNvPr id="477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294413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304</xdr:row>
      <xdr:rowOff>279400</xdr:rowOff>
    </xdr:from>
    <xdr:to>
      <xdr:col>10</xdr:col>
      <xdr:colOff>196850</xdr:colOff>
      <xdr:row>304</xdr:row>
      <xdr:rowOff>498475</xdr:rowOff>
    </xdr:to>
    <xdr:pic>
      <xdr:nvPicPr>
        <xdr:cNvPr id="477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294413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304</xdr:row>
      <xdr:rowOff>279400</xdr:rowOff>
    </xdr:from>
    <xdr:to>
      <xdr:col>3</xdr:col>
      <xdr:colOff>196850</xdr:colOff>
      <xdr:row>304</xdr:row>
      <xdr:rowOff>498475</xdr:rowOff>
    </xdr:to>
    <xdr:pic>
      <xdr:nvPicPr>
        <xdr:cNvPr id="478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294413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304</xdr:row>
      <xdr:rowOff>279400</xdr:rowOff>
    </xdr:from>
    <xdr:to>
      <xdr:col>3</xdr:col>
      <xdr:colOff>196850</xdr:colOff>
      <xdr:row>304</xdr:row>
      <xdr:rowOff>498475</xdr:rowOff>
    </xdr:to>
    <xdr:pic>
      <xdr:nvPicPr>
        <xdr:cNvPr id="478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294413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304</xdr:row>
      <xdr:rowOff>279400</xdr:rowOff>
    </xdr:from>
    <xdr:to>
      <xdr:col>10</xdr:col>
      <xdr:colOff>196850</xdr:colOff>
      <xdr:row>304</xdr:row>
      <xdr:rowOff>498475</xdr:rowOff>
    </xdr:to>
    <xdr:pic>
      <xdr:nvPicPr>
        <xdr:cNvPr id="478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294413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304</xdr:row>
      <xdr:rowOff>279400</xdr:rowOff>
    </xdr:from>
    <xdr:to>
      <xdr:col>3</xdr:col>
      <xdr:colOff>196850</xdr:colOff>
      <xdr:row>304</xdr:row>
      <xdr:rowOff>498475</xdr:rowOff>
    </xdr:to>
    <xdr:pic>
      <xdr:nvPicPr>
        <xdr:cNvPr id="478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294413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304</xdr:row>
      <xdr:rowOff>279400</xdr:rowOff>
    </xdr:from>
    <xdr:to>
      <xdr:col>3</xdr:col>
      <xdr:colOff>196850</xdr:colOff>
      <xdr:row>304</xdr:row>
      <xdr:rowOff>498475</xdr:rowOff>
    </xdr:to>
    <xdr:pic>
      <xdr:nvPicPr>
        <xdr:cNvPr id="478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294413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304</xdr:row>
      <xdr:rowOff>279400</xdr:rowOff>
    </xdr:from>
    <xdr:to>
      <xdr:col>10</xdr:col>
      <xdr:colOff>196850</xdr:colOff>
      <xdr:row>304</xdr:row>
      <xdr:rowOff>498475</xdr:rowOff>
    </xdr:to>
    <xdr:pic>
      <xdr:nvPicPr>
        <xdr:cNvPr id="478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294413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304</xdr:row>
      <xdr:rowOff>279400</xdr:rowOff>
    </xdr:from>
    <xdr:to>
      <xdr:col>3</xdr:col>
      <xdr:colOff>196850</xdr:colOff>
      <xdr:row>304</xdr:row>
      <xdr:rowOff>498475</xdr:rowOff>
    </xdr:to>
    <xdr:pic>
      <xdr:nvPicPr>
        <xdr:cNvPr id="478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294413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304</xdr:row>
      <xdr:rowOff>279400</xdr:rowOff>
    </xdr:from>
    <xdr:to>
      <xdr:col>3</xdr:col>
      <xdr:colOff>196850</xdr:colOff>
      <xdr:row>304</xdr:row>
      <xdr:rowOff>498475</xdr:rowOff>
    </xdr:to>
    <xdr:pic>
      <xdr:nvPicPr>
        <xdr:cNvPr id="478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294413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304</xdr:row>
      <xdr:rowOff>279400</xdr:rowOff>
    </xdr:from>
    <xdr:to>
      <xdr:col>10</xdr:col>
      <xdr:colOff>196850</xdr:colOff>
      <xdr:row>304</xdr:row>
      <xdr:rowOff>498475</xdr:rowOff>
    </xdr:to>
    <xdr:pic>
      <xdr:nvPicPr>
        <xdr:cNvPr id="478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294413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304</xdr:row>
      <xdr:rowOff>279400</xdr:rowOff>
    </xdr:from>
    <xdr:to>
      <xdr:col>3</xdr:col>
      <xdr:colOff>196850</xdr:colOff>
      <xdr:row>304</xdr:row>
      <xdr:rowOff>498475</xdr:rowOff>
    </xdr:to>
    <xdr:pic>
      <xdr:nvPicPr>
        <xdr:cNvPr id="478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294413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304</xdr:row>
      <xdr:rowOff>279400</xdr:rowOff>
    </xdr:from>
    <xdr:to>
      <xdr:col>3</xdr:col>
      <xdr:colOff>196850</xdr:colOff>
      <xdr:row>304</xdr:row>
      <xdr:rowOff>498475</xdr:rowOff>
    </xdr:to>
    <xdr:pic>
      <xdr:nvPicPr>
        <xdr:cNvPr id="479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294413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304</xdr:row>
      <xdr:rowOff>257175</xdr:rowOff>
    </xdr:from>
    <xdr:to>
      <xdr:col>3</xdr:col>
      <xdr:colOff>514350</xdr:colOff>
      <xdr:row>304</xdr:row>
      <xdr:rowOff>476250</xdr:rowOff>
    </xdr:to>
    <xdr:pic>
      <xdr:nvPicPr>
        <xdr:cNvPr id="479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294191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304</xdr:row>
      <xdr:rowOff>279400</xdr:rowOff>
    </xdr:from>
    <xdr:to>
      <xdr:col>10</xdr:col>
      <xdr:colOff>196850</xdr:colOff>
      <xdr:row>304</xdr:row>
      <xdr:rowOff>498475</xdr:rowOff>
    </xdr:to>
    <xdr:pic>
      <xdr:nvPicPr>
        <xdr:cNvPr id="479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294413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304</xdr:row>
      <xdr:rowOff>257175</xdr:rowOff>
    </xdr:from>
    <xdr:to>
      <xdr:col>10</xdr:col>
      <xdr:colOff>514350</xdr:colOff>
      <xdr:row>304</xdr:row>
      <xdr:rowOff>476250</xdr:rowOff>
    </xdr:to>
    <xdr:pic>
      <xdr:nvPicPr>
        <xdr:cNvPr id="479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2294191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304</xdr:row>
      <xdr:rowOff>279400</xdr:rowOff>
    </xdr:from>
    <xdr:to>
      <xdr:col>3</xdr:col>
      <xdr:colOff>196850</xdr:colOff>
      <xdr:row>304</xdr:row>
      <xdr:rowOff>498475</xdr:rowOff>
    </xdr:to>
    <xdr:pic>
      <xdr:nvPicPr>
        <xdr:cNvPr id="479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294413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304</xdr:row>
      <xdr:rowOff>257175</xdr:rowOff>
    </xdr:from>
    <xdr:to>
      <xdr:col>3</xdr:col>
      <xdr:colOff>514350</xdr:colOff>
      <xdr:row>304</xdr:row>
      <xdr:rowOff>476250</xdr:rowOff>
    </xdr:to>
    <xdr:pic>
      <xdr:nvPicPr>
        <xdr:cNvPr id="479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294191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304</xdr:row>
      <xdr:rowOff>279400</xdr:rowOff>
    </xdr:from>
    <xdr:to>
      <xdr:col>3</xdr:col>
      <xdr:colOff>196850</xdr:colOff>
      <xdr:row>304</xdr:row>
      <xdr:rowOff>498475</xdr:rowOff>
    </xdr:to>
    <xdr:pic>
      <xdr:nvPicPr>
        <xdr:cNvPr id="479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294413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304</xdr:row>
      <xdr:rowOff>279400</xdr:rowOff>
    </xdr:from>
    <xdr:to>
      <xdr:col>10</xdr:col>
      <xdr:colOff>196850</xdr:colOff>
      <xdr:row>304</xdr:row>
      <xdr:rowOff>498475</xdr:rowOff>
    </xdr:to>
    <xdr:pic>
      <xdr:nvPicPr>
        <xdr:cNvPr id="479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294413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304</xdr:row>
      <xdr:rowOff>279400</xdr:rowOff>
    </xdr:from>
    <xdr:to>
      <xdr:col>3</xdr:col>
      <xdr:colOff>196850</xdr:colOff>
      <xdr:row>304</xdr:row>
      <xdr:rowOff>498475</xdr:rowOff>
    </xdr:to>
    <xdr:pic>
      <xdr:nvPicPr>
        <xdr:cNvPr id="479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294413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304</xdr:row>
      <xdr:rowOff>279400</xdr:rowOff>
    </xdr:from>
    <xdr:to>
      <xdr:col>3</xdr:col>
      <xdr:colOff>196850</xdr:colOff>
      <xdr:row>304</xdr:row>
      <xdr:rowOff>498475</xdr:rowOff>
    </xdr:to>
    <xdr:pic>
      <xdr:nvPicPr>
        <xdr:cNvPr id="479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294413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304</xdr:row>
      <xdr:rowOff>279400</xdr:rowOff>
    </xdr:from>
    <xdr:to>
      <xdr:col>10</xdr:col>
      <xdr:colOff>196850</xdr:colOff>
      <xdr:row>304</xdr:row>
      <xdr:rowOff>498475</xdr:rowOff>
    </xdr:to>
    <xdr:pic>
      <xdr:nvPicPr>
        <xdr:cNvPr id="480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294413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304</xdr:row>
      <xdr:rowOff>279400</xdr:rowOff>
    </xdr:from>
    <xdr:to>
      <xdr:col>3</xdr:col>
      <xdr:colOff>196850</xdr:colOff>
      <xdr:row>304</xdr:row>
      <xdr:rowOff>498475</xdr:rowOff>
    </xdr:to>
    <xdr:pic>
      <xdr:nvPicPr>
        <xdr:cNvPr id="480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294413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304</xdr:row>
      <xdr:rowOff>279400</xdr:rowOff>
    </xdr:from>
    <xdr:to>
      <xdr:col>3</xdr:col>
      <xdr:colOff>196850</xdr:colOff>
      <xdr:row>304</xdr:row>
      <xdr:rowOff>498475</xdr:rowOff>
    </xdr:to>
    <xdr:pic>
      <xdr:nvPicPr>
        <xdr:cNvPr id="480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294413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304</xdr:row>
      <xdr:rowOff>279400</xdr:rowOff>
    </xdr:from>
    <xdr:to>
      <xdr:col>10</xdr:col>
      <xdr:colOff>196850</xdr:colOff>
      <xdr:row>304</xdr:row>
      <xdr:rowOff>498475</xdr:rowOff>
    </xdr:to>
    <xdr:pic>
      <xdr:nvPicPr>
        <xdr:cNvPr id="480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294413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304</xdr:row>
      <xdr:rowOff>279400</xdr:rowOff>
    </xdr:from>
    <xdr:to>
      <xdr:col>3</xdr:col>
      <xdr:colOff>196850</xdr:colOff>
      <xdr:row>304</xdr:row>
      <xdr:rowOff>498475</xdr:rowOff>
    </xdr:to>
    <xdr:pic>
      <xdr:nvPicPr>
        <xdr:cNvPr id="480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294413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304</xdr:row>
      <xdr:rowOff>279400</xdr:rowOff>
    </xdr:from>
    <xdr:to>
      <xdr:col>3</xdr:col>
      <xdr:colOff>196850</xdr:colOff>
      <xdr:row>304</xdr:row>
      <xdr:rowOff>498475</xdr:rowOff>
    </xdr:to>
    <xdr:pic>
      <xdr:nvPicPr>
        <xdr:cNvPr id="480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294413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304</xdr:row>
      <xdr:rowOff>257175</xdr:rowOff>
    </xdr:from>
    <xdr:to>
      <xdr:col>3</xdr:col>
      <xdr:colOff>514350</xdr:colOff>
      <xdr:row>304</xdr:row>
      <xdr:rowOff>476250</xdr:rowOff>
    </xdr:to>
    <xdr:pic>
      <xdr:nvPicPr>
        <xdr:cNvPr id="480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294191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304</xdr:row>
      <xdr:rowOff>279400</xdr:rowOff>
    </xdr:from>
    <xdr:to>
      <xdr:col>10</xdr:col>
      <xdr:colOff>196850</xdr:colOff>
      <xdr:row>304</xdr:row>
      <xdr:rowOff>498475</xdr:rowOff>
    </xdr:to>
    <xdr:pic>
      <xdr:nvPicPr>
        <xdr:cNvPr id="480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294413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304</xdr:row>
      <xdr:rowOff>257175</xdr:rowOff>
    </xdr:from>
    <xdr:to>
      <xdr:col>10</xdr:col>
      <xdr:colOff>514350</xdr:colOff>
      <xdr:row>304</xdr:row>
      <xdr:rowOff>476250</xdr:rowOff>
    </xdr:to>
    <xdr:pic>
      <xdr:nvPicPr>
        <xdr:cNvPr id="480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2294191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304</xdr:row>
      <xdr:rowOff>279400</xdr:rowOff>
    </xdr:from>
    <xdr:to>
      <xdr:col>3</xdr:col>
      <xdr:colOff>196850</xdr:colOff>
      <xdr:row>304</xdr:row>
      <xdr:rowOff>498475</xdr:rowOff>
    </xdr:to>
    <xdr:pic>
      <xdr:nvPicPr>
        <xdr:cNvPr id="480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294413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304</xdr:row>
      <xdr:rowOff>257175</xdr:rowOff>
    </xdr:from>
    <xdr:to>
      <xdr:col>3</xdr:col>
      <xdr:colOff>514350</xdr:colOff>
      <xdr:row>304</xdr:row>
      <xdr:rowOff>476250</xdr:rowOff>
    </xdr:to>
    <xdr:pic>
      <xdr:nvPicPr>
        <xdr:cNvPr id="481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294191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304</xdr:row>
      <xdr:rowOff>279400</xdr:rowOff>
    </xdr:from>
    <xdr:to>
      <xdr:col>3</xdr:col>
      <xdr:colOff>196850</xdr:colOff>
      <xdr:row>304</xdr:row>
      <xdr:rowOff>498475</xdr:rowOff>
    </xdr:to>
    <xdr:pic>
      <xdr:nvPicPr>
        <xdr:cNvPr id="48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294413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304</xdr:row>
      <xdr:rowOff>279400</xdr:rowOff>
    </xdr:from>
    <xdr:to>
      <xdr:col>10</xdr:col>
      <xdr:colOff>196850</xdr:colOff>
      <xdr:row>304</xdr:row>
      <xdr:rowOff>498475</xdr:rowOff>
    </xdr:to>
    <xdr:pic>
      <xdr:nvPicPr>
        <xdr:cNvPr id="481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294413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304</xdr:row>
      <xdr:rowOff>279400</xdr:rowOff>
    </xdr:from>
    <xdr:to>
      <xdr:col>3</xdr:col>
      <xdr:colOff>196850</xdr:colOff>
      <xdr:row>304</xdr:row>
      <xdr:rowOff>498475</xdr:rowOff>
    </xdr:to>
    <xdr:pic>
      <xdr:nvPicPr>
        <xdr:cNvPr id="481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294413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304</xdr:row>
      <xdr:rowOff>279400</xdr:rowOff>
    </xdr:from>
    <xdr:to>
      <xdr:col>3</xdr:col>
      <xdr:colOff>196850</xdr:colOff>
      <xdr:row>304</xdr:row>
      <xdr:rowOff>498475</xdr:rowOff>
    </xdr:to>
    <xdr:pic>
      <xdr:nvPicPr>
        <xdr:cNvPr id="481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294413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304</xdr:row>
      <xdr:rowOff>279400</xdr:rowOff>
    </xdr:from>
    <xdr:to>
      <xdr:col>10</xdr:col>
      <xdr:colOff>196850</xdr:colOff>
      <xdr:row>304</xdr:row>
      <xdr:rowOff>498475</xdr:rowOff>
    </xdr:to>
    <xdr:pic>
      <xdr:nvPicPr>
        <xdr:cNvPr id="481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294413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304</xdr:row>
      <xdr:rowOff>279400</xdr:rowOff>
    </xdr:from>
    <xdr:to>
      <xdr:col>3</xdr:col>
      <xdr:colOff>196850</xdr:colOff>
      <xdr:row>304</xdr:row>
      <xdr:rowOff>498475</xdr:rowOff>
    </xdr:to>
    <xdr:pic>
      <xdr:nvPicPr>
        <xdr:cNvPr id="481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294413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304</xdr:row>
      <xdr:rowOff>279400</xdr:rowOff>
    </xdr:from>
    <xdr:to>
      <xdr:col>3</xdr:col>
      <xdr:colOff>196850</xdr:colOff>
      <xdr:row>304</xdr:row>
      <xdr:rowOff>498475</xdr:rowOff>
    </xdr:to>
    <xdr:pic>
      <xdr:nvPicPr>
        <xdr:cNvPr id="481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294413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304</xdr:row>
      <xdr:rowOff>279400</xdr:rowOff>
    </xdr:from>
    <xdr:to>
      <xdr:col>10</xdr:col>
      <xdr:colOff>196850</xdr:colOff>
      <xdr:row>304</xdr:row>
      <xdr:rowOff>498475</xdr:rowOff>
    </xdr:to>
    <xdr:pic>
      <xdr:nvPicPr>
        <xdr:cNvPr id="481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294413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304</xdr:row>
      <xdr:rowOff>279400</xdr:rowOff>
    </xdr:from>
    <xdr:to>
      <xdr:col>3</xdr:col>
      <xdr:colOff>196850</xdr:colOff>
      <xdr:row>304</xdr:row>
      <xdr:rowOff>498475</xdr:rowOff>
    </xdr:to>
    <xdr:pic>
      <xdr:nvPicPr>
        <xdr:cNvPr id="481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294413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304</xdr:row>
      <xdr:rowOff>279400</xdr:rowOff>
    </xdr:from>
    <xdr:to>
      <xdr:col>3</xdr:col>
      <xdr:colOff>196850</xdr:colOff>
      <xdr:row>304</xdr:row>
      <xdr:rowOff>498475</xdr:rowOff>
    </xdr:to>
    <xdr:pic>
      <xdr:nvPicPr>
        <xdr:cNvPr id="482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294413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304</xdr:row>
      <xdr:rowOff>279400</xdr:rowOff>
    </xdr:from>
    <xdr:to>
      <xdr:col>10</xdr:col>
      <xdr:colOff>196850</xdr:colOff>
      <xdr:row>304</xdr:row>
      <xdr:rowOff>498475</xdr:rowOff>
    </xdr:to>
    <xdr:pic>
      <xdr:nvPicPr>
        <xdr:cNvPr id="482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294413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304</xdr:row>
      <xdr:rowOff>279400</xdr:rowOff>
    </xdr:from>
    <xdr:to>
      <xdr:col>3</xdr:col>
      <xdr:colOff>196850</xdr:colOff>
      <xdr:row>304</xdr:row>
      <xdr:rowOff>498475</xdr:rowOff>
    </xdr:to>
    <xdr:pic>
      <xdr:nvPicPr>
        <xdr:cNvPr id="482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294413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304</xdr:row>
      <xdr:rowOff>279400</xdr:rowOff>
    </xdr:from>
    <xdr:to>
      <xdr:col>3</xdr:col>
      <xdr:colOff>196850</xdr:colOff>
      <xdr:row>304</xdr:row>
      <xdr:rowOff>498475</xdr:rowOff>
    </xdr:to>
    <xdr:pic>
      <xdr:nvPicPr>
        <xdr:cNvPr id="482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294413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304</xdr:row>
      <xdr:rowOff>279400</xdr:rowOff>
    </xdr:from>
    <xdr:to>
      <xdr:col>10</xdr:col>
      <xdr:colOff>196850</xdr:colOff>
      <xdr:row>304</xdr:row>
      <xdr:rowOff>498475</xdr:rowOff>
    </xdr:to>
    <xdr:pic>
      <xdr:nvPicPr>
        <xdr:cNvPr id="482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294413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304</xdr:row>
      <xdr:rowOff>279400</xdr:rowOff>
    </xdr:from>
    <xdr:to>
      <xdr:col>3</xdr:col>
      <xdr:colOff>196850</xdr:colOff>
      <xdr:row>304</xdr:row>
      <xdr:rowOff>498475</xdr:rowOff>
    </xdr:to>
    <xdr:pic>
      <xdr:nvPicPr>
        <xdr:cNvPr id="482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294413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304</xdr:row>
      <xdr:rowOff>279400</xdr:rowOff>
    </xdr:from>
    <xdr:to>
      <xdr:col>3</xdr:col>
      <xdr:colOff>196850</xdr:colOff>
      <xdr:row>304</xdr:row>
      <xdr:rowOff>498475</xdr:rowOff>
    </xdr:to>
    <xdr:pic>
      <xdr:nvPicPr>
        <xdr:cNvPr id="482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294413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304</xdr:row>
      <xdr:rowOff>257175</xdr:rowOff>
    </xdr:from>
    <xdr:to>
      <xdr:col>3</xdr:col>
      <xdr:colOff>514350</xdr:colOff>
      <xdr:row>304</xdr:row>
      <xdr:rowOff>476250</xdr:rowOff>
    </xdr:to>
    <xdr:pic>
      <xdr:nvPicPr>
        <xdr:cNvPr id="482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294191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304</xdr:row>
      <xdr:rowOff>279400</xdr:rowOff>
    </xdr:from>
    <xdr:to>
      <xdr:col>10</xdr:col>
      <xdr:colOff>196850</xdr:colOff>
      <xdr:row>304</xdr:row>
      <xdr:rowOff>498475</xdr:rowOff>
    </xdr:to>
    <xdr:pic>
      <xdr:nvPicPr>
        <xdr:cNvPr id="482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294413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304</xdr:row>
      <xdr:rowOff>257175</xdr:rowOff>
    </xdr:from>
    <xdr:to>
      <xdr:col>10</xdr:col>
      <xdr:colOff>514350</xdr:colOff>
      <xdr:row>304</xdr:row>
      <xdr:rowOff>476250</xdr:rowOff>
    </xdr:to>
    <xdr:pic>
      <xdr:nvPicPr>
        <xdr:cNvPr id="482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2294191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304</xdr:row>
      <xdr:rowOff>279400</xdr:rowOff>
    </xdr:from>
    <xdr:to>
      <xdr:col>3</xdr:col>
      <xdr:colOff>196850</xdr:colOff>
      <xdr:row>304</xdr:row>
      <xdr:rowOff>498475</xdr:rowOff>
    </xdr:to>
    <xdr:pic>
      <xdr:nvPicPr>
        <xdr:cNvPr id="483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294413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304</xdr:row>
      <xdr:rowOff>257175</xdr:rowOff>
    </xdr:from>
    <xdr:to>
      <xdr:col>3</xdr:col>
      <xdr:colOff>514350</xdr:colOff>
      <xdr:row>304</xdr:row>
      <xdr:rowOff>476250</xdr:rowOff>
    </xdr:to>
    <xdr:pic>
      <xdr:nvPicPr>
        <xdr:cNvPr id="483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294191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304</xdr:row>
      <xdr:rowOff>279400</xdr:rowOff>
    </xdr:from>
    <xdr:to>
      <xdr:col>3</xdr:col>
      <xdr:colOff>196850</xdr:colOff>
      <xdr:row>304</xdr:row>
      <xdr:rowOff>498475</xdr:rowOff>
    </xdr:to>
    <xdr:pic>
      <xdr:nvPicPr>
        <xdr:cNvPr id="483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294413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304</xdr:row>
      <xdr:rowOff>279400</xdr:rowOff>
    </xdr:from>
    <xdr:to>
      <xdr:col>10</xdr:col>
      <xdr:colOff>196850</xdr:colOff>
      <xdr:row>304</xdr:row>
      <xdr:rowOff>498475</xdr:rowOff>
    </xdr:to>
    <xdr:pic>
      <xdr:nvPicPr>
        <xdr:cNvPr id="483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294413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304</xdr:row>
      <xdr:rowOff>279400</xdr:rowOff>
    </xdr:from>
    <xdr:to>
      <xdr:col>3</xdr:col>
      <xdr:colOff>196850</xdr:colOff>
      <xdr:row>304</xdr:row>
      <xdr:rowOff>498475</xdr:rowOff>
    </xdr:to>
    <xdr:pic>
      <xdr:nvPicPr>
        <xdr:cNvPr id="48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294413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304</xdr:row>
      <xdr:rowOff>279400</xdr:rowOff>
    </xdr:from>
    <xdr:to>
      <xdr:col>3</xdr:col>
      <xdr:colOff>196850</xdr:colOff>
      <xdr:row>304</xdr:row>
      <xdr:rowOff>498475</xdr:rowOff>
    </xdr:to>
    <xdr:pic>
      <xdr:nvPicPr>
        <xdr:cNvPr id="483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294413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304</xdr:row>
      <xdr:rowOff>279400</xdr:rowOff>
    </xdr:from>
    <xdr:to>
      <xdr:col>10</xdr:col>
      <xdr:colOff>196850</xdr:colOff>
      <xdr:row>304</xdr:row>
      <xdr:rowOff>498475</xdr:rowOff>
    </xdr:to>
    <xdr:pic>
      <xdr:nvPicPr>
        <xdr:cNvPr id="483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294413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304</xdr:row>
      <xdr:rowOff>279400</xdr:rowOff>
    </xdr:from>
    <xdr:to>
      <xdr:col>3</xdr:col>
      <xdr:colOff>196850</xdr:colOff>
      <xdr:row>304</xdr:row>
      <xdr:rowOff>498475</xdr:rowOff>
    </xdr:to>
    <xdr:pic>
      <xdr:nvPicPr>
        <xdr:cNvPr id="483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294413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304</xdr:row>
      <xdr:rowOff>228600</xdr:rowOff>
    </xdr:from>
    <xdr:to>
      <xdr:col>3</xdr:col>
      <xdr:colOff>260350</xdr:colOff>
      <xdr:row>304</xdr:row>
      <xdr:rowOff>447675</xdr:rowOff>
    </xdr:to>
    <xdr:pic>
      <xdr:nvPicPr>
        <xdr:cNvPr id="483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2293905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304</xdr:row>
      <xdr:rowOff>231775</xdr:rowOff>
    </xdr:from>
    <xdr:to>
      <xdr:col>3</xdr:col>
      <xdr:colOff>539750</xdr:colOff>
      <xdr:row>304</xdr:row>
      <xdr:rowOff>450850</xdr:rowOff>
    </xdr:to>
    <xdr:pic>
      <xdr:nvPicPr>
        <xdr:cNvPr id="483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2293937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304</xdr:row>
      <xdr:rowOff>228600</xdr:rowOff>
    </xdr:from>
    <xdr:to>
      <xdr:col>10</xdr:col>
      <xdr:colOff>260350</xdr:colOff>
      <xdr:row>304</xdr:row>
      <xdr:rowOff>447675</xdr:rowOff>
    </xdr:to>
    <xdr:pic>
      <xdr:nvPicPr>
        <xdr:cNvPr id="484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2293905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304</xdr:row>
      <xdr:rowOff>231775</xdr:rowOff>
    </xdr:from>
    <xdr:to>
      <xdr:col>10</xdr:col>
      <xdr:colOff>539750</xdr:colOff>
      <xdr:row>304</xdr:row>
      <xdr:rowOff>450850</xdr:rowOff>
    </xdr:to>
    <xdr:pic>
      <xdr:nvPicPr>
        <xdr:cNvPr id="484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2293937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304</xdr:row>
      <xdr:rowOff>228600</xdr:rowOff>
    </xdr:from>
    <xdr:to>
      <xdr:col>3</xdr:col>
      <xdr:colOff>260350</xdr:colOff>
      <xdr:row>304</xdr:row>
      <xdr:rowOff>447675</xdr:rowOff>
    </xdr:to>
    <xdr:pic>
      <xdr:nvPicPr>
        <xdr:cNvPr id="484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2293905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304</xdr:row>
      <xdr:rowOff>231775</xdr:rowOff>
    </xdr:from>
    <xdr:to>
      <xdr:col>3</xdr:col>
      <xdr:colOff>539750</xdr:colOff>
      <xdr:row>304</xdr:row>
      <xdr:rowOff>450850</xdr:rowOff>
    </xdr:to>
    <xdr:pic>
      <xdr:nvPicPr>
        <xdr:cNvPr id="484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2293937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304</xdr:row>
      <xdr:rowOff>228600</xdr:rowOff>
    </xdr:from>
    <xdr:to>
      <xdr:col>3</xdr:col>
      <xdr:colOff>260350</xdr:colOff>
      <xdr:row>304</xdr:row>
      <xdr:rowOff>447675</xdr:rowOff>
    </xdr:to>
    <xdr:pic>
      <xdr:nvPicPr>
        <xdr:cNvPr id="484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2293905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304</xdr:row>
      <xdr:rowOff>231775</xdr:rowOff>
    </xdr:from>
    <xdr:to>
      <xdr:col>3</xdr:col>
      <xdr:colOff>539750</xdr:colOff>
      <xdr:row>304</xdr:row>
      <xdr:rowOff>450850</xdr:rowOff>
    </xdr:to>
    <xdr:pic>
      <xdr:nvPicPr>
        <xdr:cNvPr id="484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2293937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304</xdr:row>
      <xdr:rowOff>228600</xdr:rowOff>
    </xdr:from>
    <xdr:to>
      <xdr:col>10</xdr:col>
      <xdr:colOff>260350</xdr:colOff>
      <xdr:row>304</xdr:row>
      <xdr:rowOff>447675</xdr:rowOff>
    </xdr:to>
    <xdr:pic>
      <xdr:nvPicPr>
        <xdr:cNvPr id="484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2293905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304</xdr:row>
      <xdr:rowOff>231775</xdr:rowOff>
    </xdr:from>
    <xdr:to>
      <xdr:col>10</xdr:col>
      <xdr:colOff>539750</xdr:colOff>
      <xdr:row>304</xdr:row>
      <xdr:rowOff>450850</xdr:rowOff>
    </xdr:to>
    <xdr:pic>
      <xdr:nvPicPr>
        <xdr:cNvPr id="484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2293937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304</xdr:row>
      <xdr:rowOff>228600</xdr:rowOff>
    </xdr:from>
    <xdr:to>
      <xdr:col>3</xdr:col>
      <xdr:colOff>260350</xdr:colOff>
      <xdr:row>304</xdr:row>
      <xdr:rowOff>447675</xdr:rowOff>
    </xdr:to>
    <xdr:pic>
      <xdr:nvPicPr>
        <xdr:cNvPr id="484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2293905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245969</xdr:colOff>
      <xdr:row>304</xdr:row>
      <xdr:rowOff>287804</xdr:rowOff>
    </xdr:from>
    <xdr:to>
      <xdr:col>3</xdr:col>
      <xdr:colOff>465044</xdr:colOff>
      <xdr:row>304</xdr:row>
      <xdr:rowOff>506879</xdr:rowOff>
    </xdr:to>
    <xdr:pic>
      <xdr:nvPicPr>
        <xdr:cNvPr id="484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46419" y="229449779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304</xdr:row>
      <xdr:rowOff>228600</xdr:rowOff>
    </xdr:from>
    <xdr:to>
      <xdr:col>10</xdr:col>
      <xdr:colOff>260350</xdr:colOff>
      <xdr:row>304</xdr:row>
      <xdr:rowOff>447675</xdr:rowOff>
    </xdr:to>
    <xdr:pic>
      <xdr:nvPicPr>
        <xdr:cNvPr id="485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2293905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304</xdr:row>
      <xdr:rowOff>231775</xdr:rowOff>
    </xdr:from>
    <xdr:to>
      <xdr:col>10</xdr:col>
      <xdr:colOff>539750</xdr:colOff>
      <xdr:row>304</xdr:row>
      <xdr:rowOff>450850</xdr:rowOff>
    </xdr:to>
    <xdr:pic>
      <xdr:nvPicPr>
        <xdr:cNvPr id="485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2293937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312</xdr:row>
      <xdr:rowOff>279400</xdr:rowOff>
    </xdr:from>
    <xdr:to>
      <xdr:col>3</xdr:col>
      <xdr:colOff>196850</xdr:colOff>
      <xdr:row>312</xdr:row>
      <xdr:rowOff>498475</xdr:rowOff>
    </xdr:to>
    <xdr:pic>
      <xdr:nvPicPr>
        <xdr:cNvPr id="485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352325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312</xdr:row>
      <xdr:rowOff>257175</xdr:rowOff>
    </xdr:from>
    <xdr:to>
      <xdr:col>3</xdr:col>
      <xdr:colOff>514350</xdr:colOff>
      <xdr:row>312</xdr:row>
      <xdr:rowOff>476250</xdr:rowOff>
    </xdr:to>
    <xdr:pic>
      <xdr:nvPicPr>
        <xdr:cNvPr id="485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352103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312</xdr:row>
      <xdr:rowOff>279400</xdr:rowOff>
    </xdr:from>
    <xdr:to>
      <xdr:col>10</xdr:col>
      <xdr:colOff>196850</xdr:colOff>
      <xdr:row>312</xdr:row>
      <xdr:rowOff>498475</xdr:rowOff>
    </xdr:to>
    <xdr:pic>
      <xdr:nvPicPr>
        <xdr:cNvPr id="485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352325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312</xdr:row>
      <xdr:rowOff>257175</xdr:rowOff>
    </xdr:from>
    <xdr:to>
      <xdr:col>10</xdr:col>
      <xdr:colOff>514350</xdr:colOff>
      <xdr:row>312</xdr:row>
      <xdr:rowOff>476250</xdr:rowOff>
    </xdr:to>
    <xdr:pic>
      <xdr:nvPicPr>
        <xdr:cNvPr id="485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2352103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312</xdr:row>
      <xdr:rowOff>279400</xdr:rowOff>
    </xdr:from>
    <xdr:to>
      <xdr:col>3</xdr:col>
      <xdr:colOff>196850</xdr:colOff>
      <xdr:row>312</xdr:row>
      <xdr:rowOff>498475</xdr:rowOff>
    </xdr:to>
    <xdr:pic>
      <xdr:nvPicPr>
        <xdr:cNvPr id="485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352325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312</xdr:row>
      <xdr:rowOff>257175</xdr:rowOff>
    </xdr:from>
    <xdr:to>
      <xdr:col>3</xdr:col>
      <xdr:colOff>514350</xdr:colOff>
      <xdr:row>312</xdr:row>
      <xdr:rowOff>476250</xdr:rowOff>
    </xdr:to>
    <xdr:pic>
      <xdr:nvPicPr>
        <xdr:cNvPr id="485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352103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312</xdr:row>
      <xdr:rowOff>279400</xdr:rowOff>
    </xdr:from>
    <xdr:to>
      <xdr:col>3</xdr:col>
      <xdr:colOff>196850</xdr:colOff>
      <xdr:row>312</xdr:row>
      <xdr:rowOff>498475</xdr:rowOff>
    </xdr:to>
    <xdr:pic>
      <xdr:nvPicPr>
        <xdr:cNvPr id="485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352325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312</xdr:row>
      <xdr:rowOff>279400</xdr:rowOff>
    </xdr:from>
    <xdr:to>
      <xdr:col>10</xdr:col>
      <xdr:colOff>196850</xdr:colOff>
      <xdr:row>312</xdr:row>
      <xdr:rowOff>498475</xdr:rowOff>
    </xdr:to>
    <xdr:pic>
      <xdr:nvPicPr>
        <xdr:cNvPr id="485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352325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312</xdr:row>
      <xdr:rowOff>279400</xdr:rowOff>
    </xdr:from>
    <xdr:to>
      <xdr:col>3</xdr:col>
      <xdr:colOff>196850</xdr:colOff>
      <xdr:row>312</xdr:row>
      <xdr:rowOff>498475</xdr:rowOff>
    </xdr:to>
    <xdr:pic>
      <xdr:nvPicPr>
        <xdr:cNvPr id="486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352325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312</xdr:row>
      <xdr:rowOff>279400</xdr:rowOff>
    </xdr:from>
    <xdr:to>
      <xdr:col>3</xdr:col>
      <xdr:colOff>196850</xdr:colOff>
      <xdr:row>312</xdr:row>
      <xdr:rowOff>498475</xdr:rowOff>
    </xdr:to>
    <xdr:pic>
      <xdr:nvPicPr>
        <xdr:cNvPr id="486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352325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312</xdr:row>
      <xdr:rowOff>279400</xdr:rowOff>
    </xdr:from>
    <xdr:to>
      <xdr:col>10</xdr:col>
      <xdr:colOff>196850</xdr:colOff>
      <xdr:row>312</xdr:row>
      <xdr:rowOff>498475</xdr:rowOff>
    </xdr:to>
    <xdr:pic>
      <xdr:nvPicPr>
        <xdr:cNvPr id="486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352325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312</xdr:row>
      <xdr:rowOff>279400</xdr:rowOff>
    </xdr:from>
    <xdr:to>
      <xdr:col>3</xdr:col>
      <xdr:colOff>196850</xdr:colOff>
      <xdr:row>312</xdr:row>
      <xdr:rowOff>498475</xdr:rowOff>
    </xdr:to>
    <xdr:pic>
      <xdr:nvPicPr>
        <xdr:cNvPr id="486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352325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312</xdr:row>
      <xdr:rowOff>279400</xdr:rowOff>
    </xdr:from>
    <xdr:to>
      <xdr:col>3</xdr:col>
      <xdr:colOff>196850</xdr:colOff>
      <xdr:row>312</xdr:row>
      <xdr:rowOff>498475</xdr:rowOff>
    </xdr:to>
    <xdr:pic>
      <xdr:nvPicPr>
        <xdr:cNvPr id="486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352325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312</xdr:row>
      <xdr:rowOff>279400</xdr:rowOff>
    </xdr:from>
    <xdr:to>
      <xdr:col>10</xdr:col>
      <xdr:colOff>196850</xdr:colOff>
      <xdr:row>312</xdr:row>
      <xdr:rowOff>498475</xdr:rowOff>
    </xdr:to>
    <xdr:pic>
      <xdr:nvPicPr>
        <xdr:cNvPr id="486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352325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312</xdr:row>
      <xdr:rowOff>279400</xdr:rowOff>
    </xdr:from>
    <xdr:to>
      <xdr:col>3</xdr:col>
      <xdr:colOff>196850</xdr:colOff>
      <xdr:row>312</xdr:row>
      <xdr:rowOff>498475</xdr:rowOff>
    </xdr:to>
    <xdr:pic>
      <xdr:nvPicPr>
        <xdr:cNvPr id="486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352325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312</xdr:row>
      <xdr:rowOff>279400</xdr:rowOff>
    </xdr:from>
    <xdr:to>
      <xdr:col>3</xdr:col>
      <xdr:colOff>196850</xdr:colOff>
      <xdr:row>312</xdr:row>
      <xdr:rowOff>498475</xdr:rowOff>
    </xdr:to>
    <xdr:pic>
      <xdr:nvPicPr>
        <xdr:cNvPr id="486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352325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312</xdr:row>
      <xdr:rowOff>279400</xdr:rowOff>
    </xdr:from>
    <xdr:to>
      <xdr:col>10</xdr:col>
      <xdr:colOff>196850</xdr:colOff>
      <xdr:row>312</xdr:row>
      <xdr:rowOff>498475</xdr:rowOff>
    </xdr:to>
    <xdr:pic>
      <xdr:nvPicPr>
        <xdr:cNvPr id="486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352325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312</xdr:row>
      <xdr:rowOff>279400</xdr:rowOff>
    </xdr:from>
    <xdr:to>
      <xdr:col>3</xdr:col>
      <xdr:colOff>196850</xdr:colOff>
      <xdr:row>312</xdr:row>
      <xdr:rowOff>498475</xdr:rowOff>
    </xdr:to>
    <xdr:pic>
      <xdr:nvPicPr>
        <xdr:cNvPr id="486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352325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312</xdr:row>
      <xdr:rowOff>279400</xdr:rowOff>
    </xdr:from>
    <xdr:to>
      <xdr:col>3</xdr:col>
      <xdr:colOff>196850</xdr:colOff>
      <xdr:row>312</xdr:row>
      <xdr:rowOff>498475</xdr:rowOff>
    </xdr:to>
    <xdr:pic>
      <xdr:nvPicPr>
        <xdr:cNvPr id="487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352325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312</xdr:row>
      <xdr:rowOff>279400</xdr:rowOff>
    </xdr:from>
    <xdr:to>
      <xdr:col>10</xdr:col>
      <xdr:colOff>196850</xdr:colOff>
      <xdr:row>312</xdr:row>
      <xdr:rowOff>498475</xdr:rowOff>
    </xdr:to>
    <xdr:pic>
      <xdr:nvPicPr>
        <xdr:cNvPr id="487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352325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312</xdr:row>
      <xdr:rowOff>279400</xdr:rowOff>
    </xdr:from>
    <xdr:to>
      <xdr:col>3</xdr:col>
      <xdr:colOff>196850</xdr:colOff>
      <xdr:row>312</xdr:row>
      <xdr:rowOff>498475</xdr:rowOff>
    </xdr:to>
    <xdr:pic>
      <xdr:nvPicPr>
        <xdr:cNvPr id="487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352325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312</xdr:row>
      <xdr:rowOff>279400</xdr:rowOff>
    </xdr:from>
    <xdr:to>
      <xdr:col>3</xdr:col>
      <xdr:colOff>196850</xdr:colOff>
      <xdr:row>312</xdr:row>
      <xdr:rowOff>498475</xdr:rowOff>
    </xdr:to>
    <xdr:pic>
      <xdr:nvPicPr>
        <xdr:cNvPr id="487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352325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312</xdr:row>
      <xdr:rowOff>257175</xdr:rowOff>
    </xdr:from>
    <xdr:to>
      <xdr:col>3</xdr:col>
      <xdr:colOff>514350</xdr:colOff>
      <xdr:row>312</xdr:row>
      <xdr:rowOff>476250</xdr:rowOff>
    </xdr:to>
    <xdr:pic>
      <xdr:nvPicPr>
        <xdr:cNvPr id="487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352103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312</xdr:row>
      <xdr:rowOff>279400</xdr:rowOff>
    </xdr:from>
    <xdr:to>
      <xdr:col>10</xdr:col>
      <xdr:colOff>196850</xdr:colOff>
      <xdr:row>312</xdr:row>
      <xdr:rowOff>498475</xdr:rowOff>
    </xdr:to>
    <xdr:pic>
      <xdr:nvPicPr>
        <xdr:cNvPr id="487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352325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312</xdr:row>
      <xdr:rowOff>257175</xdr:rowOff>
    </xdr:from>
    <xdr:to>
      <xdr:col>10</xdr:col>
      <xdr:colOff>514350</xdr:colOff>
      <xdr:row>312</xdr:row>
      <xdr:rowOff>476250</xdr:rowOff>
    </xdr:to>
    <xdr:pic>
      <xdr:nvPicPr>
        <xdr:cNvPr id="487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2352103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312</xdr:row>
      <xdr:rowOff>279400</xdr:rowOff>
    </xdr:from>
    <xdr:to>
      <xdr:col>3</xdr:col>
      <xdr:colOff>196850</xdr:colOff>
      <xdr:row>312</xdr:row>
      <xdr:rowOff>498475</xdr:rowOff>
    </xdr:to>
    <xdr:pic>
      <xdr:nvPicPr>
        <xdr:cNvPr id="487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352325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312</xdr:row>
      <xdr:rowOff>257175</xdr:rowOff>
    </xdr:from>
    <xdr:to>
      <xdr:col>3</xdr:col>
      <xdr:colOff>514350</xdr:colOff>
      <xdr:row>312</xdr:row>
      <xdr:rowOff>476250</xdr:rowOff>
    </xdr:to>
    <xdr:pic>
      <xdr:nvPicPr>
        <xdr:cNvPr id="487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352103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312</xdr:row>
      <xdr:rowOff>279400</xdr:rowOff>
    </xdr:from>
    <xdr:to>
      <xdr:col>3</xdr:col>
      <xdr:colOff>196850</xdr:colOff>
      <xdr:row>312</xdr:row>
      <xdr:rowOff>498475</xdr:rowOff>
    </xdr:to>
    <xdr:pic>
      <xdr:nvPicPr>
        <xdr:cNvPr id="487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352325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312</xdr:row>
      <xdr:rowOff>279400</xdr:rowOff>
    </xdr:from>
    <xdr:to>
      <xdr:col>10</xdr:col>
      <xdr:colOff>196850</xdr:colOff>
      <xdr:row>312</xdr:row>
      <xdr:rowOff>498475</xdr:rowOff>
    </xdr:to>
    <xdr:pic>
      <xdr:nvPicPr>
        <xdr:cNvPr id="488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352325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312</xdr:row>
      <xdr:rowOff>279400</xdr:rowOff>
    </xdr:from>
    <xdr:to>
      <xdr:col>3</xdr:col>
      <xdr:colOff>196850</xdr:colOff>
      <xdr:row>312</xdr:row>
      <xdr:rowOff>498475</xdr:rowOff>
    </xdr:to>
    <xdr:pic>
      <xdr:nvPicPr>
        <xdr:cNvPr id="488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352325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312</xdr:row>
      <xdr:rowOff>279400</xdr:rowOff>
    </xdr:from>
    <xdr:to>
      <xdr:col>3</xdr:col>
      <xdr:colOff>196850</xdr:colOff>
      <xdr:row>312</xdr:row>
      <xdr:rowOff>498475</xdr:rowOff>
    </xdr:to>
    <xdr:pic>
      <xdr:nvPicPr>
        <xdr:cNvPr id="488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352325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312</xdr:row>
      <xdr:rowOff>279400</xdr:rowOff>
    </xdr:from>
    <xdr:to>
      <xdr:col>10</xdr:col>
      <xdr:colOff>196850</xdr:colOff>
      <xdr:row>312</xdr:row>
      <xdr:rowOff>498475</xdr:rowOff>
    </xdr:to>
    <xdr:pic>
      <xdr:nvPicPr>
        <xdr:cNvPr id="488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352325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312</xdr:row>
      <xdr:rowOff>279400</xdr:rowOff>
    </xdr:from>
    <xdr:to>
      <xdr:col>3</xdr:col>
      <xdr:colOff>196850</xdr:colOff>
      <xdr:row>312</xdr:row>
      <xdr:rowOff>498475</xdr:rowOff>
    </xdr:to>
    <xdr:pic>
      <xdr:nvPicPr>
        <xdr:cNvPr id="488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352325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312</xdr:row>
      <xdr:rowOff>228600</xdr:rowOff>
    </xdr:from>
    <xdr:to>
      <xdr:col>3</xdr:col>
      <xdr:colOff>260350</xdr:colOff>
      <xdr:row>312</xdr:row>
      <xdr:rowOff>447675</xdr:rowOff>
    </xdr:to>
    <xdr:pic>
      <xdr:nvPicPr>
        <xdr:cNvPr id="488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235181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312</xdr:row>
      <xdr:rowOff>231775</xdr:rowOff>
    </xdr:from>
    <xdr:to>
      <xdr:col>3</xdr:col>
      <xdr:colOff>539750</xdr:colOff>
      <xdr:row>312</xdr:row>
      <xdr:rowOff>450850</xdr:rowOff>
    </xdr:to>
    <xdr:pic>
      <xdr:nvPicPr>
        <xdr:cNvPr id="488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2351849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312</xdr:row>
      <xdr:rowOff>228600</xdr:rowOff>
    </xdr:from>
    <xdr:to>
      <xdr:col>10</xdr:col>
      <xdr:colOff>260350</xdr:colOff>
      <xdr:row>312</xdr:row>
      <xdr:rowOff>447675</xdr:rowOff>
    </xdr:to>
    <xdr:pic>
      <xdr:nvPicPr>
        <xdr:cNvPr id="488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235181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312</xdr:row>
      <xdr:rowOff>231775</xdr:rowOff>
    </xdr:from>
    <xdr:to>
      <xdr:col>10</xdr:col>
      <xdr:colOff>539750</xdr:colOff>
      <xdr:row>312</xdr:row>
      <xdr:rowOff>450850</xdr:rowOff>
    </xdr:to>
    <xdr:pic>
      <xdr:nvPicPr>
        <xdr:cNvPr id="488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2351849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312</xdr:row>
      <xdr:rowOff>228600</xdr:rowOff>
    </xdr:from>
    <xdr:to>
      <xdr:col>3</xdr:col>
      <xdr:colOff>260350</xdr:colOff>
      <xdr:row>312</xdr:row>
      <xdr:rowOff>447675</xdr:rowOff>
    </xdr:to>
    <xdr:pic>
      <xdr:nvPicPr>
        <xdr:cNvPr id="488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235181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312</xdr:row>
      <xdr:rowOff>231775</xdr:rowOff>
    </xdr:from>
    <xdr:to>
      <xdr:col>3</xdr:col>
      <xdr:colOff>539750</xdr:colOff>
      <xdr:row>312</xdr:row>
      <xdr:rowOff>450850</xdr:rowOff>
    </xdr:to>
    <xdr:pic>
      <xdr:nvPicPr>
        <xdr:cNvPr id="489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2351849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312</xdr:row>
      <xdr:rowOff>228600</xdr:rowOff>
    </xdr:from>
    <xdr:to>
      <xdr:col>3</xdr:col>
      <xdr:colOff>260350</xdr:colOff>
      <xdr:row>312</xdr:row>
      <xdr:rowOff>447675</xdr:rowOff>
    </xdr:to>
    <xdr:pic>
      <xdr:nvPicPr>
        <xdr:cNvPr id="489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235181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312</xdr:row>
      <xdr:rowOff>231775</xdr:rowOff>
    </xdr:from>
    <xdr:to>
      <xdr:col>3</xdr:col>
      <xdr:colOff>539750</xdr:colOff>
      <xdr:row>312</xdr:row>
      <xdr:rowOff>450850</xdr:rowOff>
    </xdr:to>
    <xdr:pic>
      <xdr:nvPicPr>
        <xdr:cNvPr id="489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2351849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312</xdr:row>
      <xdr:rowOff>228600</xdr:rowOff>
    </xdr:from>
    <xdr:to>
      <xdr:col>10</xdr:col>
      <xdr:colOff>260350</xdr:colOff>
      <xdr:row>312</xdr:row>
      <xdr:rowOff>447675</xdr:rowOff>
    </xdr:to>
    <xdr:pic>
      <xdr:nvPicPr>
        <xdr:cNvPr id="489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235181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312</xdr:row>
      <xdr:rowOff>231775</xdr:rowOff>
    </xdr:from>
    <xdr:to>
      <xdr:col>10</xdr:col>
      <xdr:colOff>539750</xdr:colOff>
      <xdr:row>312</xdr:row>
      <xdr:rowOff>450850</xdr:rowOff>
    </xdr:to>
    <xdr:pic>
      <xdr:nvPicPr>
        <xdr:cNvPr id="489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2351849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312</xdr:row>
      <xdr:rowOff>228600</xdr:rowOff>
    </xdr:from>
    <xdr:to>
      <xdr:col>3</xdr:col>
      <xdr:colOff>260350</xdr:colOff>
      <xdr:row>312</xdr:row>
      <xdr:rowOff>447675</xdr:rowOff>
    </xdr:to>
    <xdr:pic>
      <xdr:nvPicPr>
        <xdr:cNvPr id="489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235181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312</xdr:row>
      <xdr:rowOff>231775</xdr:rowOff>
    </xdr:from>
    <xdr:to>
      <xdr:col>3</xdr:col>
      <xdr:colOff>539750</xdr:colOff>
      <xdr:row>312</xdr:row>
      <xdr:rowOff>450850</xdr:rowOff>
    </xdr:to>
    <xdr:pic>
      <xdr:nvPicPr>
        <xdr:cNvPr id="489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2351849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312</xdr:row>
      <xdr:rowOff>228600</xdr:rowOff>
    </xdr:from>
    <xdr:to>
      <xdr:col>10</xdr:col>
      <xdr:colOff>260350</xdr:colOff>
      <xdr:row>312</xdr:row>
      <xdr:rowOff>447675</xdr:rowOff>
    </xdr:to>
    <xdr:pic>
      <xdr:nvPicPr>
        <xdr:cNvPr id="489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235181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312</xdr:row>
      <xdr:rowOff>231775</xdr:rowOff>
    </xdr:from>
    <xdr:to>
      <xdr:col>10</xdr:col>
      <xdr:colOff>539750</xdr:colOff>
      <xdr:row>312</xdr:row>
      <xdr:rowOff>450850</xdr:rowOff>
    </xdr:to>
    <xdr:pic>
      <xdr:nvPicPr>
        <xdr:cNvPr id="489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2351849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323</xdr:row>
      <xdr:rowOff>279400</xdr:rowOff>
    </xdr:from>
    <xdr:to>
      <xdr:col>3</xdr:col>
      <xdr:colOff>196850</xdr:colOff>
      <xdr:row>323</xdr:row>
      <xdr:rowOff>498475</xdr:rowOff>
    </xdr:to>
    <xdr:pic>
      <xdr:nvPicPr>
        <xdr:cNvPr id="489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2147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323</xdr:row>
      <xdr:rowOff>257175</xdr:rowOff>
    </xdr:from>
    <xdr:to>
      <xdr:col>3</xdr:col>
      <xdr:colOff>514350</xdr:colOff>
      <xdr:row>323</xdr:row>
      <xdr:rowOff>476250</xdr:rowOff>
    </xdr:to>
    <xdr:pic>
      <xdr:nvPicPr>
        <xdr:cNvPr id="490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421255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323</xdr:row>
      <xdr:rowOff>279400</xdr:rowOff>
    </xdr:from>
    <xdr:to>
      <xdr:col>10</xdr:col>
      <xdr:colOff>196850</xdr:colOff>
      <xdr:row>323</xdr:row>
      <xdr:rowOff>498475</xdr:rowOff>
    </xdr:to>
    <xdr:pic>
      <xdr:nvPicPr>
        <xdr:cNvPr id="490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42147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323</xdr:row>
      <xdr:rowOff>257175</xdr:rowOff>
    </xdr:from>
    <xdr:to>
      <xdr:col>10</xdr:col>
      <xdr:colOff>514350</xdr:colOff>
      <xdr:row>323</xdr:row>
      <xdr:rowOff>476250</xdr:rowOff>
    </xdr:to>
    <xdr:pic>
      <xdr:nvPicPr>
        <xdr:cNvPr id="490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2421255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323</xdr:row>
      <xdr:rowOff>279400</xdr:rowOff>
    </xdr:from>
    <xdr:to>
      <xdr:col>3</xdr:col>
      <xdr:colOff>196850</xdr:colOff>
      <xdr:row>323</xdr:row>
      <xdr:rowOff>498475</xdr:rowOff>
    </xdr:to>
    <xdr:pic>
      <xdr:nvPicPr>
        <xdr:cNvPr id="490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2147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323</xdr:row>
      <xdr:rowOff>257175</xdr:rowOff>
    </xdr:from>
    <xdr:to>
      <xdr:col>3</xdr:col>
      <xdr:colOff>514350</xdr:colOff>
      <xdr:row>323</xdr:row>
      <xdr:rowOff>476250</xdr:rowOff>
    </xdr:to>
    <xdr:pic>
      <xdr:nvPicPr>
        <xdr:cNvPr id="490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421255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323</xdr:row>
      <xdr:rowOff>279400</xdr:rowOff>
    </xdr:from>
    <xdr:to>
      <xdr:col>3</xdr:col>
      <xdr:colOff>196850</xdr:colOff>
      <xdr:row>323</xdr:row>
      <xdr:rowOff>498475</xdr:rowOff>
    </xdr:to>
    <xdr:pic>
      <xdr:nvPicPr>
        <xdr:cNvPr id="490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2147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323</xdr:row>
      <xdr:rowOff>279400</xdr:rowOff>
    </xdr:from>
    <xdr:to>
      <xdr:col>10</xdr:col>
      <xdr:colOff>196850</xdr:colOff>
      <xdr:row>323</xdr:row>
      <xdr:rowOff>498475</xdr:rowOff>
    </xdr:to>
    <xdr:pic>
      <xdr:nvPicPr>
        <xdr:cNvPr id="490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42147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323</xdr:row>
      <xdr:rowOff>279400</xdr:rowOff>
    </xdr:from>
    <xdr:to>
      <xdr:col>3</xdr:col>
      <xdr:colOff>196850</xdr:colOff>
      <xdr:row>323</xdr:row>
      <xdr:rowOff>498475</xdr:rowOff>
    </xdr:to>
    <xdr:pic>
      <xdr:nvPicPr>
        <xdr:cNvPr id="490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2147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323</xdr:row>
      <xdr:rowOff>279400</xdr:rowOff>
    </xdr:from>
    <xdr:to>
      <xdr:col>3</xdr:col>
      <xdr:colOff>196850</xdr:colOff>
      <xdr:row>323</xdr:row>
      <xdr:rowOff>498475</xdr:rowOff>
    </xdr:to>
    <xdr:pic>
      <xdr:nvPicPr>
        <xdr:cNvPr id="490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2147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323</xdr:row>
      <xdr:rowOff>279400</xdr:rowOff>
    </xdr:from>
    <xdr:to>
      <xdr:col>10</xdr:col>
      <xdr:colOff>196850</xdr:colOff>
      <xdr:row>323</xdr:row>
      <xdr:rowOff>498475</xdr:rowOff>
    </xdr:to>
    <xdr:pic>
      <xdr:nvPicPr>
        <xdr:cNvPr id="490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42147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323</xdr:row>
      <xdr:rowOff>279400</xdr:rowOff>
    </xdr:from>
    <xdr:to>
      <xdr:col>3</xdr:col>
      <xdr:colOff>196850</xdr:colOff>
      <xdr:row>323</xdr:row>
      <xdr:rowOff>498475</xdr:rowOff>
    </xdr:to>
    <xdr:pic>
      <xdr:nvPicPr>
        <xdr:cNvPr id="491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2147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323</xdr:row>
      <xdr:rowOff>279400</xdr:rowOff>
    </xdr:from>
    <xdr:to>
      <xdr:col>3</xdr:col>
      <xdr:colOff>196850</xdr:colOff>
      <xdr:row>323</xdr:row>
      <xdr:rowOff>498475</xdr:rowOff>
    </xdr:to>
    <xdr:pic>
      <xdr:nvPicPr>
        <xdr:cNvPr id="49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2147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323</xdr:row>
      <xdr:rowOff>279400</xdr:rowOff>
    </xdr:from>
    <xdr:to>
      <xdr:col>10</xdr:col>
      <xdr:colOff>196850</xdr:colOff>
      <xdr:row>323</xdr:row>
      <xdr:rowOff>498475</xdr:rowOff>
    </xdr:to>
    <xdr:pic>
      <xdr:nvPicPr>
        <xdr:cNvPr id="491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42147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323</xdr:row>
      <xdr:rowOff>279400</xdr:rowOff>
    </xdr:from>
    <xdr:to>
      <xdr:col>3</xdr:col>
      <xdr:colOff>196850</xdr:colOff>
      <xdr:row>323</xdr:row>
      <xdr:rowOff>498475</xdr:rowOff>
    </xdr:to>
    <xdr:pic>
      <xdr:nvPicPr>
        <xdr:cNvPr id="491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2147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323</xdr:row>
      <xdr:rowOff>279400</xdr:rowOff>
    </xdr:from>
    <xdr:to>
      <xdr:col>3</xdr:col>
      <xdr:colOff>196850</xdr:colOff>
      <xdr:row>323</xdr:row>
      <xdr:rowOff>498475</xdr:rowOff>
    </xdr:to>
    <xdr:pic>
      <xdr:nvPicPr>
        <xdr:cNvPr id="491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2147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323</xdr:row>
      <xdr:rowOff>279400</xdr:rowOff>
    </xdr:from>
    <xdr:to>
      <xdr:col>10</xdr:col>
      <xdr:colOff>196850</xdr:colOff>
      <xdr:row>323</xdr:row>
      <xdr:rowOff>498475</xdr:rowOff>
    </xdr:to>
    <xdr:pic>
      <xdr:nvPicPr>
        <xdr:cNvPr id="491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42147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323</xdr:row>
      <xdr:rowOff>279400</xdr:rowOff>
    </xdr:from>
    <xdr:to>
      <xdr:col>3</xdr:col>
      <xdr:colOff>196850</xdr:colOff>
      <xdr:row>323</xdr:row>
      <xdr:rowOff>498475</xdr:rowOff>
    </xdr:to>
    <xdr:pic>
      <xdr:nvPicPr>
        <xdr:cNvPr id="491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2147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323</xdr:row>
      <xdr:rowOff>279400</xdr:rowOff>
    </xdr:from>
    <xdr:to>
      <xdr:col>3</xdr:col>
      <xdr:colOff>196850</xdr:colOff>
      <xdr:row>323</xdr:row>
      <xdr:rowOff>498475</xdr:rowOff>
    </xdr:to>
    <xdr:pic>
      <xdr:nvPicPr>
        <xdr:cNvPr id="491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2147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323</xdr:row>
      <xdr:rowOff>279400</xdr:rowOff>
    </xdr:from>
    <xdr:to>
      <xdr:col>10</xdr:col>
      <xdr:colOff>196850</xdr:colOff>
      <xdr:row>323</xdr:row>
      <xdr:rowOff>498475</xdr:rowOff>
    </xdr:to>
    <xdr:pic>
      <xdr:nvPicPr>
        <xdr:cNvPr id="491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42147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323</xdr:row>
      <xdr:rowOff>279400</xdr:rowOff>
    </xdr:from>
    <xdr:to>
      <xdr:col>3</xdr:col>
      <xdr:colOff>196850</xdr:colOff>
      <xdr:row>323</xdr:row>
      <xdr:rowOff>498475</xdr:rowOff>
    </xdr:to>
    <xdr:pic>
      <xdr:nvPicPr>
        <xdr:cNvPr id="491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2147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323</xdr:row>
      <xdr:rowOff>279400</xdr:rowOff>
    </xdr:from>
    <xdr:to>
      <xdr:col>3</xdr:col>
      <xdr:colOff>196850</xdr:colOff>
      <xdr:row>323</xdr:row>
      <xdr:rowOff>498475</xdr:rowOff>
    </xdr:to>
    <xdr:pic>
      <xdr:nvPicPr>
        <xdr:cNvPr id="492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2147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323</xdr:row>
      <xdr:rowOff>257175</xdr:rowOff>
    </xdr:from>
    <xdr:to>
      <xdr:col>3</xdr:col>
      <xdr:colOff>514350</xdr:colOff>
      <xdr:row>323</xdr:row>
      <xdr:rowOff>476250</xdr:rowOff>
    </xdr:to>
    <xdr:pic>
      <xdr:nvPicPr>
        <xdr:cNvPr id="492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421255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323</xdr:row>
      <xdr:rowOff>279400</xdr:rowOff>
    </xdr:from>
    <xdr:to>
      <xdr:col>10</xdr:col>
      <xdr:colOff>196850</xdr:colOff>
      <xdr:row>323</xdr:row>
      <xdr:rowOff>498475</xdr:rowOff>
    </xdr:to>
    <xdr:pic>
      <xdr:nvPicPr>
        <xdr:cNvPr id="492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42147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323</xdr:row>
      <xdr:rowOff>257175</xdr:rowOff>
    </xdr:from>
    <xdr:to>
      <xdr:col>10</xdr:col>
      <xdr:colOff>514350</xdr:colOff>
      <xdr:row>323</xdr:row>
      <xdr:rowOff>476250</xdr:rowOff>
    </xdr:to>
    <xdr:pic>
      <xdr:nvPicPr>
        <xdr:cNvPr id="492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2421255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323</xdr:row>
      <xdr:rowOff>279400</xdr:rowOff>
    </xdr:from>
    <xdr:to>
      <xdr:col>3</xdr:col>
      <xdr:colOff>196850</xdr:colOff>
      <xdr:row>323</xdr:row>
      <xdr:rowOff>498475</xdr:rowOff>
    </xdr:to>
    <xdr:pic>
      <xdr:nvPicPr>
        <xdr:cNvPr id="492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2147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323</xdr:row>
      <xdr:rowOff>257175</xdr:rowOff>
    </xdr:from>
    <xdr:to>
      <xdr:col>3</xdr:col>
      <xdr:colOff>514350</xdr:colOff>
      <xdr:row>323</xdr:row>
      <xdr:rowOff>476250</xdr:rowOff>
    </xdr:to>
    <xdr:pic>
      <xdr:nvPicPr>
        <xdr:cNvPr id="492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421255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323</xdr:row>
      <xdr:rowOff>279400</xdr:rowOff>
    </xdr:from>
    <xdr:to>
      <xdr:col>3</xdr:col>
      <xdr:colOff>196850</xdr:colOff>
      <xdr:row>323</xdr:row>
      <xdr:rowOff>498475</xdr:rowOff>
    </xdr:to>
    <xdr:pic>
      <xdr:nvPicPr>
        <xdr:cNvPr id="492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2147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323</xdr:row>
      <xdr:rowOff>279400</xdr:rowOff>
    </xdr:from>
    <xdr:to>
      <xdr:col>10</xdr:col>
      <xdr:colOff>196850</xdr:colOff>
      <xdr:row>323</xdr:row>
      <xdr:rowOff>498475</xdr:rowOff>
    </xdr:to>
    <xdr:pic>
      <xdr:nvPicPr>
        <xdr:cNvPr id="492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42147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323</xdr:row>
      <xdr:rowOff>279400</xdr:rowOff>
    </xdr:from>
    <xdr:to>
      <xdr:col>3</xdr:col>
      <xdr:colOff>196850</xdr:colOff>
      <xdr:row>323</xdr:row>
      <xdr:rowOff>498475</xdr:rowOff>
    </xdr:to>
    <xdr:pic>
      <xdr:nvPicPr>
        <xdr:cNvPr id="492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2147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323</xdr:row>
      <xdr:rowOff>279400</xdr:rowOff>
    </xdr:from>
    <xdr:to>
      <xdr:col>3</xdr:col>
      <xdr:colOff>196850</xdr:colOff>
      <xdr:row>323</xdr:row>
      <xdr:rowOff>498475</xdr:rowOff>
    </xdr:to>
    <xdr:pic>
      <xdr:nvPicPr>
        <xdr:cNvPr id="492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2147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323</xdr:row>
      <xdr:rowOff>279400</xdr:rowOff>
    </xdr:from>
    <xdr:to>
      <xdr:col>10</xdr:col>
      <xdr:colOff>196850</xdr:colOff>
      <xdr:row>323</xdr:row>
      <xdr:rowOff>498475</xdr:rowOff>
    </xdr:to>
    <xdr:pic>
      <xdr:nvPicPr>
        <xdr:cNvPr id="493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42147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323</xdr:row>
      <xdr:rowOff>279400</xdr:rowOff>
    </xdr:from>
    <xdr:to>
      <xdr:col>3</xdr:col>
      <xdr:colOff>196850</xdr:colOff>
      <xdr:row>323</xdr:row>
      <xdr:rowOff>498475</xdr:rowOff>
    </xdr:to>
    <xdr:pic>
      <xdr:nvPicPr>
        <xdr:cNvPr id="493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2147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323</xdr:row>
      <xdr:rowOff>228600</xdr:rowOff>
    </xdr:from>
    <xdr:to>
      <xdr:col>3</xdr:col>
      <xdr:colOff>260350</xdr:colOff>
      <xdr:row>323</xdr:row>
      <xdr:rowOff>447675</xdr:rowOff>
    </xdr:to>
    <xdr:pic>
      <xdr:nvPicPr>
        <xdr:cNvPr id="493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242096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323</xdr:row>
      <xdr:rowOff>231775</xdr:rowOff>
    </xdr:from>
    <xdr:to>
      <xdr:col>3</xdr:col>
      <xdr:colOff>539750</xdr:colOff>
      <xdr:row>323</xdr:row>
      <xdr:rowOff>450850</xdr:rowOff>
    </xdr:to>
    <xdr:pic>
      <xdr:nvPicPr>
        <xdr:cNvPr id="493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2421001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323</xdr:row>
      <xdr:rowOff>228600</xdr:rowOff>
    </xdr:from>
    <xdr:to>
      <xdr:col>10</xdr:col>
      <xdr:colOff>260350</xdr:colOff>
      <xdr:row>323</xdr:row>
      <xdr:rowOff>447675</xdr:rowOff>
    </xdr:to>
    <xdr:pic>
      <xdr:nvPicPr>
        <xdr:cNvPr id="49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242096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323</xdr:row>
      <xdr:rowOff>231775</xdr:rowOff>
    </xdr:from>
    <xdr:to>
      <xdr:col>10</xdr:col>
      <xdr:colOff>539750</xdr:colOff>
      <xdr:row>323</xdr:row>
      <xdr:rowOff>450850</xdr:rowOff>
    </xdr:to>
    <xdr:pic>
      <xdr:nvPicPr>
        <xdr:cNvPr id="493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2421001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323</xdr:row>
      <xdr:rowOff>228600</xdr:rowOff>
    </xdr:from>
    <xdr:to>
      <xdr:col>3</xdr:col>
      <xdr:colOff>260350</xdr:colOff>
      <xdr:row>323</xdr:row>
      <xdr:rowOff>447675</xdr:rowOff>
    </xdr:to>
    <xdr:pic>
      <xdr:nvPicPr>
        <xdr:cNvPr id="493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242096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323</xdr:row>
      <xdr:rowOff>231775</xdr:rowOff>
    </xdr:from>
    <xdr:to>
      <xdr:col>3</xdr:col>
      <xdr:colOff>539750</xdr:colOff>
      <xdr:row>323</xdr:row>
      <xdr:rowOff>450850</xdr:rowOff>
    </xdr:to>
    <xdr:pic>
      <xdr:nvPicPr>
        <xdr:cNvPr id="493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2421001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323</xdr:row>
      <xdr:rowOff>228600</xdr:rowOff>
    </xdr:from>
    <xdr:to>
      <xdr:col>3</xdr:col>
      <xdr:colOff>260350</xdr:colOff>
      <xdr:row>323</xdr:row>
      <xdr:rowOff>447675</xdr:rowOff>
    </xdr:to>
    <xdr:pic>
      <xdr:nvPicPr>
        <xdr:cNvPr id="493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242096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323</xdr:row>
      <xdr:rowOff>231775</xdr:rowOff>
    </xdr:from>
    <xdr:to>
      <xdr:col>3</xdr:col>
      <xdr:colOff>539750</xdr:colOff>
      <xdr:row>323</xdr:row>
      <xdr:rowOff>450850</xdr:rowOff>
    </xdr:to>
    <xdr:pic>
      <xdr:nvPicPr>
        <xdr:cNvPr id="493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2421001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323</xdr:row>
      <xdr:rowOff>228600</xdr:rowOff>
    </xdr:from>
    <xdr:to>
      <xdr:col>10</xdr:col>
      <xdr:colOff>260350</xdr:colOff>
      <xdr:row>323</xdr:row>
      <xdr:rowOff>447675</xdr:rowOff>
    </xdr:to>
    <xdr:pic>
      <xdr:nvPicPr>
        <xdr:cNvPr id="494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242096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323</xdr:row>
      <xdr:rowOff>231775</xdr:rowOff>
    </xdr:from>
    <xdr:to>
      <xdr:col>10</xdr:col>
      <xdr:colOff>539750</xdr:colOff>
      <xdr:row>323</xdr:row>
      <xdr:rowOff>450850</xdr:rowOff>
    </xdr:to>
    <xdr:pic>
      <xdr:nvPicPr>
        <xdr:cNvPr id="494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2421001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323</xdr:row>
      <xdr:rowOff>228600</xdr:rowOff>
    </xdr:from>
    <xdr:to>
      <xdr:col>3</xdr:col>
      <xdr:colOff>260350</xdr:colOff>
      <xdr:row>323</xdr:row>
      <xdr:rowOff>447675</xdr:rowOff>
    </xdr:to>
    <xdr:pic>
      <xdr:nvPicPr>
        <xdr:cNvPr id="494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242096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323</xdr:row>
      <xdr:rowOff>231775</xdr:rowOff>
    </xdr:from>
    <xdr:to>
      <xdr:col>3</xdr:col>
      <xdr:colOff>539750</xdr:colOff>
      <xdr:row>323</xdr:row>
      <xdr:rowOff>450850</xdr:rowOff>
    </xdr:to>
    <xdr:pic>
      <xdr:nvPicPr>
        <xdr:cNvPr id="494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2421001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323</xdr:row>
      <xdr:rowOff>228600</xdr:rowOff>
    </xdr:from>
    <xdr:to>
      <xdr:col>10</xdr:col>
      <xdr:colOff>260350</xdr:colOff>
      <xdr:row>323</xdr:row>
      <xdr:rowOff>447675</xdr:rowOff>
    </xdr:to>
    <xdr:pic>
      <xdr:nvPicPr>
        <xdr:cNvPr id="494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242096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323</xdr:row>
      <xdr:rowOff>231775</xdr:rowOff>
    </xdr:from>
    <xdr:to>
      <xdr:col>10</xdr:col>
      <xdr:colOff>539750</xdr:colOff>
      <xdr:row>323</xdr:row>
      <xdr:rowOff>450850</xdr:rowOff>
    </xdr:to>
    <xdr:pic>
      <xdr:nvPicPr>
        <xdr:cNvPr id="494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2421001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328</xdr:row>
      <xdr:rowOff>279400</xdr:rowOff>
    </xdr:from>
    <xdr:to>
      <xdr:col>10</xdr:col>
      <xdr:colOff>196850</xdr:colOff>
      <xdr:row>328</xdr:row>
      <xdr:rowOff>498475</xdr:rowOff>
    </xdr:to>
    <xdr:pic>
      <xdr:nvPicPr>
        <xdr:cNvPr id="494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45252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328</xdr:row>
      <xdr:rowOff>257175</xdr:rowOff>
    </xdr:from>
    <xdr:to>
      <xdr:col>10</xdr:col>
      <xdr:colOff>514350</xdr:colOff>
      <xdr:row>328</xdr:row>
      <xdr:rowOff>476250</xdr:rowOff>
    </xdr:to>
    <xdr:pic>
      <xdr:nvPicPr>
        <xdr:cNvPr id="494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2452306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328</xdr:row>
      <xdr:rowOff>279400</xdr:rowOff>
    </xdr:from>
    <xdr:to>
      <xdr:col>3</xdr:col>
      <xdr:colOff>196850</xdr:colOff>
      <xdr:row>328</xdr:row>
      <xdr:rowOff>498475</xdr:rowOff>
    </xdr:to>
    <xdr:pic>
      <xdr:nvPicPr>
        <xdr:cNvPr id="494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5252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328</xdr:row>
      <xdr:rowOff>257175</xdr:rowOff>
    </xdr:from>
    <xdr:to>
      <xdr:col>3</xdr:col>
      <xdr:colOff>514350</xdr:colOff>
      <xdr:row>328</xdr:row>
      <xdr:rowOff>476250</xdr:rowOff>
    </xdr:to>
    <xdr:pic>
      <xdr:nvPicPr>
        <xdr:cNvPr id="494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452306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328</xdr:row>
      <xdr:rowOff>279400</xdr:rowOff>
    </xdr:from>
    <xdr:to>
      <xdr:col>10</xdr:col>
      <xdr:colOff>196850</xdr:colOff>
      <xdr:row>328</xdr:row>
      <xdr:rowOff>498475</xdr:rowOff>
    </xdr:to>
    <xdr:pic>
      <xdr:nvPicPr>
        <xdr:cNvPr id="495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45252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328</xdr:row>
      <xdr:rowOff>257175</xdr:rowOff>
    </xdr:from>
    <xdr:to>
      <xdr:col>10</xdr:col>
      <xdr:colOff>514350</xdr:colOff>
      <xdr:row>328</xdr:row>
      <xdr:rowOff>476250</xdr:rowOff>
    </xdr:to>
    <xdr:pic>
      <xdr:nvPicPr>
        <xdr:cNvPr id="495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2452306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328</xdr:row>
      <xdr:rowOff>279400</xdr:rowOff>
    </xdr:from>
    <xdr:to>
      <xdr:col>3</xdr:col>
      <xdr:colOff>196850</xdr:colOff>
      <xdr:row>328</xdr:row>
      <xdr:rowOff>498475</xdr:rowOff>
    </xdr:to>
    <xdr:pic>
      <xdr:nvPicPr>
        <xdr:cNvPr id="495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5252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328</xdr:row>
      <xdr:rowOff>257175</xdr:rowOff>
    </xdr:from>
    <xdr:to>
      <xdr:col>3</xdr:col>
      <xdr:colOff>514350</xdr:colOff>
      <xdr:row>328</xdr:row>
      <xdr:rowOff>476250</xdr:rowOff>
    </xdr:to>
    <xdr:pic>
      <xdr:nvPicPr>
        <xdr:cNvPr id="495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452306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328</xdr:row>
      <xdr:rowOff>279400</xdr:rowOff>
    </xdr:from>
    <xdr:to>
      <xdr:col>10</xdr:col>
      <xdr:colOff>196850</xdr:colOff>
      <xdr:row>328</xdr:row>
      <xdr:rowOff>498475</xdr:rowOff>
    </xdr:to>
    <xdr:pic>
      <xdr:nvPicPr>
        <xdr:cNvPr id="495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45252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328</xdr:row>
      <xdr:rowOff>257175</xdr:rowOff>
    </xdr:from>
    <xdr:to>
      <xdr:col>10</xdr:col>
      <xdr:colOff>514350</xdr:colOff>
      <xdr:row>328</xdr:row>
      <xdr:rowOff>476250</xdr:rowOff>
    </xdr:to>
    <xdr:pic>
      <xdr:nvPicPr>
        <xdr:cNvPr id="495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2452306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328</xdr:row>
      <xdr:rowOff>279400</xdr:rowOff>
    </xdr:from>
    <xdr:to>
      <xdr:col>3</xdr:col>
      <xdr:colOff>196850</xdr:colOff>
      <xdr:row>328</xdr:row>
      <xdr:rowOff>498475</xdr:rowOff>
    </xdr:to>
    <xdr:pic>
      <xdr:nvPicPr>
        <xdr:cNvPr id="495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5252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328</xdr:row>
      <xdr:rowOff>257175</xdr:rowOff>
    </xdr:from>
    <xdr:to>
      <xdr:col>3</xdr:col>
      <xdr:colOff>514350</xdr:colOff>
      <xdr:row>328</xdr:row>
      <xdr:rowOff>476250</xdr:rowOff>
    </xdr:to>
    <xdr:pic>
      <xdr:nvPicPr>
        <xdr:cNvPr id="495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452306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328</xdr:row>
      <xdr:rowOff>279400</xdr:rowOff>
    </xdr:from>
    <xdr:to>
      <xdr:col>10</xdr:col>
      <xdr:colOff>196850</xdr:colOff>
      <xdr:row>328</xdr:row>
      <xdr:rowOff>498475</xdr:rowOff>
    </xdr:to>
    <xdr:pic>
      <xdr:nvPicPr>
        <xdr:cNvPr id="495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45252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328</xdr:row>
      <xdr:rowOff>257175</xdr:rowOff>
    </xdr:from>
    <xdr:to>
      <xdr:col>10</xdr:col>
      <xdr:colOff>514350</xdr:colOff>
      <xdr:row>328</xdr:row>
      <xdr:rowOff>476250</xdr:rowOff>
    </xdr:to>
    <xdr:pic>
      <xdr:nvPicPr>
        <xdr:cNvPr id="495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2452306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328</xdr:row>
      <xdr:rowOff>279400</xdr:rowOff>
    </xdr:from>
    <xdr:to>
      <xdr:col>3</xdr:col>
      <xdr:colOff>196850</xdr:colOff>
      <xdr:row>328</xdr:row>
      <xdr:rowOff>498475</xdr:rowOff>
    </xdr:to>
    <xdr:pic>
      <xdr:nvPicPr>
        <xdr:cNvPr id="496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5252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328</xdr:row>
      <xdr:rowOff>257175</xdr:rowOff>
    </xdr:from>
    <xdr:to>
      <xdr:col>3</xdr:col>
      <xdr:colOff>514350</xdr:colOff>
      <xdr:row>328</xdr:row>
      <xdr:rowOff>476250</xdr:rowOff>
    </xdr:to>
    <xdr:pic>
      <xdr:nvPicPr>
        <xdr:cNvPr id="496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452306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328</xdr:row>
      <xdr:rowOff>279400</xdr:rowOff>
    </xdr:from>
    <xdr:to>
      <xdr:col>3</xdr:col>
      <xdr:colOff>196850</xdr:colOff>
      <xdr:row>328</xdr:row>
      <xdr:rowOff>498475</xdr:rowOff>
    </xdr:to>
    <xdr:pic>
      <xdr:nvPicPr>
        <xdr:cNvPr id="496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5252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328</xdr:row>
      <xdr:rowOff>257175</xdr:rowOff>
    </xdr:from>
    <xdr:to>
      <xdr:col>3</xdr:col>
      <xdr:colOff>514350</xdr:colOff>
      <xdr:row>328</xdr:row>
      <xdr:rowOff>476250</xdr:rowOff>
    </xdr:to>
    <xdr:pic>
      <xdr:nvPicPr>
        <xdr:cNvPr id="496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452306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328</xdr:row>
      <xdr:rowOff>279400</xdr:rowOff>
    </xdr:from>
    <xdr:to>
      <xdr:col>10</xdr:col>
      <xdr:colOff>196850</xdr:colOff>
      <xdr:row>328</xdr:row>
      <xdr:rowOff>498475</xdr:rowOff>
    </xdr:to>
    <xdr:pic>
      <xdr:nvPicPr>
        <xdr:cNvPr id="496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45252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328</xdr:row>
      <xdr:rowOff>257175</xdr:rowOff>
    </xdr:from>
    <xdr:to>
      <xdr:col>10</xdr:col>
      <xdr:colOff>514350</xdr:colOff>
      <xdr:row>328</xdr:row>
      <xdr:rowOff>476250</xdr:rowOff>
    </xdr:to>
    <xdr:pic>
      <xdr:nvPicPr>
        <xdr:cNvPr id="496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2452306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328</xdr:row>
      <xdr:rowOff>279400</xdr:rowOff>
    </xdr:from>
    <xdr:to>
      <xdr:col>3</xdr:col>
      <xdr:colOff>196850</xdr:colOff>
      <xdr:row>328</xdr:row>
      <xdr:rowOff>498475</xdr:rowOff>
    </xdr:to>
    <xdr:pic>
      <xdr:nvPicPr>
        <xdr:cNvPr id="496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5252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328</xdr:row>
      <xdr:rowOff>257175</xdr:rowOff>
    </xdr:from>
    <xdr:to>
      <xdr:col>3</xdr:col>
      <xdr:colOff>514350</xdr:colOff>
      <xdr:row>328</xdr:row>
      <xdr:rowOff>476250</xdr:rowOff>
    </xdr:to>
    <xdr:pic>
      <xdr:nvPicPr>
        <xdr:cNvPr id="496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452306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328</xdr:row>
      <xdr:rowOff>279400</xdr:rowOff>
    </xdr:from>
    <xdr:to>
      <xdr:col>3</xdr:col>
      <xdr:colOff>196850</xdr:colOff>
      <xdr:row>328</xdr:row>
      <xdr:rowOff>498475</xdr:rowOff>
    </xdr:to>
    <xdr:pic>
      <xdr:nvPicPr>
        <xdr:cNvPr id="496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5252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328</xdr:row>
      <xdr:rowOff>257175</xdr:rowOff>
    </xdr:from>
    <xdr:to>
      <xdr:col>3</xdr:col>
      <xdr:colOff>514350</xdr:colOff>
      <xdr:row>328</xdr:row>
      <xdr:rowOff>476250</xdr:rowOff>
    </xdr:to>
    <xdr:pic>
      <xdr:nvPicPr>
        <xdr:cNvPr id="496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452306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328</xdr:row>
      <xdr:rowOff>279400</xdr:rowOff>
    </xdr:from>
    <xdr:to>
      <xdr:col>10</xdr:col>
      <xdr:colOff>196850</xdr:colOff>
      <xdr:row>328</xdr:row>
      <xdr:rowOff>498475</xdr:rowOff>
    </xdr:to>
    <xdr:pic>
      <xdr:nvPicPr>
        <xdr:cNvPr id="497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45252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328</xdr:row>
      <xdr:rowOff>257175</xdr:rowOff>
    </xdr:from>
    <xdr:to>
      <xdr:col>10</xdr:col>
      <xdr:colOff>514350</xdr:colOff>
      <xdr:row>328</xdr:row>
      <xdr:rowOff>476250</xdr:rowOff>
    </xdr:to>
    <xdr:pic>
      <xdr:nvPicPr>
        <xdr:cNvPr id="497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2452306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328</xdr:row>
      <xdr:rowOff>279400</xdr:rowOff>
    </xdr:from>
    <xdr:to>
      <xdr:col>3</xdr:col>
      <xdr:colOff>196850</xdr:colOff>
      <xdr:row>328</xdr:row>
      <xdr:rowOff>498475</xdr:rowOff>
    </xdr:to>
    <xdr:pic>
      <xdr:nvPicPr>
        <xdr:cNvPr id="497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5252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328</xdr:row>
      <xdr:rowOff>257175</xdr:rowOff>
    </xdr:from>
    <xdr:to>
      <xdr:col>3</xdr:col>
      <xdr:colOff>514350</xdr:colOff>
      <xdr:row>328</xdr:row>
      <xdr:rowOff>476250</xdr:rowOff>
    </xdr:to>
    <xdr:pic>
      <xdr:nvPicPr>
        <xdr:cNvPr id="497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452306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328</xdr:row>
      <xdr:rowOff>279400</xdr:rowOff>
    </xdr:from>
    <xdr:to>
      <xdr:col>3</xdr:col>
      <xdr:colOff>196850</xdr:colOff>
      <xdr:row>328</xdr:row>
      <xdr:rowOff>498475</xdr:rowOff>
    </xdr:to>
    <xdr:pic>
      <xdr:nvPicPr>
        <xdr:cNvPr id="497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5252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328</xdr:row>
      <xdr:rowOff>257175</xdr:rowOff>
    </xdr:from>
    <xdr:to>
      <xdr:col>3</xdr:col>
      <xdr:colOff>514350</xdr:colOff>
      <xdr:row>328</xdr:row>
      <xdr:rowOff>476250</xdr:rowOff>
    </xdr:to>
    <xdr:pic>
      <xdr:nvPicPr>
        <xdr:cNvPr id="497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452306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328</xdr:row>
      <xdr:rowOff>279400</xdr:rowOff>
    </xdr:from>
    <xdr:to>
      <xdr:col>10</xdr:col>
      <xdr:colOff>196850</xdr:colOff>
      <xdr:row>328</xdr:row>
      <xdr:rowOff>498475</xdr:rowOff>
    </xdr:to>
    <xdr:pic>
      <xdr:nvPicPr>
        <xdr:cNvPr id="497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45252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328</xdr:row>
      <xdr:rowOff>257175</xdr:rowOff>
    </xdr:from>
    <xdr:to>
      <xdr:col>10</xdr:col>
      <xdr:colOff>514350</xdr:colOff>
      <xdr:row>328</xdr:row>
      <xdr:rowOff>476250</xdr:rowOff>
    </xdr:to>
    <xdr:pic>
      <xdr:nvPicPr>
        <xdr:cNvPr id="497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2452306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328</xdr:row>
      <xdr:rowOff>279400</xdr:rowOff>
    </xdr:from>
    <xdr:to>
      <xdr:col>3</xdr:col>
      <xdr:colOff>196850</xdr:colOff>
      <xdr:row>328</xdr:row>
      <xdr:rowOff>498475</xdr:rowOff>
    </xdr:to>
    <xdr:pic>
      <xdr:nvPicPr>
        <xdr:cNvPr id="497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5252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328</xdr:row>
      <xdr:rowOff>257175</xdr:rowOff>
    </xdr:from>
    <xdr:to>
      <xdr:col>3</xdr:col>
      <xdr:colOff>514350</xdr:colOff>
      <xdr:row>328</xdr:row>
      <xdr:rowOff>476250</xdr:rowOff>
    </xdr:to>
    <xdr:pic>
      <xdr:nvPicPr>
        <xdr:cNvPr id="497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452306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328</xdr:row>
      <xdr:rowOff>279400</xdr:rowOff>
    </xdr:from>
    <xdr:to>
      <xdr:col>3</xdr:col>
      <xdr:colOff>196850</xdr:colOff>
      <xdr:row>328</xdr:row>
      <xdr:rowOff>498475</xdr:rowOff>
    </xdr:to>
    <xdr:pic>
      <xdr:nvPicPr>
        <xdr:cNvPr id="498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5252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328</xdr:row>
      <xdr:rowOff>257175</xdr:rowOff>
    </xdr:from>
    <xdr:to>
      <xdr:col>3</xdr:col>
      <xdr:colOff>514350</xdr:colOff>
      <xdr:row>328</xdr:row>
      <xdr:rowOff>476250</xdr:rowOff>
    </xdr:to>
    <xdr:pic>
      <xdr:nvPicPr>
        <xdr:cNvPr id="498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452306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328</xdr:row>
      <xdr:rowOff>279400</xdr:rowOff>
    </xdr:from>
    <xdr:to>
      <xdr:col>10</xdr:col>
      <xdr:colOff>196850</xdr:colOff>
      <xdr:row>328</xdr:row>
      <xdr:rowOff>498475</xdr:rowOff>
    </xdr:to>
    <xdr:pic>
      <xdr:nvPicPr>
        <xdr:cNvPr id="498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45252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328</xdr:row>
      <xdr:rowOff>279400</xdr:rowOff>
    </xdr:from>
    <xdr:to>
      <xdr:col>3</xdr:col>
      <xdr:colOff>196850</xdr:colOff>
      <xdr:row>328</xdr:row>
      <xdr:rowOff>498475</xdr:rowOff>
    </xdr:to>
    <xdr:pic>
      <xdr:nvPicPr>
        <xdr:cNvPr id="498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5252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328</xdr:row>
      <xdr:rowOff>279400</xdr:rowOff>
    </xdr:from>
    <xdr:to>
      <xdr:col>3</xdr:col>
      <xdr:colOff>196850</xdr:colOff>
      <xdr:row>328</xdr:row>
      <xdr:rowOff>498475</xdr:rowOff>
    </xdr:to>
    <xdr:pic>
      <xdr:nvPicPr>
        <xdr:cNvPr id="498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5252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328</xdr:row>
      <xdr:rowOff>279400</xdr:rowOff>
    </xdr:from>
    <xdr:to>
      <xdr:col>10</xdr:col>
      <xdr:colOff>196850</xdr:colOff>
      <xdr:row>328</xdr:row>
      <xdr:rowOff>498475</xdr:rowOff>
    </xdr:to>
    <xdr:pic>
      <xdr:nvPicPr>
        <xdr:cNvPr id="498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45252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328</xdr:row>
      <xdr:rowOff>279400</xdr:rowOff>
    </xdr:from>
    <xdr:to>
      <xdr:col>3</xdr:col>
      <xdr:colOff>196850</xdr:colOff>
      <xdr:row>328</xdr:row>
      <xdr:rowOff>498475</xdr:rowOff>
    </xdr:to>
    <xdr:pic>
      <xdr:nvPicPr>
        <xdr:cNvPr id="498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5252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328</xdr:row>
      <xdr:rowOff>279400</xdr:rowOff>
    </xdr:from>
    <xdr:to>
      <xdr:col>3</xdr:col>
      <xdr:colOff>196850</xdr:colOff>
      <xdr:row>328</xdr:row>
      <xdr:rowOff>498475</xdr:rowOff>
    </xdr:to>
    <xdr:pic>
      <xdr:nvPicPr>
        <xdr:cNvPr id="498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5252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328</xdr:row>
      <xdr:rowOff>279400</xdr:rowOff>
    </xdr:from>
    <xdr:to>
      <xdr:col>10</xdr:col>
      <xdr:colOff>196850</xdr:colOff>
      <xdr:row>328</xdr:row>
      <xdr:rowOff>498475</xdr:rowOff>
    </xdr:to>
    <xdr:pic>
      <xdr:nvPicPr>
        <xdr:cNvPr id="498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45252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328</xdr:row>
      <xdr:rowOff>279400</xdr:rowOff>
    </xdr:from>
    <xdr:to>
      <xdr:col>3</xdr:col>
      <xdr:colOff>196850</xdr:colOff>
      <xdr:row>328</xdr:row>
      <xdr:rowOff>498475</xdr:rowOff>
    </xdr:to>
    <xdr:pic>
      <xdr:nvPicPr>
        <xdr:cNvPr id="498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5252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328</xdr:row>
      <xdr:rowOff>279400</xdr:rowOff>
    </xdr:from>
    <xdr:to>
      <xdr:col>3</xdr:col>
      <xdr:colOff>196850</xdr:colOff>
      <xdr:row>328</xdr:row>
      <xdr:rowOff>498475</xdr:rowOff>
    </xdr:to>
    <xdr:pic>
      <xdr:nvPicPr>
        <xdr:cNvPr id="499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5252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328</xdr:row>
      <xdr:rowOff>279400</xdr:rowOff>
    </xdr:from>
    <xdr:to>
      <xdr:col>3</xdr:col>
      <xdr:colOff>196850</xdr:colOff>
      <xdr:row>328</xdr:row>
      <xdr:rowOff>498475</xdr:rowOff>
    </xdr:to>
    <xdr:pic>
      <xdr:nvPicPr>
        <xdr:cNvPr id="499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5252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328</xdr:row>
      <xdr:rowOff>279400</xdr:rowOff>
    </xdr:from>
    <xdr:to>
      <xdr:col>10</xdr:col>
      <xdr:colOff>196850</xdr:colOff>
      <xdr:row>328</xdr:row>
      <xdr:rowOff>498475</xdr:rowOff>
    </xdr:to>
    <xdr:pic>
      <xdr:nvPicPr>
        <xdr:cNvPr id="499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45252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328</xdr:row>
      <xdr:rowOff>279400</xdr:rowOff>
    </xdr:from>
    <xdr:to>
      <xdr:col>3</xdr:col>
      <xdr:colOff>196850</xdr:colOff>
      <xdr:row>328</xdr:row>
      <xdr:rowOff>498475</xdr:rowOff>
    </xdr:to>
    <xdr:pic>
      <xdr:nvPicPr>
        <xdr:cNvPr id="499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5252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328</xdr:row>
      <xdr:rowOff>279400</xdr:rowOff>
    </xdr:from>
    <xdr:to>
      <xdr:col>3</xdr:col>
      <xdr:colOff>196850</xdr:colOff>
      <xdr:row>328</xdr:row>
      <xdr:rowOff>498475</xdr:rowOff>
    </xdr:to>
    <xdr:pic>
      <xdr:nvPicPr>
        <xdr:cNvPr id="499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5252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328</xdr:row>
      <xdr:rowOff>279400</xdr:rowOff>
    </xdr:from>
    <xdr:to>
      <xdr:col>10</xdr:col>
      <xdr:colOff>196850</xdr:colOff>
      <xdr:row>328</xdr:row>
      <xdr:rowOff>498475</xdr:rowOff>
    </xdr:to>
    <xdr:pic>
      <xdr:nvPicPr>
        <xdr:cNvPr id="499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45252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328</xdr:row>
      <xdr:rowOff>279400</xdr:rowOff>
    </xdr:from>
    <xdr:to>
      <xdr:col>3</xdr:col>
      <xdr:colOff>196850</xdr:colOff>
      <xdr:row>328</xdr:row>
      <xdr:rowOff>498475</xdr:rowOff>
    </xdr:to>
    <xdr:pic>
      <xdr:nvPicPr>
        <xdr:cNvPr id="499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5252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328</xdr:row>
      <xdr:rowOff>279400</xdr:rowOff>
    </xdr:from>
    <xdr:to>
      <xdr:col>3</xdr:col>
      <xdr:colOff>196850</xdr:colOff>
      <xdr:row>328</xdr:row>
      <xdr:rowOff>498475</xdr:rowOff>
    </xdr:to>
    <xdr:pic>
      <xdr:nvPicPr>
        <xdr:cNvPr id="499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5252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328</xdr:row>
      <xdr:rowOff>279400</xdr:rowOff>
    </xdr:from>
    <xdr:to>
      <xdr:col>10</xdr:col>
      <xdr:colOff>196850</xdr:colOff>
      <xdr:row>328</xdr:row>
      <xdr:rowOff>498475</xdr:rowOff>
    </xdr:to>
    <xdr:pic>
      <xdr:nvPicPr>
        <xdr:cNvPr id="499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45252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328</xdr:row>
      <xdr:rowOff>279400</xdr:rowOff>
    </xdr:from>
    <xdr:to>
      <xdr:col>3</xdr:col>
      <xdr:colOff>196850</xdr:colOff>
      <xdr:row>328</xdr:row>
      <xdr:rowOff>498475</xdr:rowOff>
    </xdr:to>
    <xdr:pic>
      <xdr:nvPicPr>
        <xdr:cNvPr id="499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5252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328</xdr:row>
      <xdr:rowOff>279400</xdr:rowOff>
    </xdr:from>
    <xdr:to>
      <xdr:col>3</xdr:col>
      <xdr:colOff>196850</xdr:colOff>
      <xdr:row>328</xdr:row>
      <xdr:rowOff>498475</xdr:rowOff>
    </xdr:to>
    <xdr:pic>
      <xdr:nvPicPr>
        <xdr:cNvPr id="500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5252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328</xdr:row>
      <xdr:rowOff>279400</xdr:rowOff>
    </xdr:from>
    <xdr:to>
      <xdr:col>10</xdr:col>
      <xdr:colOff>196850</xdr:colOff>
      <xdr:row>328</xdr:row>
      <xdr:rowOff>498475</xdr:rowOff>
    </xdr:to>
    <xdr:pic>
      <xdr:nvPicPr>
        <xdr:cNvPr id="500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45252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328</xdr:row>
      <xdr:rowOff>279400</xdr:rowOff>
    </xdr:from>
    <xdr:to>
      <xdr:col>3</xdr:col>
      <xdr:colOff>196850</xdr:colOff>
      <xdr:row>328</xdr:row>
      <xdr:rowOff>498475</xdr:rowOff>
    </xdr:to>
    <xdr:pic>
      <xdr:nvPicPr>
        <xdr:cNvPr id="500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5252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328</xdr:row>
      <xdr:rowOff>279400</xdr:rowOff>
    </xdr:from>
    <xdr:to>
      <xdr:col>3</xdr:col>
      <xdr:colOff>196850</xdr:colOff>
      <xdr:row>328</xdr:row>
      <xdr:rowOff>498475</xdr:rowOff>
    </xdr:to>
    <xdr:pic>
      <xdr:nvPicPr>
        <xdr:cNvPr id="500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5252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328</xdr:row>
      <xdr:rowOff>257175</xdr:rowOff>
    </xdr:from>
    <xdr:to>
      <xdr:col>3</xdr:col>
      <xdr:colOff>514350</xdr:colOff>
      <xdr:row>328</xdr:row>
      <xdr:rowOff>476250</xdr:rowOff>
    </xdr:to>
    <xdr:pic>
      <xdr:nvPicPr>
        <xdr:cNvPr id="500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452306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328</xdr:row>
      <xdr:rowOff>279400</xdr:rowOff>
    </xdr:from>
    <xdr:to>
      <xdr:col>10</xdr:col>
      <xdr:colOff>196850</xdr:colOff>
      <xdr:row>328</xdr:row>
      <xdr:rowOff>498475</xdr:rowOff>
    </xdr:to>
    <xdr:pic>
      <xdr:nvPicPr>
        <xdr:cNvPr id="500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45252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328</xdr:row>
      <xdr:rowOff>257175</xdr:rowOff>
    </xdr:from>
    <xdr:to>
      <xdr:col>10</xdr:col>
      <xdr:colOff>514350</xdr:colOff>
      <xdr:row>328</xdr:row>
      <xdr:rowOff>476250</xdr:rowOff>
    </xdr:to>
    <xdr:pic>
      <xdr:nvPicPr>
        <xdr:cNvPr id="500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2452306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328</xdr:row>
      <xdr:rowOff>279400</xdr:rowOff>
    </xdr:from>
    <xdr:to>
      <xdr:col>3</xdr:col>
      <xdr:colOff>196850</xdr:colOff>
      <xdr:row>328</xdr:row>
      <xdr:rowOff>498475</xdr:rowOff>
    </xdr:to>
    <xdr:pic>
      <xdr:nvPicPr>
        <xdr:cNvPr id="500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5252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328</xdr:row>
      <xdr:rowOff>257175</xdr:rowOff>
    </xdr:from>
    <xdr:to>
      <xdr:col>3</xdr:col>
      <xdr:colOff>514350</xdr:colOff>
      <xdr:row>328</xdr:row>
      <xdr:rowOff>476250</xdr:rowOff>
    </xdr:to>
    <xdr:pic>
      <xdr:nvPicPr>
        <xdr:cNvPr id="500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452306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328</xdr:row>
      <xdr:rowOff>279400</xdr:rowOff>
    </xdr:from>
    <xdr:to>
      <xdr:col>3</xdr:col>
      <xdr:colOff>196850</xdr:colOff>
      <xdr:row>328</xdr:row>
      <xdr:rowOff>498475</xdr:rowOff>
    </xdr:to>
    <xdr:pic>
      <xdr:nvPicPr>
        <xdr:cNvPr id="500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5252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328</xdr:row>
      <xdr:rowOff>279400</xdr:rowOff>
    </xdr:from>
    <xdr:to>
      <xdr:col>10</xdr:col>
      <xdr:colOff>196850</xdr:colOff>
      <xdr:row>328</xdr:row>
      <xdr:rowOff>498475</xdr:rowOff>
    </xdr:to>
    <xdr:pic>
      <xdr:nvPicPr>
        <xdr:cNvPr id="501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45252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328</xdr:row>
      <xdr:rowOff>279400</xdr:rowOff>
    </xdr:from>
    <xdr:to>
      <xdr:col>3</xdr:col>
      <xdr:colOff>196850</xdr:colOff>
      <xdr:row>328</xdr:row>
      <xdr:rowOff>498475</xdr:rowOff>
    </xdr:to>
    <xdr:pic>
      <xdr:nvPicPr>
        <xdr:cNvPr id="50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5252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328</xdr:row>
      <xdr:rowOff>279400</xdr:rowOff>
    </xdr:from>
    <xdr:to>
      <xdr:col>3</xdr:col>
      <xdr:colOff>196850</xdr:colOff>
      <xdr:row>328</xdr:row>
      <xdr:rowOff>498475</xdr:rowOff>
    </xdr:to>
    <xdr:pic>
      <xdr:nvPicPr>
        <xdr:cNvPr id="501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5252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328</xdr:row>
      <xdr:rowOff>279400</xdr:rowOff>
    </xdr:from>
    <xdr:to>
      <xdr:col>10</xdr:col>
      <xdr:colOff>196850</xdr:colOff>
      <xdr:row>328</xdr:row>
      <xdr:rowOff>498475</xdr:rowOff>
    </xdr:to>
    <xdr:pic>
      <xdr:nvPicPr>
        <xdr:cNvPr id="501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45252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328</xdr:row>
      <xdr:rowOff>279400</xdr:rowOff>
    </xdr:from>
    <xdr:to>
      <xdr:col>3</xdr:col>
      <xdr:colOff>196850</xdr:colOff>
      <xdr:row>328</xdr:row>
      <xdr:rowOff>498475</xdr:rowOff>
    </xdr:to>
    <xdr:pic>
      <xdr:nvPicPr>
        <xdr:cNvPr id="501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5252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328</xdr:row>
      <xdr:rowOff>279400</xdr:rowOff>
    </xdr:from>
    <xdr:to>
      <xdr:col>3</xdr:col>
      <xdr:colOff>196850</xdr:colOff>
      <xdr:row>328</xdr:row>
      <xdr:rowOff>498475</xdr:rowOff>
    </xdr:to>
    <xdr:pic>
      <xdr:nvPicPr>
        <xdr:cNvPr id="501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5252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328</xdr:row>
      <xdr:rowOff>279400</xdr:rowOff>
    </xdr:from>
    <xdr:to>
      <xdr:col>10</xdr:col>
      <xdr:colOff>196850</xdr:colOff>
      <xdr:row>328</xdr:row>
      <xdr:rowOff>498475</xdr:rowOff>
    </xdr:to>
    <xdr:pic>
      <xdr:nvPicPr>
        <xdr:cNvPr id="501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45252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328</xdr:row>
      <xdr:rowOff>279400</xdr:rowOff>
    </xdr:from>
    <xdr:to>
      <xdr:col>3</xdr:col>
      <xdr:colOff>196850</xdr:colOff>
      <xdr:row>328</xdr:row>
      <xdr:rowOff>498475</xdr:rowOff>
    </xdr:to>
    <xdr:pic>
      <xdr:nvPicPr>
        <xdr:cNvPr id="501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5252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328</xdr:row>
      <xdr:rowOff>279400</xdr:rowOff>
    </xdr:from>
    <xdr:to>
      <xdr:col>3</xdr:col>
      <xdr:colOff>196850</xdr:colOff>
      <xdr:row>328</xdr:row>
      <xdr:rowOff>498475</xdr:rowOff>
    </xdr:to>
    <xdr:pic>
      <xdr:nvPicPr>
        <xdr:cNvPr id="501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5252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328</xdr:row>
      <xdr:rowOff>279400</xdr:rowOff>
    </xdr:from>
    <xdr:to>
      <xdr:col>10</xdr:col>
      <xdr:colOff>196850</xdr:colOff>
      <xdr:row>328</xdr:row>
      <xdr:rowOff>498475</xdr:rowOff>
    </xdr:to>
    <xdr:pic>
      <xdr:nvPicPr>
        <xdr:cNvPr id="501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45252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328</xdr:row>
      <xdr:rowOff>279400</xdr:rowOff>
    </xdr:from>
    <xdr:to>
      <xdr:col>3</xdr:col>
      <xdr:colOff>196850</xdr:colOff>
      <xdr:row>328</xdr:row>
      <xdr:rowOff>498475</xdr:rowOff>
    </xdr:to>
    <xdr:pic>
      <xdr:nvPicPr>
        <xdr:cNvPr id="502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5252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328</xdr:row>
      <xdr:rowOff>279400</xdr:rowOff>
    </xdr:from>
    <xdr:to>
      <xdr:col>3</xdr:col>
      <xdr:colOff>196850</xdr:colOff>
      <xdr:row>328</xdr:row>
      <xdr:rowOff>498475</xdr:rowOff>
    </xdr:to>
    <xdr:pic>
      <xdr:nvPicPr>
        <xdr:cNvPr id="502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5252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328</xdr:row>
      <xdr:rowOff>279400</xdr:rowOff>
    </xdr:from>
    <xdr:to>
      <xdr:col>10</xdr:col>
      <xdr:colOff>196850</xdr:colOff>
      <xdr:row>328</xdr:row>
      <xdr:rowOff>498475</xdr:rowOff>
    </xdr:to>
    <xdr:pic>
      <xdr:nvPicPr>
        <xdr:cNvPr id="502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45252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328</xdr:row>
      <xdr:rowOff>279400</xdr:rowOff>
    </xdr:from>
    <xdr:to>
      <xdr:col>3</xdr:col>
      <xdr:colOff>196850</xdr:colOff>
      <xdr:row>328</xdr:row>
      <xdr:rowOff>498475</xdr:rowOff>
    </xdr:to>
    <xdr:pic>
      <xdr:nvPicPr>
        <xdr:cNvPr id="502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5252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328</xdr:row>
      <xdr:rowOff>279400</xdr:rowOff>
    </xdr:from>
    <xdr:to>
      <xdr:col>3</xdr:col>
      <xdr:colOff>196850</xdr:colOff>
      <xdr:row>328</xdr:row>
      <xdr:rowOff>498475</xdr:rowOff>
    </xdr:to>
    <xdr:pic>
      <xdr:nvPicPr>
        <xdr:cNvPr id="502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5252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328</xdr:row>
      <xdr:rowOff>279400</xdr:rowOff>
    </xdr:from>
    <xdr:to>
      <xdr:col>10</xdr:col>
      <xdr:colOff>196850</xdr:colOff>
      <xdr:row>328</xdr:row>
      <xdr:rowOff>498475</xdr:rowOff>
    </xdr:to>
    <xdr:pic>
      <xdr:nvPicPr>
        <xdr:cNvPr id="502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45252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328</xdr:row>
      <xdr:rowOff>279400</xdr:rowOff>
    </xdr:from>
    <xdr:to>
      <xdr:col>3</xdr:col>
      <xdr:colOff>196850</xdr:colOff>
      <xdr:row>328</xdr:row>
      <xdr:rowOff>498475</xdr:rowOff>
    </xdr:to>
    <xdr:pic>
      <xdr:nvPicPr>
        <xdr:cNvPr id="502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5252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328</xdr:row>
      <xdr:rowOff>279400</xdr:rowOff>
    </xdr:from>
    <xdr:to>
      <xdr:col>3</xdr:col>
      <xdr:colOff>196850</xdr:colOff>
      <xdr:row>328</xdr:row>
      <xdr:rowOff>498475</xdr:rowOff>
    </xdr:to>
    <xdr:pic>
      <xdr:nvPicPr>
        <xdr:cNvPr id="502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5252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328</xdr:row>
      <xdr:rowOff>279400</xdr:rowOff>
    </xdr:from>
    <xdr:to>
      <xdr:col>10</xdr:col>
      <xdr:colOff>196850</xdr:colOff>
      <xdr:row>328</xdr:row>
      <xdr:rowOff>498475</xdr:rowOff>
    </xdr:to>
    <xdr:pic>
      <xdr:nvPicPr>
        <xdr:cNvPr id="502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45252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328</xdr:row>
      <xdr:rowOff>279400</xdr:rowOff>
    </xdr:from>
    <xdr:to>
      <xdr:col>3</xdr:col>
      <xdr:colOff>196850</xdr:colOff>
      <xdr:row>328</xdr:row>
      <xdr:rowOff>498475</xdr:rowOff>
    </xdr:to>
    <xdr:pic>
      <xdr:nvPicPr>
        <xdr:cNvPr id="502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5252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328</xdr:row>
      <xdr:rowOff>279400</xdr:rowOff>
    </xdr:from>
    <xdr:to>
      <xdr:col>3</xdr:col>
      <xdr:colOff>196850</xdr:colOff>
      <xdr:row>328</xdr:row>
      <xdr:rowOff>498475</xdr:rowOff>
    </xdr:to>
    <xdr:pic>
      <xdr:nvPicPr>
        <xdr:cNvPr id="503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5252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328</xdr:row>
      <xdr:rowOff>257175</xdr:rowOff>
    </xdr:from>
    <xdr:to>
      <xdr:col>3</xdr:col>
      <xdr:colOff>514350</xdr:colOff>
      <xdr:row>328</xdr:row>
      <xdr:rowOff>476250</xdr:rowOff>
    </xdr:to>
    <xdr:pic>
      <xdr:nvPicPr>
        <xdr:cNvPr id="503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452306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328</xdr:row>
      <xdr:rowOff>279400</xdr:rowOff>
    </xdr:from>
    <xdr:to>
      <xdr:col>10</xdr:col>
      <xdr:colOff>196850</xdr:colOff>
      <xdr:row>328</xdr:row>
      <xdr:rowOff>498475</xdr:rowOff>
    </xdr:to>
    <xdr:pic>
      <xdr:nvPicPr>
        <xdr:cNvPr id="503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45252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328</xdr:row>
      <xdr:rowOff>257175</xdr:rowOff>
    </xdr:from>
    <xdr:to>
      <xdr:col>10</xdr:col>
      <xdr:colOff>514350</xdr:colOff>
      <xdr:row>328</xdr:row>
      <xdr:rowOff>476250</xdr:rowOff>
    </xdr:to>
    <xdr:pic>
      <xdr:nvPicPr>
        <xdr:cNvPr id="503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2452306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328</xdr:row>
      <xdr:rowOff>279400</xdr:rowOff>
    </xdr:from>
    <xdr:to>
      <xdr:col>3</xdr:col>
      <xdr:colOff>196850</xdr:colOff>
      <xdr:row>328</xdr:row>
      <xdr:rowOff>498475</xdr:rowOff>
    </xdr:to>
    <xdr:pic>
      <xdr:nvPicPr>
        <xdr:cNvPr id="50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5252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328</xdr:row>
      <xdr:rowOff>257175</xdr:rowOff>
    </xdr:from>
    <xdr:to>
      <xdr:col>3</xdr:col>
      <xdr:colOff>514350</xdr:colOff>
      <xdr:row>328</xdr:row>
      <xdr:rowOff>476250</xdr:rowOff>
    </xdr:to>
    <xdr:pic>
      <xdr:nvPicPr>
        <xdr:cNvPr id="503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452306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328</xdr:row>
      <xdr:rowOff>279400</xdr:rowOff>
    </xdr:from>
    <xdr:to>
      <xdr:col>3</xdr:col>
      <xdr:colOff>196850</xdr:colOff>
      <xdr:row>328</xdr:row>
      <xdr:rowOff>498475</xdr:rowOff>
    </xdr:to>
    <xdr:pic>
      <xdr:nvPicPr>
        <xdr:cNvPr id="503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5252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328</xdr:row>
      <xdr:rowOff>279400</xdr:rowOff>
    </xdr:from>
    <xdr:to>
      <xdr:col>10</xdr:col>
      <xdr:colOff>196850</xdr:colOff>
      <xdr:row>328</xdr:row>
      <xdr:rowOff>498475</xdr:rowOff>
    </xdr:to>
    <xdr:pic>
      <xdr:nvPicPr>
        <xdr:cNvPr id="503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45252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328</xdr:row>
      <xdr:rowOff>279400</xdr:rowOff>
    </xdr:from>
    <xdr:to>
      <xdr:col>3</xdr:col>
      <xdr:colOff>196850</xdr:colOff>
      <xdr:row>328</xdr:row>
      <xdr:rowOff>498475</xdr:rowOff>
    </xdr:to>
    <xdr:pic>
      <xdr:nvPicPr>
        <xdr:cNvPr id="503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5252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328</xdr:row>
      <xdr:rowOff>279400</xdr:rowOff>
    </xdr:from>
    <xdr:to>
      <xdr:col>3</xdr:col>
      <xdr:colOff>196850</xdr:colOff>
      <xdr:row>328</xdr:row>
      <xdr:rowOff>498475</xdr:rowOff>
    </xdr:to>
    <xdr:pic>
      <xdr:nvPicPr>
        <xdr:cNvPr id="503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5252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328</xdr:row>
      <xdr:rowOff>279400</xdr:rowOff>
    </xdr:from>
    <xdr:to>
      <xdr:col>10</xdr:col>
      <xdr:colOff>196850</xdr:colOff>
      <xdr:row>328</xdr:row>
      <xdr:rowOff>498475</xdr:rowOff>
    </xdr:to>
    <xdr:pic>
      <xdr:nvPicPr>
        <xdr:cNvPr id="504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45252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328</xdr:row>
      <xdr:rowOff>279400</xdr:rowOff>
    </xdr:from>
    <xdr:to>
      <xdr:col>3</xdr:col>
      <xdr:colOff>196850</xdr:colOff>
      <xdr:row>328</xdr:row>
      <xdr:rowOff>498475</xdr:rowOff>
    </xdr:to>
    <xdr:pic>
      <xdr:nvPicPr>
        <xdr:cNvPr id="504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5252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328</xdr:row>
      <xdr:rowOff>279400</xdr:rowOff>
    </xdr:from>
    <xdr:to>
      <xdr:col>3</xdr:col>
      <xdr:colOff>196850</xdr:colOff>
      <xdr:row>328</xdr:row>
      <xdr:rowOff>498475</xdr:rowOff>
    </xdr:to>
    <xdr:pic>
      <xdr:nvPicPr>
        <xdr:cNvPr id="504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5252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328</xdr:row>
      <xdr:rowOff>279400</xdr:rowOff>
    </xdr:from>
    <xdr:to>
      <xdr:col>10</xdr:col>
      <xdr:colOff>196850</xdr:colOff>
      <xdr:row>328</xdr:row>
      <xdr:rowOff>498475</xdr:rowOff>
    </xdr:to>
    <xdr:pic>
      <xdr:nvPicPr>
        <xdr:cNvPr id="504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45252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328</xdr:row>
      <xdr:rowOff>279400</xdr:rowOff>
    </xdr:from>
    <xdr:to>
      <xdr:col>3</xdr:col>
      <xdr:colOff>196850</xdr:colOff>
      <xdr:row>328</xdr:row>
      <xdr:rowOff>498475</xdr:rowOff>
    </xdr:to>
    <xdr:pic>
      <xdr:nvPicPr>
        <xdr:cNvPr id="504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5252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328</xdr:row>
      <xdr:rowOff>279400</xdr:rowOff>
    </xdr:from>
    <xdr:to>
      <xdr:col>3</xdr:col>
      <xdr:colOff>196850</xdr:colOff>
      <xdr:row>328</xdr:row>
      <xdr:rowOff>498475</xdr:rowOff>
    </xdr:to>
    <xdr:pic>
      <xdr:nvPicPr>
        <xdr:cNvPr id="504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5252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328</xdr:row>
      <xdr:rowOff>279400</xdr:rowOff>
    </xdr:from>
    <xdr:to>
      <xdr:col>10</xdr:col>
      <xdr:colOff>196850</xdr:colOff>
      <xdr:row>328</xdr:row>
      <xdr:rowOff>498475</xdr:rowOff>
    </xdr:to>
    <xdr:pic>
      <xdr:nvPicPr>
        <xdr:cNvPr id="504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45252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328</xdr:row>
      <xdr:rowOff>279400</xdr:rowOff>
    </xdr:from>
    <xdr:to>
      <xdr:col>3</xdr:col>
      <xdr:colOff>196850</xdr:colOff>
      <xdr:row>328</xdr:row>
      <xdr:rowOff>498475</xdr:rowOff>
    </xdr:to>
    <xdr:pic>
      <xdr:nvPicPr>
        <xdr:cNvPr id="504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5252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328</xdr:row>
      <xdr:rowOff>279400</xdr:rowOff>
    </xdr:from>
    <xdr:to>
      <xdr:col>3</xdr:col>
      <xdr:colOff>196850</xdr:colOff>
      <xdr:row>328</xdr:row>
      <xdr:rowOff>498475</xdr:rowOff>
    </xdr:to>
    <xdr:pic>
      <xdr:nvPicPr>
        <xdr:cNvPr id="504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5252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328</xdr:row>
      <xdr:rowOff>279400</xdr:rowOff>
    </xdr:from>
    <xdr:to>
      <xdr:col>10</xdr:col>
      <xdr:colOff>196850</xdr:colOff>
      <xdr:row>328</xdr:row>
      <xdr:rowOff>498475</xdr:rowOff>
    </xdr:to>
    <xdr:pic>
      <xdr:nvPicPr>
        <xdr:cNvPr id="504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45252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328</xdr:row>
      <xdr:rowOff>279400</xdr:rowOff>
    </xdr:from>
    <xdr:to>
      <xdr:col>3</xdr:col>
      <xdr:colOff>196850</xdr:colOff>
      <xdr:row>328</xdr:row>
      <xdr:rowOff>498475</xdr:rowOff>
    </xdr:to>
    <xdr:pic>
      <xdr:nvPicPr>
        <xdr:cNvPr id="505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5252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328</xdr:row>
      <xdr:rowOff>279400</xdr:rowOff>
    </xdr:from>
    <xdr:to>
      <xdr:col>3</xdr:col>
      <xdr:colOff>196850</xdr:colOff>
      <xdr:row>328</xdr:row>
      <xdr:rowOff>498475</xdr:rowOff>
    </xdr:to>
    <xdr:pic>
      <xdr:nvPicPr>
        <xdr:cNvPr id="505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5252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328</xdr:row>
      <xdr:rowOff>257175</xdr:rowOff>
    </xdr:from>
    <xdr:to>
      <xdr:col>3</xdr:col>
      <xdr:colOff>514350</xdr:colOff>
      <xdr:row>328</xdr:row>
      <xdr:rowOff>476250</xdr:rowOff>
    </xdr:to>
    <xdr:pic>
      <xdr:nvPicPr>
        <xdr:cNvPr id="505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452306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328</xdr:row>
      <xdr:rowOff>279400</xdr:rowOff>
    </xdr:from>
    <xdr:to>
      <xdr:col>10</xdr:col>
      <xdr:colOff>196850</xdr:colOff>
      <xdr:row>328</xdr:row>
      <xdr:rowOff>498475</xdr:rowOff>
    </xdr:to>
    <xdr:pic>
      <xdr:nvPicPr>
        <xdr:cNvPr id="505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45252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328</xdr:row>
      <xdr:rowOff>257175</xdr:rowOff>
    </xdr:from>
    <xdr:to>
      <xdr:col>10</xdr:col>
      <xdr:colOff>514350</xdr:colOff>
      <xdr:row>328</xdr:row>
      <xdr:rowOff>476250</xdr:rowOff>
    </xdr:to>
    <xdr:pic>
      <xdr:nvPicPr>
        <xdr:cNvPr id="505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2452306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328</xdr:row>
      <xdr:rowOff>279400</xdr:rowOff>
    </xdr:from>
    <xdr:to>
      <xdr:col>3</xdr:col>
      <xdr:colOff>196850</xdr:colOff>
      <xdr:row>328</xdr:row>
      <xdr:rowOff>498475</xdr:rowOff>
    </xdr:to>
    <xdr:pic>
      <xdr:nvPicPr>
        <xdr:cNvPr id="505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5252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328</xdr:row>
      <xdr:rowOff>257175</xdr:rowOff>
    </xdr:from>
    <xdr:to>
      <xdr:col>3</xdr:col>
      <xdr:colOff>514350</xdr:colOff>
      <xdr:row>328</xdr:row>
      <xdr:rowOff>476250</xdr:rowOff>
    </xdr:to>
    <xdr:pic>
      <xdr:nvPicPr>
        <xdr:cNvPr id="505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452306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328</xdr:row>
      <xdr:rowOff>279400</xdr:rowOff>
    </xdr:from>
    <xdr:to>
      <xdr:col>3</xdr:col>
      <xdr:colOff>196850</xdr:colOff>
      <xdr:row>328</xdr:row>
      <xdr:rowOff>498475</xdr:rowOff>
    </xdr:to>
    <xdr:pic>
      <xdr:nvPicPr>
        <xdr:cNvPr id="505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5252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328</xdr:row>
      <xdr:rowOff>279400</xdr:rowOff>
    </xdr:from>
    <xdr:to>
      <xdr:col>10</xdr:col>
      <xdr:colOff>196850</xdr:colOff>
      <xdr:row>328</xdr:row>
      <xdr:rowOff>498475</xdr:rowOff>
    </xdr:to>
    <xdr:pic>
      <xdr:nvPicPr>
        <xdr:cNvPr id="505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45252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328</xdr:row>
      <xdr:rowOff>279400</xdr:rowOff>
    </xdr:from>
    <xdr:to>
      <xdr:col>3</xdr:col>
      <xdr:colOff>196850</xdr:colOff>
      <xdr:row>328</xdr:row>
      <xdr:rowOff>498475</xdr:rowOff>
    </xdr:to>
    <xdr:pic>
      <xdr:nvPicPr>
        <xdr:cNvPr id="505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5252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328</xdr:row>
      <xdr:rowOff>279400</xdr:rowOff>
    </xdr:from>
    <xdr:to>
      <xdr:col>3</xdr:col>
      <xdr:colOff>196850</xdr:colOff>
      <xdr:row>328</xdr:row>
      <xdr:rowOff>498475</xdr:rowOff>
    </xdr:to>
    <xdr:pic>
      <xdr:nvPicPr>
        <xdr:cNvPr id="506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5252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328</xdr:row>
      <xdr:rowOff>279400</xdr:rowOff>
    </xdr:from>
    <xdr:to>
      <xdr:col>10</xdr:col>
      <xdr:colOff>196850</xdr:colOff>
      <xdr:row>328</xdr:row>
      <xdr:rowOff>498475</xdr:rowOff>
    </xdr:to>
    <xdr:pic>
      <xdr:nvPicPr>
        <xdr:cNvPr id="506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45252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328</xdr:row>
      <xdr:rowOff>279400</xdr:rowOff>
    </xdr:from>
    <xdr:to>
      <xdr:col>3</xdr:col>
      <xdr:colOff>196850</xdr:colOff>
      <xdr:row>328</xdr:row>
      <xdr:rowOff>498475</xdr:rowOff>
    </xdr:to>
    <xdr:pic>
      <xdr:nvPicPr>
        <xdr:cNvPr id="506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5252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328</xdr:row>
      <xdr:rowOff>279400</xdr:rowOff>
    </xdr:from>
    <xdr:to>
      <xdr:col>3</xdr:col>
      <xdr:colOff>196850</xdr:colOff>
      <xdr:row>328</xdr:row>
      <xdr:rowOff>498475</xdr:rowOff>
    </xdr:to>
    <xdr:pic>
      <xdr:nvPicPr>
        <xdr:cNvPr id="506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5252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328</xdr:row>
      <xdr:rowOff>279400</xdr:rowOff>
    </xdr:from>
    <xdr:to>
      <xdr:col>10</xdr:col>
      <xdr:colOff>196850</xdr:colOff>
      <xdr:row>328</xdr:row>
      <xdr:rowOff>498475</xdr:rowOff>
    </xdr:to>
    <xdr:pic>
      <xdr:nvPicPr>
        <xdr:cNvPr id="506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45252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328</xdr:row>
      <xdr:rowOff>279400</xdr:rowOff>
    </xdr:from>
    <xdr:to>
      <xdr:col>3</xdr:col>
      <xdr:colOff>196850</xdr:colOff>
      <xdr:row>328</xdr:row>
      <xdr:rowOff>498475</xdr:rowOff>
    </xdr:to>
    <xdr:pic>
      <xdr:nvPicPr>
        <xdr:cNvPr id="506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5252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328</xdr:row>
      <xdr:rowOff>279400</xdr:rowOff>
    </xdr:from>
    <xdr:to>
      <xdr:col>3</xdr:col>
      <xdr:colOff>196850</xdr:colOff>
      <xdr:row>328</xdr:row>
      <xdr:rowOff>498475</xdr:rowOff>
    </xdr:to>
    <xdr:pic>
      <xdr:nvPicPr>
        <xdr:cNvPr id="506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5252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328</xdr:row>
      <xdr:rowOff>257175</xdr:rowOff>
    </xdr:from>
    <xdr:to>
      <xdr:col>3</xdr:col>
      <xdr:colOff>514350</xdr:colOff>
      <xdr:row>328</xdr:row>
      <xdr:rowOff>476250</xdr:rowOff>
    </xdr:to>
    <xdr:pic>
      <xdr:nvPicPr>
        <xdr:cNvPr id="506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452306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328</xdr:row>
      <xdr:rowOff>279400</xdr:rowOff>
    </xdr:from>
    <xdr:to>
      <xdr:col>10</xdr:col>
      <xdr:colOff>196850</xdr:colOff>
      <xdr:row>328</xdr:row>
      <xdr:rowOff>498475</xdr:rowOff>
    </xdr:to>
    <xdr:pic>
      <xdr:nvPicPr>
        <xdr:cNvPr id="506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45252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328</xdr:row>
      <xdr:rowOff>257175</xdr:rowOff>
    </xdr:from>
    <xdr:to>
      <xdr:col>10</xdr:col>
      <xdr:colOff>514350</xdr:colOff>
      <xdr:row>328</xdr:row>
      <xdr:rowOff>476250</xdr:rowOff>
    </xdr:to>
    <xdr:pic>
      <xdr:nvPicPr>
        <xdr:cNvPr id="506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2452306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328</xdr:row>
      <xdr:rowOff>279400</xdr:rowOff>
    </xdr:from>
    <xdr:to>
      <xdr:col>3</xdr:col>
      <xdr:colOff>196850</xdr:colOff>
      <xdr:row>328</xdr:row>
      <xdr:rowOff>498475</xdr:rowOff>
    </xdr:to>
    <xdr:pic>
      <xdr:nvPicPr>
        <xdr:cNvPr id="507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5252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328</xdr:row>
      <xdr:rowOff>257175</xdr:rowOff>
    </xdr:from>
    <xdr:to>
      <xdr:col>3</xdr:col>
      <xdr:colOff>514350</xdr:colOff>
      <xdr:row>328</xdr:row>
      <xdr:rowOff>476250</xdr:rowOff>
    </xdr:to>
    <xdr:pic>
      <xdr:nvPicPr>
        <xdr:cNvPr id="507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452306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328</xdr:row>
      <xdr:rowOff>279400</xdr:rowOff>
    </xdr:from>
    <xdr:to>
      <xdr:col>3</xdr:col>
      <xdr:colOff>196850</xdr:colOff>
      <xdr:row>328</xdr:row>
      <xdr:rowOff>498475</xdr:rowOff>
    </xdr:to>
    <xdr:pic>
      <xdr:nvPicPr>
        <xdr:cNvPr id="507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5252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328</xdr:row>
      <xdr:rowOff>279400</xdr:rowOff>
    </xdr:from>
    <xdr:to>
      <xdr:col>10</xdr:col>
      <xdr:colOff>196850</xdr:colOff>
      <xdr:row>328</xdr:row>
      <xdr:rowOff>498475</xdr:rowOff>
    </xdr:to>
    <xdr:pic>
      <xdr:nvPicPr>
        <xdr:cNvPr id="507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45252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328</xdr:row>
      <xdr:rowOff>279400</xdr:rowOff>
    </xdr:from>
    <xdr:to>
      <xdr:col>3</xdr:col>
      <xdr:colOff>196850</xdr:colOff>
      <xdr:row>328</xdr:row>
      <xdr:rowOff>498475</xdr:rowOff>
    </xdr:to>
    <xdr:pic>
      <xdr:nvPicPr>
        <xdr:cNvPr id="507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5252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328</xdr:row>
      <xdr:rowOff>279400</xdr:rowOff>
    </xdr:from>
    <xdr:to>
      <xdr:col>3</xdr:col>
      <xdr:colOff>196850</xdr:colOff>
      <xdr:row>328</xdr:row>
      <xdr:rowOff>498475</xdr:rowOff>
    </xdr:to>
    <xdr:pic>
      <xdr:nvPicPr>
        <xdr:cNvPr id="507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5252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328</xdr:row>
      <xdr:rowOff>279400</xdr:rowOff>
    </xdr:from>
    <xdr:to>
      <xdr:col>10</xdr:col>
      <xdr:colOff>196850</xdr:colOff>
      <xdr:row>328</xdr:row>
      <xdr:rowOff>498475</xdr:rowOff>
    </xdr:to>
    <xdr:pic>
      <xdr:nvPicPr>
        <xdr:cNvPr id="507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45252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328</xdr:row>
      <xdr:rowOff>279400</xdr:rowOff>
    </xdr:from>
    <xdr:to>
      <xdr:col>3</xdr:col>
      <xdr:colOff>196850</xdr:colOff>
      <xdr:row>328</xdr:row>
      <xdr:rowOff>498475</xdr:rowOff>
    </xdr:to>
    <xdr:pic>
      <xdr:nvPicPr>
        <xdr:cNvPr id="507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5252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328</xdr:row>
      <xdr:rowOff>279400</xdr:rowOff>
    </xdr:from>
    <xdr:to>
      <xdr:col>3</xdr:col>
      <xdr:colOff>196850</xdr:colOff>
      <xdr:row>328</xdr:row>
      <xdr:rowOff>498475</xdr:rowOff>
    </xdr:to>
    <xdr:pic>
      <xdr:nvPicPr>
        <xdr:cNvPr id="507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5252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328</xdr:row>
      <xdr:rowOff>279400</xdr:rowOff>
    </xdr:from>
    <xdr:to>
      <xdr:col>10</xdr:col>
      <xdr:colOff>196850</xdr:colOff>
      <xdr:row>328</xdr:row>
      <xdr:rowOff>498475</xdr:rowOff>
    </xdr:to>
    <xdr:pic>
      <xdr:nvPicPr>
        <xdr:cNvPr id="507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45252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328</xdr:row>
      <xdr:rowOff>279400</xdr:rowOff>
    </xdr:from>
    <xdr:to>
      <xdr:col>3</xdr:col>
      <xdr:colOff>196850</xdr:colOff>
      <xdr:row>328</xdr:row>
      <xdr:rowOff>498475</xdr:rowOff>
    </xdr:to>
    <xdr:pic>
      <xdr:nvPicPr>
        <xdr:cNvPr id="508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5252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328</xdr:row>
      <xdr:rowOff>279400</xdr:rowOff>
    </xdr:from>
    <xdr:to>
      <xdr:col>3</xdr:col>
      <xdr:colOff>196850</xdr:colOff>
      <xdr:row>328</xdr:row>
      <xdr:rowOff>498475</xdr:rowOff>
    </xdr:to>
    <xdr:pic>
      <xdr:nvPicPr>
        <xdr:cNvPr id="508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5252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328</xdr:row>
      <xdr:rowOff>279400</xdr:rowOff>
    </xdr:from>
    <xdr:to>
      <xdr:col>10</xdr:col>
      <xdr:colOff>196850</xdr:colOff>
      <xdr:row>328</xdr:row>
      <xdr:rowOff>498475</xdr:rowOff>
    </xdr:to>
    <xdr:pic>
      <xdr:nvPicPr>
        <xdr:cNvPr id="508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45252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328</xdr:row>
      <xdr:rowOff>279400</xdr:rowOff>
    </xdr:from>
    <xdr:to>
      <xdr:col>3</xdr:col>
      <xdr:colOff>196850</xdr:colOff>
      <xdr:row>328</xdr:row>
      <xdr:rowOff>498475</xdr:rowOff>
    </xdr:to>
    <xdr:pic>
      <xdr:nvPicPr>
        <xdr:cNvPr id="508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5252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328</xdr:row>
      <xdr:rowOff>279400</xdr:rowOff>
    </xdr:from>
    <xdr:to>
      <xdr:col>3</xdr:col>
      <xdr:colOff>196850</xdr:colOff>
      <xdr:row>328</xdr:row>
      <xdr:rowOff>498475</xdr:rowOff>
    </xdr:to>
    <xdr:pic>
      <xdr:nvPicPr>
        <xdr:cNvPr id="508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5252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328</xdr:row>
      <xdr:rowOff>279400</xdr:rowOff>
    </xdr:from>
    <xdr:to>
      <xdr:col>10</xdr:col>
      <xdr:colOff>196850</xdr:colOff>
      <xdr:row>328</xdr:row>
      <xdr:rowOff>498475</xdr:rowOff>
    </xdr:to>
    <xdr:pic>
      <xdr:nvPicPr>
        <xdr:cNvPr id="508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45252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328</xdr:row>
      <xdr:rowOff>279400</xdr:rowOff>
    </xdr:from>
    <xdr:to>
      <xdr:col>3</xdr:col>
      <xdr:colOff>196850</xdr:colOff>
      <xdr:row>328</xdr:row>
      <xdr:rowOff>498475</xdr:rowOff>
    </xdr:to>
    <xdr:pic>
      <xdr:nvPicPr>
        <xdr:cNvPr id="508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5252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328</xdr:row>
      <xdr:rowOff>279400</xdr:rowOff>
    </xdr:from>
    <xdr:to>
      <xdr:col>3</xdr:col>
      <xdr:colOff>196850</xdr:colOff>
      <xdr:row>328</xdr:row>
      <xdr:rowOff>498475</xdr:rowOff>
    </xdr:to>
    <xdr:pic>
      <xdr:nvPicPr>
        <xdr:cNvPr id="508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5252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328</xdr:row>
      <xdr:rowOff>257175</xdr:rowOff>
    </xdr:from>
    <xdr:to>
      <xdr:col>3</xdr:col>
      <xdr:colOff>514350</xdr:colOff>
      <xdr:row>328</xdr:row>
      <xdr:rowOff>476250</xdr:rowOff>
    </xdr:to>
    <xdr:pic>
      <xdr:nvPicPr>
        <xdr:cNvPr id="508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452306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328</xdr:row>
      <xdr:rowOff>279400</xdr:rowOff>
    </xdr:from>
    <xdr:to>
      <xdr:col>10</xdr:col>
      <xdr:colOff>196850</xdr:colOff>
      <xdr:row>328</xdr:row>
      <xdr:rowOff>498475</xdr:rowOff>
    </xdr:to>
    <xdr:pic>
      <xdr:nvPicPr>
        <xdr:cNvPr id="508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45252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328</xdr:row>
      <xdr:rowOff>257175</xdr:rowOff>
    </xdr:from>
    <xdr:to>
      <xdr:col>10</xdr:col>
      <xdr:colOff>514350</xdr:colOff>
      <xdr:row>328</xdr:row>
      <xdr:rowOff>476250</xdr:rowOff>
    </xdr:to>
    <xdr:pic>
      <xdr:nvPicPr>
        <xdr:cNvPr id="509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2452306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328</xdr:row>
      <xdr:rowOff>279400</xdr:rowOff>
    </xdr:from>
    <xdr:to>
      <xdr:col>3</xdr:col>
      <xdr:colOff>196850</xdr:colOff>
      <xdr:row>328</xdr:row>
      <xdr:rowOff>498475</xdr:rowOff>
    </xdr:to>
    <xdr:pic>
      <xdr:nvPicPr>
        <xdr:cNvPr id="509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5252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328</xdr:row>
      <xdr:rowOff>257175</xdr:rowOff>
    </xdr:from>
    <xdr:to>
      <xdr:col>3</xdr:col>
      <xdr:colOff>514350</xdr:colOff>
      <xdr:row>328</xdr:row>
      <xdr:rowOff>476250</xdr:rowOff>
    </xdr:to>
    <xdr:pic>
      <xdr:nvPicPr>
        <xdr:cNvPr id="509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452306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328</xdr:row>
      <xdr:rowOff>279400</xdr:rowOff>
    </xdr:from>
    <xdr:to>
      <xdr:col>3</xdr:col>
      <xdr:colOff>196850</xdr:colOff>
      <xdr:row>328</xdr:row>
      <xdr:rowOff>498475</xdr:rowOff>
    </xdr:to>
    <xdr:pic>
      <xdr:nvPicPr>
        <xdr:cNvPr id="509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5252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328</xdr:row>
      <xdr:rowOff>279400</xdr:rowOff>
    </xdr:from>
    <xdr:to>
      <xdr:col>10</xdr:col>
      <xdr:colOff>196850</xdr:colOff>
      <xdr:row>328</xdr:row>
      <xdr:rowOff>498475</xdr:rowOff>
    </xdr:to>
    <xdr:pic>
      <xdr:nvPicPr>
        <xdr:cNvPr id="509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45252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328</xdr:row>
      <xdr:rowOff>279400</xdr:rowOff>
    </xdr:from>
    <xdr:to>
      <xdr:col>3</xdr:col>
      <xdr:colOff>196850</xdr:colOff>
      <xdr:row>328</xdr:row>
      <xdr:rowOff>498475</xdr:rowOff>
    </xdr:to>
    <xdr:pic>
      <xdr:nvPicPr>
        <xdr:cNvPr id="509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5252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328</xdr:row>
      <xdr:rowOff>279400</xdr:rowOff>
    </xdr:from>
    <xdr:to>
      <xdr:col>3</xdr:col>
      <xdr:colOff>196850</xdr:colOff>
      <xdr:row>328</xdr:row>
      <xdr:rowOff>498475</xdr:rowOff>
    </xdr:to>
    <xdr:pic>
      <xdr:nvPicPr>
        <xdr:cNvPr id="509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5252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328</xdr:row>
      <xdr:rowOff>279400</xdr:rowOff>
    </xdr:from>
    <xdr:to>
      <xdr:col>10</xdr:col>
      <xdr:colOff>196850</xdr:colOff>
      <xdr:row>328</xdr:row>
      <xdr:rowOff>498475</xdr:rowOff>
    </xdr:to>
    <xdr:pic>
      <xdr:nvPicPr>
        <xdr:cNvPr id="509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45252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328</xdr:row>
      <xdr:rowOff>279400</xdr:rowOff>
    </xdr:from>
    <xdr:to>
      <xdr:col>3</xdr:col>
      <xdr:colOff>196850</xdr:colOff>
      <xdr:row>328</xdr:row>
      <xdr:rowOff>498475</xdr:rowOff>
    </xdr:to>
    <xdr:pic>
      <xdr:nvPicPr>
        <xdr:cNvPr id="509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5252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328</xdr:row>
      <xdr:rowOff>228600</xdr:rowOff>
    </xdr:from>
    <xdr:to>
      <xdr:col>3</xdr:col>
      <xdr:colOff>260350</xdr:colOff>
      <xdr:row>328</xdr:row>
      <xdr:rowOff>447675</xdr:rowOff>
    </xdr:to>
    <xdr:pic>
      <xdr:nvPicPr>
        <xdr:cNvPr id="509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2452020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328</xdr:row>
      <xdr:rowOff>231775</xdr:rowOff>
    </xdr:from>
    <xdr:to>
      <xdr:col>3</xdr:col>
      <xdr:colOff>539750</xdr:colOff>
      <xdr:row>328</xdr:row>
      <xdr:rowOff>450850</xdr:rowOff>
    </xdr:to>
    <xdr:pic>
      <xdr:nvPicPr>
        <xdr:cNvPr id="510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2452052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328</xdr:row>
      <xdr:rowOff>228600</xdr:rowOff>
    </xdr:from>
    <xdr:to>
      <xdr:col>10</xdr:col>
      <xdr:colOff>260350</xdr:colOff>
      <xdr:row>328</xdr:row>
      <xdr:rowOff>447675</xdr:rowOff>
    </xdr:to>
    <xdr:pic>
      <xdr:nvPicPr>
        <xdr:cNvPr id="510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2452020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328</xdr:row>
      <xdr:rowOff>231775</xdr:rowOff>
    </xdr:from>
    <xdr:to>
      <xdr:col>10</xdr:col>
      <xdr:colOff>539750</xdr:colOff>
      <xdr:row>328</xdr:row>
      <xdr:rowOff>450850</xdr:rowOff>
    </xdr:to>
    <xdr:pic>
      <xdr:nvPicPr>
        <xdr:cNvPr id="510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2452052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328</xdr:row>
      <xdr:rowOff>228600</xdr:rowOff>
    </xdr:from>
    <xdr:to>
      <xdr:col>3</xdr:col>
      <xdr:colOff>260350</xdr:colOff>
      <xdr:row>328</xdr:row>
      <xdr:rowOff>447675</xdr:rowOff>
    </xdr:to>
    <xdr:pic>
      <xdr:nvPicPr>
        <xdr:cNvPr id="510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2452020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328</xdr:row>
      <xdr:rowOff>231775</xdr:rowOff>
    </xdr:from>
    <xdr:to>
      <xdr:col>3</xdr:col>
      <xdr:colOff>539750</xdr:colOff>
      <xdr:row>328</xdr:row>
      <xdr:rowOff>450850</xdr:rowOff>
    </xdr:to>
    <xdr:pic>
      <xdr:nvPicPr>
        <xdr:cNvPr id="510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2452052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328</xdr:row>
      <xdr:rowOff>228600</xdr:rowOff>
    </xdr:from>
    <xdr:to>
      <xdr:col>3</xdr:col>
      <xdr:colOff>260350</xdr:colOff>
      <xdr:row>328</xdr:row>
      <xdr:rowOff>447675</xdr:rowOff>
    </xdr:to>
    <xdr:pic>
      <xdr:nvPicPr>
        <xdr:cNvPr id="510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2452020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328</xdr:row>
      <xdr:rowOff>231775</xdr:rowOff>
    </xdr:from>
    <xdr:to>
      <xdr:col>3</xdr:col>
      <xdr:colOff>539750</xdr:colOff>
      <xdr:row>328</xdr:row>
      <xdr:rowOff>450850</xdr:rowOff>
    </xdr:to>
    <xdr:pic>
      <xdr:nvPicPr>
        <xdr:cNvPr id="510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2452052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328</xdr:row>
      <xdr:rowOff>228600</xdr:rowOff>
    </xdr:from>
    <xdr:to>
      <xdr:col>10</xdr:col>
      <xdr:colOff>260350</xdr:colOff>
      <xdr:row>328</xdr:row>
      <xdr:rowOff>447675</xdr:rowOff>
    </xdr:to>
    <xdr:pic>
      <xdr:nvPicPr>
        <xdr:cNvPr id="510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2452020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328</xdr:row>
      <xdr:rowOff>231775</xdr:rowOff>
    </xdr:from>
    <xdr:to>
      <xdr:col>10</xdr:col>
      <xdr:colOff>539750</xdr:colOff>
      <xdr:row>328</xdr:row>
      <xdr:rowOff>450850</xdr:rowOff>
    </xdr:to>
    <xdr:pic>
      <xdr:nvPicPr>
        <xdr:cNvPr id="510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2452052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328</xdr:row>
      <xdr:rowOff>228600</xdr:rowOff>
    </xdr:from>
    <xdr:to>
      <xdr:col>3</xdr:col>
      <xdr:colOff>260350</xdr:colOff>
      <xdr:row>328</xdr:row>
      <xdr:rowOff>447675</xdr:rowOff>
    </xdr:to>
    <xdr:pic>
      <xdr:nvPicPr>
        <xdr:cNvPr id="510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2452020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245969</xdr:colOff>
      <xdr:row>328</xdr:row>
      <xdr:rowOff>287804</xdr:rowOff>
    </xdr:from>
    <xdr:to>
      <xdr:col>3</xdr:col>
      <xdr:colOff>465044</xdr:colOff>
      <xdr:row>328</xdr:row>
      <xdr:rowOff>506879</xdr:rowOff>
    </xdr:to>
    <xdr:pic>
      <xdr:nvPicPr>
        <xdr:cNvPr id="511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46419" y="245261279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328</xdr:row>
      <xdr:rowOff>228600</xdr:rowOff>
    </xdr:from>
    <xdr:to>
      <xdr:col>10</xdr:col>
      <xdr:colOff>260350</xdr:colOff>
      <xdr:row>328</xdr:row>
      <xdr:rowOff>447675</xdr:rowOff>
    </xdr:to>
    <xdr:pic>
      <xdr:nvPicPr>
        <xdr:cNvPr id="51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2452020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328</xdr:row>
      <xdr:rowOff>231775</xdr:rowOff>
    </xdr:from>
    <xdr:to>
      <xdr:col>10</xdr:col>
      <xdr:colOff>539750</xdr:colOff>
      <xdr:row>328</xdr:row>
      <xdr:rowOff>450850</xdr:rowOff>
    </xdr:to>
    <xdr:pic>
      <xdr:nvPicPr>
        <xdr:cNvPr id="511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2452052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333</xdr:row>
      <xdr:rowOff>279400</xdr:rowOff>
    </xdr:from>
    <xdr:to>
      <xdr:col>10</xdr:col>
      <xdr:colOff>196850</xdr:colOff>
      <xdr:row>333</xdr:row>
      <xdr:rowOff>498475</xdr:rowOff>
    </xdr:to>
    <xdr:pic>
      <xdr:nvPicPr>
        <xdr:cNvPr id="511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489676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333</xdr:row>
      <xdr:rowOff>257175</xdr:rowOff>
    </xdr:from>
    <xdr:to>
      <xdr:col>10</xdr:col>
      <xdr:colOff>514350</xdr:colOff>
      <xdr:row>333</xdr:row>
      <xdr:rowOff>476250</xdr:rowOff>
    </xdr:to>
    <xdr:pic>
      <xdr:nvPicPr>
        <xdr:cNvPr id="511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2489454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333</xdr:row>
      <xdr:rowOff>279400</xdr:rowOff>
    </xdr:from>
    <xdr:to>
      <xdr:col>3</xdr:col>
      <xdr:colOff>196850</xdr:colOff>
      <xdr:row>333</xdr:row>
      <xdr:rowOff>498475</xdr:rowOff>
    </xdr:to>
    <xdr:pic>
      <xdr:nvPicPr>
        <xdr:cNvPr id="511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89676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333</xdr:row>
      <xdr:rowOff>257175</xdr:rowOff>
    </xdr:from>
    <xdr:to>
      <xdr:col>3</xdr:col>
      <xdr:colOff>514350</xdr:colOff>
      <xdr:row>333</xdr:row>
      <xdr:rowOff>476250</xdr:rowOff>
    </xdr:to>
    <xdr:pic>
      <xdr:nvPicPr>
        <xdr:cNvPr id="511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489454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333</xdr:row>
      <xdr:rowOff>279400</xdr:rowOff>
    </xdr:from>
    <xdr:to>
      <xdr:col>10</xdr:col>
      <xdr:colOff>196850</xdr:colOff>
      <xdr:row>333</xdr:row>
      <xdr:rowOff>498475</xdr:rowOff>
    </xdr:to>
    <xdr:pic>
      <xdr:nvPicPr>
        <xdr:cNvPr id="511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489676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333</xdr:row>
      <xdr:rowOff>257175</xdr:rowOff>
    </xdr:from>
    <xdr:to>
      <xdr:col>10</xdr:col>
      <xdr:colOff>514350</xdr:colOff>
      <xdr:row>333</xdr:row>
      <xdr:rowOff>476250</xdr:rowOff>
    </xdr:to>
    <xdr:pic>
      <xdr:nvPicPr>
        <xdr:cNvPr id="511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2489454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333</xdr:row>
      <xdr:rowOff>279400</xdr:rowOff>
    </xdr:from>
    <xdr:to>
      <xdr:col>3</xdr:col>
      <xdr:colOff>196850</xdr:colOff>
      <xdr:row>333</xdr:row>
      <xdr:rowOff>498475</xdr:rowOff>
    </xdr:to>
    <xdr:pic>
      <xdr:nvPicPr>
        <xdr:cNvPr id="511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89676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333</xdr:row>
      <xdr:rowOff>257175</xdr:rowOff>
    </xdr:from>
    <xdr:to>
      <xdr:col>3</xdr:col>
      <xdr:colOff>514350</xdr:colOff>
      <xdr:row>333</xdr:row>
      <xdr:rowOff>476250</xdr:rowOff>
    </xdr:to>
    <xdr:pic>
      <xdr:nvPicPr>
        <xdr:cNvPr id="512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489454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333</xdr:row>
      <xdr:rowOff>279400</xdr:rowOff>
    </xdr:from>
    <xdr:to>
      <xdr:col>10</xdr:col>
      <xdr:colOff>196850</xdr:colOff>
      <xdr:row>333</xdr:row>
      <xdr:rowOff>498475</xdr:rowOff>
    </xdr:to>
    <xdr:pic>
      <xdr:nvPicPr>
        <xdr:cNvPr id="512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489676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333</xdr:row>
      <xdr:rowOff>257175</xdr:rowOff>
    </xdr:from>
    <xdr:to>
      <xdr:col>10</xdr:col>
      <xdr:colOff>514350</xdr:colOff>
      <xdr:row>333</xdr:row>
      <xdr:rowOff>476250</xdr:rowOff>
    </xdr:to>
    <xdr:pic>
      <xdr:nvPicPr>
        <xdr:cNvPr id="512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2489454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333</xdr:row>
      <xdr:rowOff>279400</xdr:rowOff>
    </xdr:from>
    <xdr:to>
      <xdr:col>3</xdr:col>
      <xdr:colOff>196850</xdr:colOff>
      <xdr:row>333</xdr:row>
      <xdr:rowOff>498475</xdr:rowOff>
    </xdr:to>
    <xdr:pic>
      <xdr:nvPicPr>
        <xdr:cNvPr id="512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89676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333</xdr:row>
      <xdr:rowOff>257175</xdr:rowOff>
    </xdr:from>
    <xdr:to>
      <xdr:col>3</xdr:col>
      <xdr:colOff>514350</xdr:colOff>
      <xdr:row>333</xdr:row>
      <xdr:rowOff>476250</xdr:rowOff>
    </xdr:to>
    <xdr:pic>
      <xdr:nvPicPr>
        <xdr:cNvPr id="512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489454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333</xdr:row>
      <xdr:rowOff>279400</xdr:rowOff>
    </xdr:from>
    <xdr:to>
      <xdr:col>10</xdr:col>
      <xdr:colOff>196850</xdr:colOff>
      <xdr:row>333</xdr:row>
      <xdr:rowOff>498475</xdr:rowOff>
    </xdr:to>
    <xdr:pic>
      <xdr:nvPicPr>
        <xdr:cNvPr id="512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489676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333</xdr:row>
      <xdr:rowOff>257175</xdr:rowOff>
    </xdr:from>
    <xdr:to>
      <xdr:col>10</xdr:col>
      <xdr:colOff>514350</xdr:colOff>
      <xdr:row>333</xdr:row>
      <xdr:rowOff>476250</xdr:rowOff>
    </xdr:to>
    <xdr:pic>
      <xdr:nvPicPr>
        <xdr:cNvPr id="512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2489454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333</xdr:row>
      <xdr:rowOff>279400</xdr:rowOff>
    </xdr:from>
    <xdr:to>
      <xdr:col>3</xdr:col>
      <xdr:colOff>196850</xdr:colOff>
      <xdr:row>333</xdr:row>
      <xdr:rowOff>498475</xdr:rowOff>
    </xdr:to>
    <xdr:pic>
      <xdr:nvPicPr>
        <xdr:cNvPr id="512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89676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333</xdr:row>
      <xdr:rowOff>257175</xdr:rowOff>
    </xdr:from>
    <xdr:to>
      <xdr:col>3</xdr:col>
      <xdr:colOff>514350</xdr:colOff>
      <xdr:row>333</xdr:row>
      <xdr:rowOff>476250</xdr:rowOff>
    </xdr:to>
    <xdr:pic>
      <xdr:nvPicPr>
        <xdr:cNvPr id="512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489454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333</xdr:row>
      <xdr:rowOff>279400</xdr:rowOff>
    </xdr:from>
    <xdr:to>
      <xdr:col>10</xdr:col>
      <xdr:colOff>196850</xdr:colOff>
      <xdr:row>333</xdr:row>
      <xdr:rowOff>498475</xdr:rowOff>
    </xdr:to>
    <xdr:pic>
      <xdr:nvPicPr>
        <xdr:cNvPr id="512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489676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333</xdr:row>
      <xdr:rowOff>257175</xdr:rowOff>
    </xdr:from>
    <xdr:to>
      <xdr:col>10</xdr:col>
      <xdr:colOff>514350</xdr:colOff>
      <xdr:row>333</xdr:row>
      <xdr:rowOff>476250</xdr:rowOff>
    </xdr:to>
    <xdr:pic>
      <xdr:nvPicPr>
        <xdr:cNvPr id="513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2489454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333</xdr:row>
      <xdr:rowOff>279400</xdr:rowOff>
    </xdr:from>
    <xdr:to>
      <xdr:col>3</xdr:col>
      <xdr:colOff>196850</xdr:colOff>
      <xdr:row>333</xdr:row>
      <xdr:rowOff>498475</xdr:rowOff>
    </xdr:to>
    <xdr:pic>
      <xdr:nvPicPr>
        <xdr:cNvPr id="513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89676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333</xdr:row>
      <xdr:rowOff>257175</xdr:rowOff>
    </xdr:from>
    <xdr:to>
      <xdr:col>3</xdr:col>
      <xdr:colOff>514350</xdr:colOff>
      <xdr:row>333</xdr:row>
      <xdr:rowOff>476250</xdr:rowOff>
    </xdr:to>
    <xdr:pic>
      <xdr:nvPicPr>
        <xdr:cNvPr id="513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489454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333</xdr:row>
      <xdr:rowOff>279400</xdr:rowOff>
    </xdr:from>
    <xdr:to>
      <xdr:col>3</xdr:col>
      <xdr:colOff>196850</xdr:colOff>
      <xdr:row>333</xdr:row>
      <xdr:rowOff>498475</xdr:rowOff>
    </xdr:to>
    <xdr:pic>
      <xdr:nvPicPr>
        <xdr:cNvPr id="513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89676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333</xdr:row>
      <xdr:rowOff>257175</xdr:rowOff>
    </xdr:from>
    <xdr:to>
      <xdr:col>3</xdr:col>
      <xdr:colOff>514350</xdr:colOff>
      <xdr:row>333</xdr:row>
      <xdr:rowOff>476250</xdr:rowOff>
    </xdr:to>
    <xdr:pic>
      <xdr:nvPicPr>
        <xdr:cNvPr id="513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489454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333</xdr:row>
      <xdr:rowOff>279400</xdr:rowOff>
    </xdr:from>
    <xdr:to>
      <xdr:col>10</xdr:col>
      <xdr:colOff>196850</xdr:colOff>
      <xdr:row>333</xdr:row>
      <xdr:rowOff>498475</xdr:rowOff>
    </xdr:to>
    <xdr:pic>
      <xdr:nvPicPr>
        <xdr:cNvPr id="513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489676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333</xdr:row>
      <xdr:rowOff>257175</xdr:rowOff>
    </xdr:from>
    <xdr:to>
      <xdr:col>10</xdr:col>
      <xdr:colOff>514350</xdr:colOff>
      <xdr:row>333</xdr:row>
      <xdr:rowOff>476250</xdr:rowOff>
    </xdr:to>
    <xdr:pic>
      <xdr:nvPicPr>
        <xdr:cNvPr id="513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2489454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333</xdr:row>
      <xdr:rowOff>279400</xdr:rowOff>
    </xdr:from>
    <xdr:to>
      <xdr:col>3</xdr:col>
      <xdr:colOff>196850</xdr:colOff>
      <xdr:row>333</xdr:row>
      <xdr:rowOff>498475</xdr:rowOff>
    </xdr:to>
    <xdr:pic>
      <xdr:nvPicPr>
        <xdr:cNvPr id="513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89676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333</xdr:row>
      <xdr:rowOff>257175</xdr:rowOff>
    </xdr:from>
    <xdr:to>
      <xdr:col>3</xdr:col>
      <xdr:colOff>514350</xdr:colOff>
      <xdr:row>333</xdr:row>
      <xdr:rowOff>476250</xdr:rowOff>
    </xdr:to>
    <xdr:pic>
      <xdr:nvPicPr>
        <xdr:cNvPr id="513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489454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333</xdr:row>
      <xdr:rowOff>279400</xdr:rowOff>
    </xdr:from>
    <xdr:to>
      <xdr:col>3</xdr:col>
      <xdr:colOff>196850</xdr:colOff>
      <xdr:row>333</xdr:row>
      <xdr:rowOff>498475</xdr:rowOff>
    </xdr:to>
    <xdr:pic>
      <xdr:nvPicPr>
        <xdr:cNvPr id="513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89676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333</xdr:row>
      <xdr:rowOff>257175</xdr:rowOff>
    </xdr:from>
    <xdr:to>
      <xdr:col>3</xdr:col>
      <xdr:colOff>514350</xdr:colOff>
      <xdr:row>333</xdr:row>
      <xdr:rowOff>476250</xdr:rowOff>
    </xdr:to>
    <xdr:pic>
      <xdr:nvPicPr>
        <xdr:cNvPr id="514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489454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333</xdr:row>
      <xdr:rowOff>279400</xdr:rowOff>
    </xdr:from>
    <xdr:to>
      <xdr:col>10</xdr:col>
      <xdr:colOff>196850</xdr:colOff>
      <xdr:row>333</xdr:row>
      <xdr:rowOff>498475</xdr:rowOff>
    </xdr:to>
    <xdr:pic>
      <xdr:nvPicPr>
        <xdr:cNvPr id="514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489676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333</xdr:row>
      <xdr:rowOff>257175</xdr:rowOff>
    </xdr:from>
    <xdr:to>
      <xdr:col>10</xdr:col>
      <xdr:colOff>514350</xdr:colOff>
      <xdr:row>333</xdr:row>
      <xdr:rowOff>476250</xdr:rowOff>
    </xdr:to>
    <xdr:pic>
      <xdr:nvPicPr>
        <xdr:cNvPr id="514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2489454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333</xdr:row>
      <xdr:rowOff>279400</xdr:rowOff>
    </xdr:from>
    <xdr:to>
      <xdr:col>3</xdr:col>
      <xdr:colOff>196850</xdr:colOff>
      <xdr:row>333</xdr:row>
      <xdr:rowOff>498475</xdr:rowOff>
    </xdr:to>
    <xdr:pic>
      <xdr:nvPicPr>
        <xdr:cNvPr id="514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89676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333</xdr:row>
      <xdr:rowOff>257175</xdr:rowOff>
    </xdr:from>
    <xdr:to>
      <xdr:col>3</xdr:col>
      <xdr:colOff>514350</xdr:colOff>
      <xdr:row>333</xdr:row>
      <xdr:rowOff>476250</xdr:rowOff>
    </xdr:to>
    <xdr:pic>
      <xdr:nvPicPr>
        <xdr:cNvPr id="514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489454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333</xdr:row>
      <xdr:rowOff>279400</xdr:rowOff>
    </xdr:from>
    <xdr:to>
      <xdr:col>3</xdr:col>
      <xdr:colOff>196850</xdr:colOff>
      <xdr:row>333</xdr:row>
      <xdr:rowOff>498475</xdr:rowOff>
    </xdr:to>
    <xdr:pic>
      <xdr:nvPicPr>
        <xdr:cNvPr id="514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89676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333</xdr:row>
      <xdr:rowOff>257175</xdr:rowOff>
    </xdr:from>
    <xdr:to>
      <xdr:col>3</xdr:col>
      <xdr:colOff>514350</xdr:colOff>
      <xdr:row>333</xdr:row>
      <xdr:rowOff>476250</xdr:rowOff>
    </xdr:to>
    <xdr:pic>
      <xdr:nvPicPr>
        <xdr:cNvPr id="514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489454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333</xdr:row>
      <xdr:rowOff>279400</xdr:rowOff>
    </xdr:from>
    <xdr:to>
      <xdr:col>10</xdr:col>
      <xdr:colOff>196850</xdr:colOff>
      <xdr:row>333</xdr:row>
      <xdr:rowOff>498475</xdr:rowOff>
    </xdr:to>
    <xdr:pic>
      <xdr:nvPicPr>
        <xdr:cNvPr id="514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489676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333</xdr:row>
      <xdr:rowOff>257175</xdr:rowOff>
    </xdr:from>
    <xdr:to>
      <xdr:col>10</xdr:col>
      <xdr:colOff>514350</xdr:colOff>
      <xdr:row>333</xdr:row>
      <xdr:rowOff>476250</xdr:rowOff>
    </xdr:to>
    <xdr:pic>
      <xdr:nvPicPr>
        <xdr:cNvPr id="514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2489454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333</xdr:row>
      <xdr:rowOff>279400</xdr:rowOff>
    </xdr:from>
    <xdr:to>
      <xdr:col>3</xdr:col>
      <xdr:colOff>196850</xdr:colOff>
      <xdr:row>333</xdr:row>
      <xdr:rowOff>498475</xdr:rowOff>
    </xdr:to>
    <xdr:pic>
      <xdr:nvPicPr>
        <xdr:cNvPr id="514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89676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333</xdr:row>
      <xdr:rowOff>257175</xdr:rowOff>
    </xdr:from>
    <xdr:to>
      <xdr:col>3</xdr:col>
      <xdr:colOff>514350</xdr:colOff>
      <xdr:row>333</xdr:row>
      <xdr:rowOff>476250</xdr:rowOff>
    </xdr:to>
    <xdr:pic>
      <xdr:nvPicPr>
        <xdr:cNvPr id="515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489454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333</xdr:row>
      <xdr:rowOff>279400</xdr:rowOff>
    </xdr:from>
    <xdr:to>
      <xdr:col>3</xdr:col>
      <xdr:colOff>196850</xdr:colOff>
      <xdr:row>333</xdr:row>
      <xdr:rowOff>498475</xdr:rowOff>
    </xdr:to>
    <xdr:pic>
      <xdr:nvPicPr>
        <xdr:cNvPr id="515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89676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333</xdr:row>
      <xdr:rowOff>257175</xdr:rowOff>
    </xdr:from>
    <xdr:to>
      <xdr:col>3</xdr:col>
      <xdr:colOff>514350</xdr:colOff>
      <xdr:row>333</xdr:row>
      <xdr:rowOff>476250</xdr:rowOff>
    </xdr:to>
    <xdr:pic>
      <xdr:nvPicPr>
        <xdr:cNvPr id="515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489454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333</xdr:row>
      <xdr:rowOff>279400</xdr:rowOff>
    </xdr:from>
    <xdr:to>
      <xdr:col>10</xdr:col>
      <xdr:colOff>196850</xdr:colOff>
      <xdr:row>333</xdr:row>
      <xdr:rowOff>498475</xdr:rowOff>
    </xdr:to>
    <xdr:pic>
      <xdr:nvPicPr>
        <xdr:cNvPr id="515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489676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333</xdr:row>
      <xdr:rowOff>279400</xdr:rowOff>
    </xdr:from>
    <xdr:to>
      <xdr:col>3</xdr:col>
      <xdr:colOff>196850</xdr:colOff>
      <xdr:row>333</xdr:row>
      <xdr:rowOff>498475</xdr:rowOff>
    </xdr:to>
    <xdr:pic>
      <xdr:nvPicPr>
        <xdr:cNvPr id="515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89676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333</xdr:row>
      <xdr:rowOff>279400</xdr:rowOff>
    </xdr:from>
    <xdr:to>
      <xdr:col>3</xdr:col>
      <xdr:colOff>196850</xdr:colOff>
      <xdr:row>333</xdr:row>
      <xdr:rowOff>498475</xdr:rowOff>
    </xdr:to>
    <xdr:pic>
      <xdr:nvPicPr>
        <xdr:cNvPr id="515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89676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333</xdr:row>
      <xdr:rowOff>279400</xdr:rowOff>
    </xdr:from>
    <xdr:to>
      <xdr:col>10</xdr:col>
      <xdr:colOff>196850</xdr:colOff>
      <xdr:row>333</xdr:row>
      <xdr:rowOff>498475</xdr:rowOff>
    </xdr:to>
    <xdr:pic>
      <xdr:nvPicPr>
        <xdr:cNvPr id="515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489676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333</xdr:row>
      <xdr:rowOff>279400</xdr:rowOff>
    </xdr:from>
    <xdr:to>
      <xdr:col>3</xdr:col>
      <xdr:colOff>196850</xdr:colOff>
      <xdr:row>333</xdr:row>
      <xdr:rowOff>498475</xdr:rowOff>
    </xdr:to>
    <xdr:pic>
      <xdr:nvPicPr>
        <xdr:cNvPr id="515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89676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333</xdr:row>
      <xdr:rowOff>279400</xdr:rowOff>
    </xdr:from>
    <xdr:to>
      <xdr:col>3</xdr:col>
      <xdr:colOff>196850</xdr:colOff>
      <xdr:row>333</xdr:row>
      <xdr:rowOff>498475</xdr:rowOff>
    </xdr:to>
    <xdr:pic>
      <xdr:nvPicPr>
        <xdr:cNvPr id="515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89676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333</xdr:row>
      <xdr:rowOff>279400</xdr:rowOff>
    </xdr:from>
    <xdr:to>
      <xdr:col>10</xdr:col>
      <xdr:colOff>196850</xdr:colOff>
      <xdr:row>333</xdr:row>
      <xdr:rowOff>498475</xdr:rowOff>
    </xdr:to>
    <xdr:pic>
      <xdr:nvPicPr>
        <xdr:cNvPr id="515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489676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333</xdr:row>
      <xdr:rowOff>279400</xdr:rowOff>
    </xdr:from>
    <xdr:to>
      <xdr:col>3</xdr:col>
      <xdr:colOff>196850</xdr:colOff>
      <xdr:row>333</xdr:row>
      <xdr:rowOff>498475</xdr:rowOff>
    </xdr:to>
    <xdr:pic>
      <xdr:nvPicPr>
        <xdr:cNvPr id="516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89676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333</xdr:row>
      <xdr:rowOff>279400</xdr:rowOff>
    </xdr:from>
    <xdr:to>
      <xdr:col>3</xdr:col>
      <xdr:colOff>196850</xdr:colOff>
      <xdr:row>333</xdr:row>
      <xdr:rowOff>498475</xdr:rowOff>
    </xdr:to>
    <xdr:pic>
      <xdr:nvPicPr>
        <xdr:cNvPr id="516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89676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333</xdr:row>
      <xdr:rowOff>279400</xdr:rowOff>
    </xdr:from>
    <xdr:to>
      <xdr:col>3</xdr:col>
      <xdr:colOff>196850</xdr:colOff>
      <xdr:row>333</xdr:row>
      <xdr:rowOff>498475</xdr:rowOff>
    </xdr:to>
    <xdr:pic>
      <xdr:nvPicPr>
        <xdr:cNvPr id="516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89676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333</xdr:row>
      <xdr:rowOff>279400</xdr:rowOff>
    </xdr:from>
    <xdr:to>
      <xdr:col>10</xdr:col>
      <xdr:colOff>196850</xdr:colOff>
      <xdr:row>333</xdr:row>
      <xdr:rowOff>498475</xdr:rowOff>
    </xdr:to>
    <xdr:pic>
      <xdr:nvPicPr>
        <xdr:cNvPr id="516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489676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333</xdr:row>
      <xdr:rowOff>279400</xdr:rowOff>
    </xdr:from>
    <xdr:to>
      <xdr:col>3</xdr:col>
      <xdr:colOff>196850</xdr:colOff>
      <xdr:row>333</xdr:row>
      <xdr:rowOff>498475</xdr:rowOff>
    </xdr:to>
    <xdr:pic>
      <xdr:nvPicPr>
        <xdr:cNvPr id="516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89676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333</xdr:row>
      <xdr:rowOff>279400</xdr:rowOff>
    </xdr:from>
    <xdr:to>
      <xdr:col>3</xdr:col>
      <xdr:colOff>196850</xdr:colOff>
      <xdr:row>333</xdr:row>
      <xdr:rowOff>498475</xdr:rowOff>
    </xdr:to>
    <xdr:pic>
      <xdr:nvPicPr>
        <xdr:cNvPr id="516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89676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333</xdr:row>
      <xdr:rowOff>279400</xdr:rowOff>
    </xdr:from>
    <xdr:to>
      <xdr:col>10</xdr:col>
      <xdr:colOff>196850</xdr:colOff>
      <xdr:row>333</xdr:row>
      <xdr:rowOff>498475</xdr:rowOff>
    </xdr:to>
    <xdr:pic>
      <xdr:nvPicPr>
        <xdr:cNvPr id="516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489676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333</xdr:row>
      <xdr:rowOff>279400</xdr:rowOff>
    </xdr:from>
    <xdr:to>
      <xdr:col>3</xdr:col>
      <xdr:colOff>196850</xdr:colOff>
      <xdr:row>333</xdr:row>
      <xdr:rowOff>498475</xdr:rowOff>
    </xdr:to>
    <xdr:pic>
      <xdr:nvPicPr>
        <xdr:cNvPr id="516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89676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333</xdr:row>
      <xdr:rowOff>279400</xdr:rowOff>
    </xdr:from>
    <xdr:to>
      <xdr:col>3</xdr:col>
      <xdr:colOff>196850</xdr:colOff>
      <xdr:row>333</xdr:row>
      <xdr:rowOff>498475</xdr:rowOff>
    </xdr:to>
    <xdr:pic>
      <xdr:nvPicPr>
        <xdr:cNvPr id="516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89676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333</xdr:row>
      <xdr:rowOff>279400</xdr:rowOff>
    </xdr:from>
    <xdr:to>
      <xdr:col>10</xdr:col>
      <xdr:colOff>196850</xdr:colOff>
      <xdr:row>333</xdr:row>
      <xdr:rowOff>498475</xdr:rowOff>
    </xdr:to>
    <xdr:pic>
      <xdr:nvPicPr>
        <xdr:cNvPr id="516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489676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333</xdr:row>
      <xdr:rowOff>279400</xdr:rowOff>
    </xdr:from>
    <xdr:to>
      <xdr:col>3</xdr:col>
      <xdr:colOff>196850</xdr:colOff>
      <xdr:row>333</xdr:row>
      <xdr:rowOff>498475</xdr:rowOff>
    </xdr:to>
    <xdr:pic>
      <xdr:nvPicPr>
        <xdr:cNvPr id="517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89676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333</xdr:row>
      <xdr:rowOff>279400</xdr:rowOff>
    </xdr:from>
    <xdr:to>
      <xdr:col>3</xdr:col>
      <xdr:colOff>196850</xdr:colOff>
      <xdr:row>333</xdr:row>
      <xdr:rowOff>498475</xdr:rowOff>
    </xdr:to>
    <xdr:pic>
      <xdr:nvPicPr>
        <xdr:cNvPr id="517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89676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333</xdr:row>
      <xdr:rowOff>279400</xdr:rowOff>
    </xdr:from>
    <xdr:to>
      <xdr:col>10</xdr:col>
      <xdr:colOff>196850</xdr:colOff>
      <xdr:row>333</xdr:row>
      <xdr:rowOff>498475</xdr:rowOff>
    </xdr:to>
    <xdr:pic>
      <xdr:nvPicPr>
        <xdr:cNvPr id="517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489676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333</xdr:row>
      <xdr:rowOff>279400</xdr:rowOff>
    </xdr:from>
    <xdr:to>
      <xdr:col>3</xdr:col>
      <xdr:colOff>196850</xdr:colOff>
      <xdr:row>333</xdr:row>
      <xdr:rowOff>498475</xdr:rowOff>
    </xdr:to>
    <xdr:pic>
      <xdr:nvPicPr>
        <xdr:cNvPr id="517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89676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333</xdr:row>
      <xdr:rowOff>279400</xdr:rowOff>
    </xdr:from>
    <xdr:to>
      <xdr:col>3</xdr:col>
      <xdr:colOff>196850</xdr:colOff>
      <xdr:row>333</xdr:row>
      <xdr:rowOff>498475</xdr:rowOff>
    </xdr:to>
    <xdr:pic>
      <xdr:nvPicPr>
        <xdr:cNvPr id="517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89676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333</xdr:row>
      <xdr:rowOff>257175</xdr:rowOff>
    </xdr:from>
    <xdr:to>
      <xdr:col>3</xdr:col>
      <xdr:colOff>514350</xdr:colOff>
      <xdr:row>333</xdr:row>
      <xdr:rowOff>476250</xdr:rowOff>
    </xdr:to>
    <xdr:pic>
      <xdr:nvPicPr>
        <xdr:cNvPr id="517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489454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333</xdr:row>
      <xdr:rowOff>279400</xdr:rowOff>
    </xdr:from>
    <xdr:to>
      <xdr:col>10</xdr:col>
      <xdr:colOff>196850</xdr:colOff>
      <xdr:row>333</xdr:row>
      <xdr:rowOff>498475</xdr:rowOff>
    </xdr:to>
    <xdr:pic>
      <xdr:nvPicPr>
        <xdr:cNvPr id="517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489676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333</xdr:row>
      <xdr:rowOff>257175</xdr:rowOff>
    </xdr:from>
    <xdr:to>
      <xdr:col>10</xdr:col>
      <xdr:colOff>514350</xdr:colOff>
      <xdr:row>333</xdr:row>
      <xdr:rowOff>476250</xdr:rowOff>
    </xdr:to>
    <xdr:pic>
      <xdr:nvPicPr>
        <xdr:cNvPr id="517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2489454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333</xdr:row>
      <xdr:rowOff>279400</xdr:rowOff>
    </xdr:from>
    <xdr:to>
      <xdr:col>3</xdr:col>
      <xdr:colOff>196850</xdr:colOff>
      <xdr:row>333</xdr:row>
      <xdr:rowOff>498475</xdr:rowOff>
    </xdr:to>
    <xdr:pic>
      <xdr:nvPicPr>
        <xdr:cNvPr id="517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89676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333</xdr:row>
      <xdr:rowOff>257175</xdr:rowOff>
    </xdr:from>
    <xdr:to>
      <xdr:col>3</xdr:col>
      <xdr:colOff>514350</xdr:colOff>
      <xdr:row>333</xdr:row>
      <xdr:rowOff>476250</xdr:rowOff>
    </xdr:to>
    <xdr:pic>
      <xdr:nvPicPr>
        <xdr:cNvPr id="517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489454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333</xdr:row>
      <xdr:rowOff>279400</xdr:rowOff>
    </xdr:from>
    <xdr:to>
      <xdr:col>3</xdr:col>
      <xdr:colOff>196850</xdr:colOff>
      <xdr:row>333</xdr:row>
      <xdr:rowOff>498475</xdr:rowOff>
    </xdr:to>
    <xdr:pic>
      <xdr:nvPicPr>
        <xdr:cNvPr id="518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89676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333</xdr:row>
      <xdr:rowOff>279400</xdr:rowOff>
    </xdr:from>
    <xdr:to>
      <xdr:col>10</xdr:col>
      <xdr:colOff>196850</xdr:colOff>
      <xdr:row>333</xdr:row>
      <xdr:rowOff>498475</xdr:rowOff>
    </xdr:to>
    <xdr:pic>
      <xdr:nvPicPr>
        <xdr:cNvPr id="518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489676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333</xdr:row>
      <xdr:rowOff>279400</xdr:rowOff>
    </xdr:from>
    <xdr:to>
      <xdr:col>3</xdr:col>
      <xdr:colOff>196850</xdr:colOff>
      <xdr:row>333</xdr:row>
      <xdr:rowOff>498475</xdr:rowOff>
    </xdr:to>
    <xdr:pic>
      <xdr:nvPicPr>
        <xdr:cNvPr id="518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89676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333</xdr:row>
      <xdr:rowOff>279400</xdr:rowOff>
    </xdr:from>
    <xdr:to>
      <xdr:col>3</xdr:col>
      <xdr:colOff>196850</xdr:colOff>
      <xdr:row>333</xdr:row>
      <xdr:rowOff>498475</xdr:rowOff>
    </xdr:to>
    <xdr:pic>
      <xdr:nvPicPr>
        <xdr:cNvPr id="518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89676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333</xdr:row>
      <xdr:rowOff>279400</xdr:rowOff>
    </xdr:from>
    <xdr:to>
      <xdr:col>10</xdr:col>
      <xdr:colOff>196850</xdr:colOff>
      <xdr:row>333</xdr:row>
      <xdr:rowOff>498475</xdr:rowOff>
    </xdr:to>
    <xdr:pic>
      <xdr:nvPicPr>
        <xdr:cNvPr id="518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489676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333</xdr:row>
      <xdr:rowOff>279400</xdr:rowOff>
    </xdr:from>
    <xdr:to>
      <xdr:col>3</xdr:col>
      <xdr:colOff>196850</xdr:colOff>
      <xdr:row>333</xdr:row>
      <xdr:rowOff>498475</xdr:rowOff>
    </xdr:to>
    <xdr:pic>
      <xdr:nvPicPr>
        <xdr:cNvPr id="518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89676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333</xdr:row>
      <xdr:rowOff>279400</xdr:rowOff>
    </xdr:from>
    <xdr:to>
      <xdr:col>3</xdr:col>
      <xdr:colOff>196850</xdr:colOff>
      <xdr:row>333</xdr:row>
      <xdr:rowOff>498475</xdr:rowOff>
    </xdr:to>
    <xdr:pic>
      <xdr:nvPicPr>
        <xdr:cNvPr id="518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89676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333</xdr:row>
      <xdr:rowOff>279400</xdr:rowOff>
    </xdr:from>
    <xdr:to>
      <xdr:col>10</xdr:col>
      <xdr:colOff>196850</xdr:colOff>
      <xdr:row>333</xdr:row>
      <xdr:rowOff>498475</xdr:rowOff>
    </xdr:to>
    <xdr:pic>
      <xdr:nvPicPr>
        <xdr:cNvPr id="518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489676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333</xdr:row>
      <xdr:rowOff>279400</xdr:rowOff>
    </xdr:from>
    <xdr:to>
      <xdr:col>3</xdr:col>
      <xdr:colOff>196850</xdr:colOff>
      <xdr:row>333</xdr:row>
      <xdr:rowOff>498475</xdr:rowOff>
    </xdr:to>
    <xdr:pic>
      <xdr:nvPicPr>
        <xdr:cNvPr id="518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89676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333</xdr:row>
      <xdr:rowOff>279400</xdr:rowOff>
    </xdr:from>
    <xdr:to>
      <xdr:col>3</xdr:col>
      <xdr:colOff>196850</xdr:colOff>
      <xdr:row>333</xdr:row>
      <xdr:rowOff>498475</xdr:rowOff>
    </xdr:to>
    <xdr:pic>
      <xdr:nvPicPr>
        <xdr:cNvPr id="518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89676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333</xdr:row>
      <xdr:rowOff>279400</xdr:rowOff>
    </xdr:from>
    <xdr:to>
      <xdr:col>10</xdr:col>
      <xdr:colOff>196850</xdr:colOff>
      <xdr:row>333</xdr:row>
      <xdr:rowOff>498475</xdr:rowOff>
    </xdr:to>
    <xdr:pic>
      <xdr:nvPicPr>
        <xdr:cNvPr id="519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489676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333</xdr:row>
      <xdr:rowOff>279400</xdr:rowOff>
    </xdr:from>
    <xdr:to>
      <xdr:col>3</xdr:col>
      <xdr:colOff>196850</xdr:colOff>
      <xdr:row>333</xdr:row>
      <xdr:rowOff>498475</xdr:rowOff>
    </xdr:to>
    <xdr:pic>
      <xdr:nvPicPr>
        <xdr:cNvPr id="519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89676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333</xdr:row>
      <xdr:rowOff>279400</xdr:rowOff>
    </xdr:from>
    <xdr:to>
      <xdr:col>3</xdr:col>
      <xdr:colOff>196850</xdr:colOff>
      <xdr:row>333</xdr:row>
      <xdr:rowOff>498475</xdr:rowOff>
    </xdr:to>
    <xdr:pic>
      <xdr:nvPicPr>
        <xdr:cNvPr id="519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89676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333</xdr:row>
      <xdr:rowOff>279400</xdr:rowOff>
    </xdr:from>
    <xdr:to>
      <xdr:col>10</xdr:col>
      <xdr:colOff>196850</xdr:colOff>
      <xdr:row>333</xdr:row>
      <xdr:rowOff>498475</xdr:rowOff>
    </xdr:to>
    <xdr:pic>
      <xdr:nvPicPr>
        <xdr:cNvPr id="519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489676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333</xdr:row>
      <xdr:rowOff>279400</xdr:rowOff>
    </xdr:from>
    <xdr:to>
      <xdr:col>3</xdr:col>
      <xdr:colOff>196850</xdr:colOff>
      <xdr:row>333</xdr:row>
      <xdr:rowOff>498475</xdr:rowOff>
    </xdr:to>
    <xdr:pic>
      <xdr:nvPicPr>
        <xdr:cNvPr id="519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89676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333</xdr:row>
      <xdr:rowOff>279400</xdr:rowOff>
    </xdr:from>
    <xdr:to>
      <xdr:col>3</xdr:col>
      <xdr:colOff>196850</xdr:colOff>
      <xdr:row>333</xdr:row>
      <xdr:rowOff>498475</xdr:rowOff>
    </xdr:to>
    <xdr:pic>
      <xdr:nvPicPr>
        <xdr:cNvPr id="519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89676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333</xdr:row>
      <xdr:rowOff>279400</xdr:rowOff>
    </xdr:from>
    <xdr:to>
      <xdr:col>10</xdr:col>
      <xdr:colOff>196850</xdr:colOff>
      <xdr:row>333</xdr:row>
      <xdr:rowOff>498475</xdr:rowOff>
    </xdr:to>
    <xdr:pic>
      <xdr:nvPicPr>
        <xdr:cNvPr id="519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489676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333</xdr:row>
      <xdr:rowOff>279400</xdr:rowOff>
    </xdr:from>
    <xdr:to>
      <xdr:col>3</xdr:col>
      <xdr:colOff>196850</xdr:colOff>
      <xdr:row>333</xdr:row>
      <xdr:rowOff>498475</xdr:rowOff>
    </xdr:to>
    <xdr:pic>
      <xdr:nvPicPr>
        <xdr:cNvPr id="519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89676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333</xdr:row>
      <xdr:rowOff>279400</xdr:rowOff>
    </xdr:from>
    <xdr:to>
      <xdr:col>3</xdr:col>
      <xdr:colOff>196850</xdr:colOff>
      <xdr:row>333</xdr:row>
      <xdr:rowOff>498475</xdr:rowOff>
    </xdr:to>
    <xdr:pic>
      <xdr:nvPicPr>
        <xdr:cNvPr id="519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89676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333</xdr:row>
      <xdr:rowOff>279400</xdr:rowOff>
    </xdr:from>
    <xdr:to>
      <xdr:col>10</xdr:col>
      <xdr:colOff>196850</xdr:colOff>
      <xdr:row>333</xdr:row>
      <xdr:rowOff>498475</xdr:rowOff>
    </xdr:to>
    <xdr:pic>
      <xdr:nvPicPr>
        <xdr:cNvPr id="519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489676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333</xdr:row>
      <xdr:rowOff>279400</xdr:rowOff>
    </xdr:from>
    <xdr:to>
      <xdr:col>3</xdr:col>
      <xdr:colOff>196850</xdr:colOff>
      <xdr:row>333</xdr:row>
      <xdr:rowOff>498475</xdr:rowOff>
    </xdr:to>
    <xdr:pic>
      <xdr:nvPicPr>
        <xdr:cNvPr id="520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89676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333</xdr:row>
      <xdr:rowOff>279400</xdr:rowOff>
    </xdr:from>
    <xdr:to>
      <xdr:col>3</xdr:col>
      <xdr:colOff>196850</xdr:colOff>
      <xdr:row>333</xdr:row>
      <xdr:rowOff>498475</xdr:rowOff>
    </xdr:to>
    <xdr:pic>
      <xdr:nvPicPr>
        <xdr:cNvPr id="520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89676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333</xdr:row>
      <xdr:rowOff>257175</xdr:rowOff>
    </xdr:from>
    <xdr:to>
      <xdr:col>3</xdr:col>
      <xdr:colOff>514350</xdr:colOff>
      <xdr:row>333</xdr:row>
      <xdr:rowOff>476250</xdr:rowOff>
    </xdr:to>
    <xdr:pic>
      <xdr:nvPicPr>
        <xdr:cNvPr id="520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489454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333</xdr:row>
      <xdr:rowOff>279400</xdr:rowOff>
    </xdr:from>
    <xdr:to>
      <xdr:col>10</xdr:col>
      <xdr:colOff>196850</xdr:colOff>
      <xdr:row>333</xdr:row>
      <xdr:rowOff>498475</xdr:rowOff>
    </xdr:to>
    <xdr:pic>
      <xdr:nvPicPr>
        <xdr:cNvPr id="520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489676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333</xdr:row>
      <xdr:rowOff>257175</xdr:rowOff>
    </xdr:from>
    <xdr:to>
      <xdr:col>10</xdr:col>
      <xdr:colOff>514350</xdr:colOff>
      <xdr:row>333</xdr:row>
      <xdr:rowOff>476250</xdr:rowOff>
    </xdr:to>
    <xdr:pic>
      <xdr:nvPicPr>
        <xdr:cNvPr id="520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2489454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333</xdr:row>
      <xdr:rowOff>279400</xdr:rowOff>
    </xdr:from>
    <xdr:to>
      <xdr:col>3</xdr:col>
      <xdr:colOff>196850</xdr:colOff>
      <xdr:row>333</xdr:row>
      <xdr:rowOff>498475</xdr:rowOff>
    </xdr:to>
    <xdr:pic>
      <xdr:nvPicPr>
        <xdr:cNvPr id="520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89676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333</xdr:row>
      <xdr:rowOff>257175</xdr:rowOff>
    </xdr:from>
    <xdr:to>
      <xdr:col>3</xdr:col>
      <xdr:colOff>514350</xdr:colOff>
      <xdr:row>333</xdr:row>
      <xdr:rowOff>476250</xdr:rowOff>
    </xdr:to>
    <xdr:pic>
      <xdr:nvPicPr>
        <xdr:cNvPr id="520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489454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333</xdr:row>
      <xdr:rowOff>279400</xdr:rowOff>
    </xdr:from>
    <xdr:to>
      <xdr:col>3</xdr:col>
      <xdr:colOff>196850</xdr:colOff>
      <xdr:row>333</xdr:row>
      <xdr:rowOff>498475</xdr:rowOff>
    </xdr:to>
    <xdr:pic>
      <xdr:nvPicPr>
        <xdr:cNvPr id="520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89676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333</xdr:row>
      <xdr:rowOff>279400</xdr:rowOff>
    </xdr:from>
    <xdr:to>
      <xdr:col>10</xdr:col>
      <xdr:colOff>196850</xdr:colOff>
      <xdr:row>333</xdr:row>
      <xdr:rowOff>498475</xdr:rowOff>
    </xdr:to>
    <xdr:pic>
      <xdr:nvPicPr>
        <xdr:cNvPr id="520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489676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333</xdr:row>
      <xdr:rowOff>279400</xdr:rowOff>
    </xdr:from>
    <xdr:to>
      <xdr:col>3</xdr:col>
      <xdr:colOff>196850</xdr:colOff>
      <xdr:row>333</xdr:row>
      <xdr:rowOff>498475</xdr:rowOff>
    </xdr:to>
    <xdr:pic>
      <xdr:nvPicPr>
        <xdr:cNvPr id="520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89676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333</xdr:row>
      <xdr:rowOff>279400</xdr:rowOff>
    </xdr:from>
    <xdr:to>
      <xdr:col>3</xdr:col>
      <xdr:colOff>196850</xdr:colOff>
      <xdr:row>333</xdr:row>
      <xdr:rowOff>498475</xdr:rowOff>
    </xdr:to>
    <xdr:pic>
      <xdr:nvPicPr>
        <xdr:cNvPr id="521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89676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333</xdr:row>
      <xdr:rowOff>279400</xdr:rowOff>
    </xdr:from>
    <xdr:to>
      <xdr:col>10</xdr:col>
      <xdr:colOff>196850</xdr:colOff>
      <xdr:row>333</xdr:row>
      <xdr:rowOff>498475</xdr:rowOff>
    </xdr:to>
    <xdr:pic>
      <xdr:nvPicPr>
        <xdr:cNvPr id="52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489676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333</xdr:row>
      <xdr:rowOff>279400</xdr:rowOff>
    </xdr:from>
    <xdr:to>
      <xdr:col>3</xdr:col>
      <xdr:colOff>196850</xdr:colOff>
      <xdr:row>333</xdr:row>
      <xdr:rowOff>498475</xdr:rowOff>
    </xdr:to>
    <xdr:pic>
      <xdr:nvPicPr>
        <xdr:cNvPr id="521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89676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333</xdr:row>
      <xdr:rowOff>279400</xdr:rowOff>
    </xdr:from>
    <xdr:to>
      <xdr:col>3</xdr:col>
      <xdr:colOff>196850</xdr:colOff>
      <xdr:row>333</xdr:row>
      <xdr:rowOff>498475</xdr:rowOff>
    </xdr:to>
    <xdr:pic>
      <xdr:nvPicPr>
        <xdr:cNvPr id="521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89676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333</xdr:row>
      <xdr:rowOff>279400</xdr:rowOff>
    </xdr:from>
    <xdr:to>
      <xdr:col>10</xdr:col>
      <xdr:colOff>196850</xdr:colOff>
      <xdr:row>333</xdr:row>
      <xdr:rowOff>498475</xdr:rowOff>
    </xdr:to>
    <xdr:pic>
      <xdr:nvPicPr>
        <xdr:cNvPr id="521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489676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333</xdr:row>
      <xdr:rowOff>279400</xdr:rowOff>
    </xdr:from>
    <xdr:to>
      <xdr:col>3</xdr:col>
      <xdr:colOff>196850</xdr:colOff>
      <xdr:row>333</xdr:row>
      <xdr:rowOff>498475</xdr:rowOff>
    </xdr:to>
    <xdr:pic>
      <xdr:nvPicPr>
        <xdr:cNvPr id="521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89676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333</xdr:row>
      <xdr:rowOff>279400</xdr:rowOff>
    </xdr:from>
    <xdr:to>
      <xdr:col>3</xdr:col>
      <xdr:colOff>196850</xdr:colOff>
      <xdr:row>333</xdr:row>
      <xdr:rowOff>498475</xdr:rowOff>
    </xdr:to>
    <xdr:pic>
      <xdr:nvPicPr>
        <xdr:cNvPr id="521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89676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333</xdr:row>
      <xdr:rowOff>279400</xdr:rowOff>
    </xdr:from>
    <xdr:to>
      <xdr:col>10</xdr:col>
      <xdr:colOff>196850</xdr:colOff>
      <xdr:row>333</xdr:row>
      <xdr:rowOff>498475</xdr:rowOff>
    </xdr:to>
    <xdr:pic>
      <xdr:nvPicPr>
        <xdr:cNvPr id="521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489676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333</xdr:row>
      <xdr:rowOff>279400</xdr:rowOff>
    </xdr:from>
    <xdr:to>
      <xdr:col>3</xdr:col>
      <xdr:colOff>196850</xdr:colOff>
      <xdr:row>333</xdr:row>
      <xdr:rowOff>498475</xdr:rowOff>
    </xdr:to>
    <xdr:pic>
      <xdr:nvPicPr>
        <xdr:cNvPr id="521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89676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333</xdr:row>
      <xdr:rowOff>279400</xdr:rowOff>
    </xdr:from>
    <xdr:to>
      <xdr:col>3</xdr:col>
      <xdr:colOff>196850</xdr:colOff>
      <xdr:row>333</xdr:row>
      <xdr:rowOff>498475</xdr:rowOff>
    </xdr:to>
    <xdr:pic>
      <xdr:nvPicPr>
        <xdr:cNvPr id="521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89676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333</xdr:row>
      <xdr:rowOff>279400</xdr:rowOff>
    </xdr:from>
    <xdr:to>
      <xdr:col>10</xdr:col>
      <xdr:colOff>196850</xdr:colOff>
      <xdr:row>333</xdr:row>
      <xdr:rowOff>498475</xdr:rowOff>
    </xdr:to>
    <xdr:pic>
      <xdr:nvPicPr>
        <xdr:cNvPr id="522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489676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333</xdr:row>
      <xdr:rowOff>279400</xdr:rowOff>
    </xdr:from>
    <xdr:to>
      <xdr:col>3</xdr:col>
      <xdr:colOff>196850</xdr:colOff>
      <xdr:row>333</xdr:row>
      <xdr:rowOff>498475</xdr:rowOff>
    </xdr:to>
    <xdr:pic>
      <xdr:nvPicPr>
        <xdr:cNvPr id="522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89676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333</xdr:row>
      <xdr:rowOff>279400</xdr:rowOff>
    </xdr:from>
    <xdr:to>
      <xdr:col>3</xdr:col>
      <xdr:colOff>196850</xdr:colOff>
      <xdr:row>333</xdr:row>
      <xdr:rowOff>498475</xdr:rowOff>
    </xdr:to>
    <xdr:pic>
      <xdr:nvPicPr>
        <xdr:cNvPr id="522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89676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333</xdr:row>
      <xdr:rowOff>257175</xdr:rowOff>
    </xdr:from>
    <xdr:to>
      <xdr:col>3</xdr:col>
      <xdr:colOff>514350</xdr:colOff>
      <xdr:row>333</xdr:row>
      <xdr:rowOff>476250</xdr:rowOff>
    </xdr:to>
    <xdr:pic>
      <xdr:nvPicPr>
        <xdr:cNvPr id="522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489454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333</xdr:row>
      <xdr:rowOff>279400</xdr:rowOff>
    </xdr:from>
    <xdr:to>
      <xdr:col>10</xdr:col>
      <xdr:colOff>196850</xdr:colOff>
      <xdr:row>333</xdr:row>
      <xdr:rowOff>498475</xdr:rowOff>
    </xdr:to>
    <xdr:pic>
      <xdr:nvPicPr>
        <xdr:cNvPr id="522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489676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333</xdr:row>
      <xdr:rowOff>257175</xdr:rowOff>
    </xdr:from>
    <xdr:to>
      <xdr:col>10</xdr:col>
      <xdr:colOff>514350</xdr:colOff>
      <xdr:row>333</xdr:row>
      <xdr:rowOff>476250</xdr:rowOff>
    </xdr:to>
    <xdr:pic>
      <xdr:nvPicPr>
        <xdr:cNvPr id="522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2489454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333</xdr:row>
      <xdr:rowOff>279400</xdr:rowOff>
    </xdr:from>
    <xdr:to>
      <xdr:col>3</xdr:col>
      <xdr:colOff>196850</xdr:colOff>
      <xdr:row>333</xdr:row>
      <xdr:rowOff>498475</xdr:rowOff>
    </xdr:to>
    <xdr:pic>
      <xdr:nvPicPr>
        <xdr:cNvPr id="522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89676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333</xdr:row>
      <xdr:rowOff>257175</xdr:rowOff>
    </xdr:from>
    <xdr:to>
      <xdr:col>3</xdr:col>
      <xdr:colOff>514350</xdr:colOff>
      <xdr:row>333</xdr:row>
      <xdr:rowOff>476250</xdr:rowOff>
    </xdr:to>
    <xdr:pic>
      <xdr:nvPicPr>
        <xdr:cNvPr id="522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489454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333</xdr:row>
      <xdr:rowOff>279400</xdr:rowOff>
    </xdr:from>
    <xdr:to>
      <xdr:col>3</xdr:col>
      <xdr:colOff>196850</xdr:colOff>
      <xdr:row>333</xdr:row>
      <xdr:rowOff>498475</xdr:rowOff>
    </xdr:to>
    <xdr:pic>
      <xdr:nvPicPr>
        <xdr:cNvPr id="522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89676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333</xdr:row>
      <xdr:rowOff>279400</xdr:rowOff>
    </xdr:from>
    <xdr:to>
      <xdr:col>10</xdr:col>
      <xdr:colOff>196850</xdr:colOff>
      <xdr:row>333</xdr:row>
      <xdr:rowOff>498475</xdr:rowOff>
    </xdr:to>
    <xdr:pic>
      <xdr:nvPicPr>
        <xdr:cNvPr id="522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489676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333</xdr:row>
      <xdr:rowOff>279400</xdr:rowOff>
    </xdr:from>
    <xdr:to>
      <xdr:col>3</xdr:col>
      <xdr:colOff>196850</xdr:colOff>
      <xdr:row>333</xdr:row>
      <xdr:rowOff>498475</xdr:rowOff>
    </xdr:to>
    <xdr:pic>
      <xdr:nvPicPr>
        <xdr:cNvPr id="523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89676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333</xdr:row>
      <xdr:rowOff>279400</xdr:rowOff>
    </xdr:from>
    <xdr:to>
      <xdr:col>3</xdr:col>
      <xdr:colOff>196850</xdr:colOff>
      <xdr:row>333</xdr:row>
      <xdr:rowOff>498475</xdr:rowOff>
    </xdr:to>
    <xdr:pic>
      <xdr:nvPicPr>
        <xdr:cNvPr id="523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89676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333</xdr:row>
      <xdr:rowOff>279400</xdr:rowOff>
    </xdr:from>
    <xdr:to>
      <xdr:col>10</xdr:col>
      <xdr:colOff>196850</xdr:colOff>
      <xdr:row>333</xdr:row>
      <xdr:rowOff>498475</xdr:rowOff>
    </xdr:to>
    <xdr:pic>
      <xdr:nvPicPr>
        <xdr:cNvPr id="523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489676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333</xdr:row>
      <xdr:rowOff>279400</xdr:rowOff>
    </xdr:from>
    <xdr:to>
      <xdr:col>3</xdr:col>
      <xdr:colOff>196850</xdr:colOff>
      <xdr:row>333</xdr:row>
      <xdr:rowOff>498475</xdr:rowOff>
    </xdr:to>
    <xdr:pic>
      <xdr:nvPicPr>
        <xdr:cNvPr id="523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89676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333</xdr:row>
      <xdr:rowOff>279400</xdr:rowOff>
    </xdr:from>
    <xdr:to>
      <xdr:col>3</xdr:col>
      <xdr:colOff>196850</xdr:colOff>
      <xdr:row>333</xdr:row>
      <xdr:rowOff>498475</xdr:rowOff>
    </xdr:to>
    <xdr:pic>
      <xdr:nvPicPr>
        <xdr:cNvPr id="52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89676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333</xdr:row>
      <xdr:rowOff>279400</xdr:rowOff>
    </xdr:from>
    <xdr:to>
      <xdr:col>10</xdr:col>
      <xdr:colOff>196850</xdr:colOff>
      <xdr:row>333</xdr:row>
      <xdr:rowOff>498475</xdr:rowOff>
    </xdr:to>
    <xdr:pic>
      <xdr:nvPicPr>
        <xdr:cNvPr id="523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489676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333</xdr:row>
      <xdr:rowOff>279400</xdr:rowOff>
    </xdr:from>
    <xdr:to>
      <xdr:col>3</xdr:col>
      <xdr:colOff>196850</xdr:colOff>
      <xdr:row>333</xdr:row>
      <xdr:rowOff>498475</xdr:rowOff>
    </xdr:to>
    <xdr:pic>
      <xdr:nvPicPr>
        <xdr:cNvPr id="523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89676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333</xdr:row>
      <xdr:rowOff>279400</xdr:rowOff>
    </xdr:from>
    <xdr:to>
      <xdr:col>3</xdr:col>
      <xdr:colOff>196850</xdr:colOff>
      <xdr:row>333</xdr:row>
      <xdr:rowOff>498475</xdr:rowOff>
    </xdr:to>
    <xdr:pic>
      <xdr:nvPicPr>
        <xdr:cNvPr id="523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89676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333</xdr:row>
      <xdr:rowOff>257175</xdr:rowOff>
    </xdr:from>
    <xdr:to>
      <xdr:col>3</xdr:col>
      <xdr:colOff>514350</xdr:colOff>
      <xdr:row>333</xdr:row>
      <xdr:rowOff>476250</xdr:rowOff>
    </xdr:to>
    <xdr:pic>
      <xdr:nvPicPr>
        <xdr:cNvPr id="523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489454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333</xdr:row>
      <xdr:rowOff>279400</xdr:rowOff>
    </xdr:from>
    <xdr:to>
      <xdr:col>10</xdr:col>
      <xdr:colOff>196850</xdr:colOff>
      <xdr:row>333</xdr:row>
      <xdr:rowOff>498475</xdr:rowOff>
    </xdr:to>
    <xdr:pic>
      <xdr:nvPicPr>
        <xdr:cNvPr id="523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489676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333</xdr:row>
      <xdr:rowOff>257175</xdr:rowOff>
    </xdr:from>
    <xdr:to>
      <xdr:col>10</xdr:col>
      <xdr:colOff>514350</xdr:colOff>
      <xdr:row>333</xdr:row>
      <xdr:rowOff>476250</xdr:rowOff>
    </xdr:to>
    <xdr:pic>
      <xdr:nvPicPr>
        <xdr:cNvPr id="524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2489454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333</xdr:row>
      <xdr:rowOff>279400</xdr:rowOff>
    </xdr:from>
    <xdr:to>
      <xdr:col>3</xdr:col>
      <xdr:colOff>196850</xdr:colOff>
      <xdr:row>333</xdr:row>
      <xdr:rowOff>498475</xdr:rowOff>
    </xdr:to>
    <xdr:pic>
      <xdr:nvPicPr>
        <xdr:cNvPr id="524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89676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333</xdr:row>
      <xdr:rowOff>257175</xdr:rowOff>
    </xdr:from>
    <xdr:to>
      <xdr:col>3</xdr:col>
      <xdr:colOff>514350</xdr:colOff>
      <xdr:row>333</xdr:row>
      <xdr:rowOff>476250</xdr:rowOff>
    </xdr:to>
    <xdr:pic>
      <xdr:nvPicPr>
        <xdr:cNvPr id="524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489454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333</xdr:row>
      <xdr:rowOff>279400</xdr:rowOff>
    </xdr:from>
    <xdr:to>
      <xdr:col>3</xdr:col>
      <xdr:colOff>196850</xdr:colOff>
      <xdr:row>333</xdr:row>
      <xdr:rowOff>498475</xdr:rowOff>
    </xdr:to>
    <xdr:pic>
      <xdr:nvPicPr>
        <xdr:cNvPr id="524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89676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333</xdr:row>
      <xdr:rowOff>279400</xdr:rowOff>
    </xdr:from>
    <xdr:to>
      <xdr:col>10</xdr:col>
      <xdr:colOff>196850</xdr:colOff>
      <xdr:row>333</xdr:row>
      <xdr:rowOff>498475</xdr:rowOff>
    </xdr:to>
    <xdr:pic>
      <xdr:nvPicPr>
        <xdr:cNvPr id="524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489676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333</xdr:row>
      <xdr:rowOff>279400</xdr:rowOff>
    </xdr:from>
    <xdr:to>
      <xdr:col>3</xdr:col>
      <xdr:colOff>196850</xdr:colOff>
      <xdr:row>333</xdr:row>
      <xdr:rowOff>498475</xdr:rowOff>
    </xdr:to>
    <xdr:pic>
      <xdr:nvPicPr>
        <xdr:cNvPr id="524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89676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333</xdr:row>
      <xdr:rowOff>279400</xdr:rowOff>
    </xdr:from>
    <xdr:to>
      <xdr:col>3</xdr:col>
      <xdr:colOff>196850</xdr:colOff>
      <xdr:row>333</xdr:row>
      <xdr:rowOff>498475</xdr:rowOff>
    </xdr:to>
    <xdr:pic>
      <xdr:nvPicPr>
        <xdr:cNvPr id="524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89676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333</xdr:row>
      <xdr:rowOff>279400</xdr:rowOff>
    </xdr:from>
    <xdr:to>
      <xdr:col>10</xdr:col>
      <xdr:colOff>196850</xdr:colOff>
      <xdr:row>333</xdr:row>
      <xdr:rowOff>498475</xdr:rowOff>
    </xdr:to>
    <xdr:pic>
      <xdr:nvPicPr>
        <xdr:cNvPr id="524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489676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333</xdr:row>
      <xdr:rowOff>279400</xdr:rowOff>
    </xdr:from>
    <xdr:to>
      <xdr:col>3</xdr:col>
      <xdr:colOff>196850</xdr:colOff>
      <xdr:row>333</xdr:row>
      <xdr:rowOff>498475</xdr:rowOff>
    </xdr:to>
    <xdr:pic>
      <xdr:nvPicPr>
        <xdr:cNvPr id="524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89676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333</xdr:row>
      <xdr:rowOff>279400</xdr:rowOff>
    </xdr:from>
    <xdr:to>
      <xdr:col>3</xdr:col>
      <xdr:colOff>196850</xdr:colOff>
      <xdr:row>333</xdr:row>
      <xdr:rowOff>498475</xdr:rowOff>
    </xdr:to>
    <xdr:pic>
      <xdr:nvPicPr>
        <xdr:cNvPr id="524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89676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333</xdr:row>
      <xdr:rowOff>279400</xdr:rowOff>
    </xdr:from>
    <xdr:to>
      <xdr:col>10</xdr:col>
      <xdr:colOff>196850</xdr:colOff>
      <xdr:row>333</xdr:row>
      <xdr:rowOff>498475</xdr:rowOff>
    </xdr:to>
    <xdr:pic>
      <xdr:nvPicPr>
        <xdr:cNvPr id="525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489676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333</xdr:row>
      <xdr:rowOff>279400</xdr:rowOff>
    </xdr:from>
    <xdr:to>
      <xdr:col>3</xdr:col>
      <xdr:colOff>196850</xdr:colOff>
      <xdr:row>333</xdr:row>
      <xdr:rowOff>498475</xdr:rowOff>
    </xdr:to>
    <xdr:pic>
      <xdr:nvPicPr>
        <xdr:cNvPr id="525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89676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333</xdr:row>
      <xdr:rowOff>279400</xdr:rowOff>
    </xdr:from>
    <xdr:to>
      <xdr:col>3</xdr:col>
      <xdr:colOff>196850</xdr:colOff>
      <xdr:row>333</xdr:row>
      <xdr:rowOff>498475</xdr:rowOff>
    </xdr:to>
    <xdr:pic>
      <xdr:nvPicPr>
        <xdr:cNvPr id="525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89676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333</xdr:row>
      <xdr:rowOff>279400</xdr:rowOff>
    </xdr:from>
    <xdr:to>
      <xdr:col>10</xdr:col>
      <xdr:colOff>196850</xdr:colOff>
      <xdr:row>333</xdr:row>
      <xdr:rowOff>498475</xdr:rowOff>
    </xdr:to>
    <xdr:pic>
      <xdr:nvPicPr>
        <xdr:cNvPr id="525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489676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333</xdr:row>
      <xdr:rowOff>279400</xdr:rowOff>
    </xdr:from>
    <xdr:to>
      <xdr:col>3</xdr:col>
      <xdr:colOff>196850</xdr:colOff>
      <xdr:row>333</xdr:row>
      <xdr:rowOff>498475</xdr:rowOff>
    </xdr:to>
    <xdr:pic>
      <xdr:nvPicPr>
        <xdr:cNvPr id="525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89676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333</xdr:row>
      <xdr:rowOff>279400</xdr:rowOff>
    </xdr:from>
    <xdr:to>
      <xdr:col>3</xdr:col>
      <xdr:colOff>196850</xdr:colOff>
      <xdr:row>333</xdr:row>
      <xdr:rowOff>498475</xdr:rowOff>
    </xdr:to>
    <xdr:pic>
      <xdr:nvPicPr>
        <xdr:cNvPr id="525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89676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333</xdr:row>
      <xdr:rowOff>279400</xdr:rowOff>
    </xdr:from>
    <xdr:to>
      <xdr:col>10</xdr:col>
      <xdr:colOff>196850</xdr:colOff>
      <xdr:row>333</xdr:row>
      <xdr:rowOff>498475</xdr:rowOff>
    </xdr:to>
    <xdr:pic>
      <xdr:nvPicPr>
        <xdr:cNvPr id="525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489676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333</xdr:row>
      <xdr:rowOff>279400</xdr:rowOff>
    </xdr:from>
    <xdr:to>
      <xdr:col>3</xdr:col>
      <xdr:colOff>196850</xdr:colOff>
      <xdr:row>333</xdr:row>
      <xdr:rowOff>498475</xdr:rowOff>
    </xdr:to>
    <xdr:pic>
      <xdr:nvPicPr>
        <xdr:cNvPr id="525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89676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333</xdr:row>
      <xdr:rowOff>279400</xdr:rowOff>
    </xdr:from>
    <xdr:to>
      <xdr:col>3</xdr:col>
      <xdr:colOff>196850</xdr:colOff>
      <xdr:row>333</xdr:row>
      <xdr:rowOff>498475</xdr:rowOff>
    </xdr:to>
    <xdr:pic>
      <xdr:nvPicPr>
        <xdr:cNvPr id="525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89676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333</xdr:row>
      <xdr:rowOff>257175</xdr:rowOff>
    </xdr:from>
    <xdr:to>
      <xdr:col>3</xdr:col>
      <xdr:colOff>514350</xdr:colOff>
      <xdr:row>333</xdr:row>
      <xdr:rowOff>476250</xdr:rowOff>
    </xdr:to>
    <xdr:pic>
      <xdr:nvPicPr>
        <xdr:cNvPr id="525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489454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333</xdr:row>
      <xdr:rowOff>279400</xdr:rowOff>
    </xdr:from>
    <xdr:to>
      <xdr:col>10</xdr:col>
      <xdr:colOff>196850</xdr:colOff>
      <xdr:row>333</xdr:row>
      <xdr:rowOff>498475</xdr:rowOff>
    </xdr:to>
    <xdr:pic>
      <xdr:nvPicPr>
        <xdr:cNvPr id="526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489676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333</xdr:row>
      <xdr:rowOff>257175</xdr:rowOff>
    </xdr:from>
    <xdr:to>
      <xdr:col>10</xdr:col>
      <xdr:colOff>514350</xdr:colOff>
      <xdr:row>333</xdr:row>
      <xdr:rowOff>476250</xdr:rowOff>
    </xdr:to>
    <xdr:pic>
      <xdr:nvPicPr>
        <xdr:cNvPr id="526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2489454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333</xdr:row>
      <xdr:rowOff>279400</xdr:rowOff>
    </xdr:from>
    <xdr:to>
      <xdr:col>3</xdr:col>
      <xdr:colOff>196850</xdr:colOff>
      <xdr:row>333</xdr:row>
      <xdr:rowOff>498475</xdr:rowOff>
    </xdr:to>
    <xdr:pic>
      <xdr:nvPicPr>
        <xdr:cNvPr id="526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89676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333</xdr:row>
      <xdr:rowOff>257175</xdr:rowOff>
    </xdr:from>
    <xdr:to>
      <xdr:col>3</xdr:col>
      <xdr:colOff>514350</xdr:colOff>
      <xdr:row>333</xdr:row>
      <xdr:rowOff>476250</xdr:rowOff>
    </xdr:to>
    <xdr:pic>
      <xdr:nvPicPr>
        <xdr:cNvPr id="526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489454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333</xdr:row>
      <xdr:rowOff>279400</xdr:rowOff>
    </xdr:from>
    <xdr:to>
      <xdr:col>3</xdr:col>
      <xdr:colOff>196850</xdr:colOff>
      <xdr:row>333</xdr:row>
      <xdr:rowOff>498475</xdr:rowOff>
    </xdr:to>
    <xdr:pic>
      <xdr:nvPicPr>
        <xdr:cNvPr id="526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89676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333</xdr:row>
      <xdr:rowOff>279400</xdr:rowOff>
    </xdr:from>
    <xdr:to>
      <xdr:col>10</xdr:col>
      <xdr:colOff>196850</xdr:colOff>
      <xdr:row>333</xdr:row>
      <xdr:rowOff>498475</xdr:rowOff>
    </xdr:to>
    <xdr:pic>
      <xdr:nvPicPr>
        <xdr:cNvPr id="526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489676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333</xdr:row>
      <xdr:rowOff>279400</xdr:rowOff>
    </xdr:from>
    <xdr:to>
      <xdr:col>3</xdr:col>
      <xdr:colOff>196850</xdr:colOff>
      <xdr:row>333</xdr:row>
      <xdr:rowOff>498475</xdr:rowOff>
    </xdr:to>
    <xdr:pic>
      <xdr:nvPicPr>
        <xdr:cNvPr id="526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89676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333</xdr:row>
      <xdr:rowOff>279400</xdr:rowOff>
    </xdr:from>
    <xdr:to>
      <xdr:col>3</xdr:col>
      <xdr:colOff>196850</xdr:colOff>
      <xdr:row>333</xdr:row>
      <xdr:rowOff>498475</xdr:rowOff>
    </xdr:to>
    <xdr:pic>
      <xdr:nvPicPr>
        <xdr:cNvPr id="526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89676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333</xdr:row>
      <xdr:rowOff>279400</xdr:rowOff>
    </xdr:from>
    <xdr:to>
      <xdr:col>10</xdr:col>
      <xdr:colOff>196850</xdr:colOff>
      <xdr:row>333</xdr:row>
      <xdr:rowOff>498475</xdr:rowOff>
    </xdr:to>
    <xdr:pic>
      <xdr:nvPicPr>
        <xdr:cNvPr id="526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489676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333</xdr:row>
      <xdr:rowOff>279400</xdr:rowOff>
    </xdr:from>
    <xdr:to>
      <xdr:col>3</xdr:col>
      <xdr:colOff>196850</xdr:colOff>
      <xdr:row>333</xdr:row>
      <xdr:rowOff>498475</xdr:rowOff>
    </xdr:to>
    <xdr:pic>
      <xdr:nvPicPr>
        <xdr:cNvPr id="526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489676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333</xdr:row>
      <xdr:rowOff>228600</xdr:rowOff>
    </xdr:from>
    <xdr:to>
      <xdr:col>3</xdr:col>
      <xdr:colOff>260350</xdr:colOff>
      <xdr:row>333</xdr:row>
      <xdr:rowOff>447675</xdr:rowOff>
    </xdr:to>
    <xdr:pic>
      <xdr:nvPicPr>
        <xdr:cNvPr id="527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2489168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333</xdr:row>
      <xdr:rowOff>231775</xdr:rowOff>
    </xdr:from>
    <xdr:to>
      <xdr:col>3</xdr:col>
      <xdr:colOff>539750</xdr:colOff>
      <xdr:row>333</xdr:row>
      <xdr:rowOff>450850</xdr:rowOff>
    </xdr:to>
    <xdr:pic>
      <xdr:nvPicPr>
        <xdr:cNvPr id="527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2489200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333</xdr:row>
      <xdr:rowOff>228600</xdr:rowOff>
    </xdr:from>
    <xdr:to>
      <xdr:col>10</xdr:col>
      <xdr:colOff>260350</xdr:colOff>
      <xdr:row>333</xdr:row>
      <xdr:rowOff>447675</xdr:rowOff>
    </xdr:to>
    <xdr:pic>
      <xdr:nvPicPr>
        <xdr:cNvPr id="527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2489168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333</xdr:row>
      <xdr:rowOff>231775</xdr:rowOff>
    </xdr:from>
    <xdr:to>
      <xdr:col>10</xdr:col>
      <xdr:colOff>539750</xdr:colOff>
      <xdr:row>333</xdr:row>
      <xdr:rowOff>450850</xdr:rowOff>
    </xdr:to>
    <xdr:pic>
      <xdr:nvPicPr>
        <xdr:cNvPr id="527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2489200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333</xdr:row>
      <xdr:rowOff>228600</xdr:rowOff>
    </xdr:from>
    <xdr:to>
      <xdr:col>3</xdr:col>
      <xdr:colOff>260350</xdr:colOff>
      <xdr:row>333</xdr:row>
      <xdr:rowOff>447675</xdr:rowOff>
    </xdr:to>
    <xdr:pic>
      <xdr:nvPicPr>
        <xdr:cNvPr id="527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2489168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333</xdr:row>
      <xdr:rowOff>231775</xdr:rowOff>
    </xdr:from>
    <xdr:to>
      <xdr:col>3</xdr:col>
      <xdr:colOff>539750</xdr:colOff>
      <xdr:row>333</xdr:row>
      <xdr:rowOff>450850</xdr:rowOff>
    </xdr:to>
    <xdr:pic>
      <xdr:nvPicPr>
        <xdr:cNvPr id="527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2489200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333</xdr:row>
      <xdr:rowOff>228600</xdr:rowOff>
    </xdr:from>
    <xdr:to>
      <xdr:col>3</xdr:col>
      <xdr:colOff>260350</xdr:colOff>
      <xdr:row>333</xdr:row>
      <xdr:rowOff>447675</xdr:rowOff>
    </xdr:to>
    <xdr:pic>
      <xdr:nvPicPr>
        <xdr:cNvPr id="527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2489168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333</xdr:row>
      <xdr:rowOff>231775</xdr:rowOff>
    </xdr:from>
    <xdr:to>
      <xdr:col>3</xdr:col>
      <xdr:colOff>539750</xdr:colOff>
      <xdr:row>333</xdr:row>
      <xdr:rowOff>450850</xdr:rowOff>
    </xdr:to>
    <xdr:pic>
      <xdr:nvPicPr>
        <xdr:cNvPr id="527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2489200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333</xdr:row>
      <xdr:rowOff>228600</xdr:rowOff>
    </xdr:from>
    <xdr:to>
      <xdr:col>10</xdr:col>
      <xdr:colOff>260350</xdr:colOff>
      <xdr:row>333</xdr:row>
      <xdr:rowOff>447675</xdr:rowOff>
    </xdr:to>
    <xdr:pic>
      <xdr:nvPicPr>
        <xdr:cNvPr id="527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2489168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333</xdr:row>
      <xdr:rowOff>231775</xdr:rowOff>
    </xdr:from>
    <xdr:to>
      <xdr:col>10</xdr:col>
      <xdr:colOff>539750</xdr:colOff>
      <xdr:row>333</xdr:row>
      <xdr:rowOff>450850</xdr:rowOff>
    </xdr:to>
    <xdr:pic>
      <xdr:nvPicPr>
        <xdr:cNvPr id="527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2489200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333</xdr:row>
      <xdr:rowOff>228600</xdr:rowOff>
    </xdr:from>
    <xdr:to>
      <xdr:col>3</xdr:col>
      <xdr:colOff>260350</xdr:colOff>
      <xdr:row>333</xdr:row>
      <xdr:rowOff>447675</xdr:rowOff>
    </xdr:to>
    <xdr:pic>
      <xdr:nvPicPr>
        <xdr:cNvPr id="528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2489168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245969</xdr:colOff>
      <xdr:row>333</xdr:row>
      <xdr:rowOff>287804</xdr:rowOff>
    </xdr:from>
    <xdr:to>
      <xdr:col>3</xdr:col>
      <xdr:colOff>465044</xdr:colOff>
      <xdr:row>333</xdr:row>
      <xdr:rowOff>506879</xdr:rowOff>
    </xdr:to>
    <xdr:pic>
      <xdr:nvPicPr>
        <xdr:cNvPr id="528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46419" y="248976029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333</xdr:row>
      <xdr:rowOff>228600</xdr:rowOff>
    </xdr:from>
    <xdr:to>
      <xdr:col>10</xdr:col>
      <xdr:colOff>260350</xdr:colOff>
      <xdr:row>333</xdr:row>
      <xdr:rowOff>447675</xdr:rowOff>
    </xdr:to>
    <xdr:pic>
      <xdr:nvPicPr>
        <xdr:cNvPr id="528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2489168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333</xdr:row>
      <xdr:rowOff>231775</xdr:rowOff>
    </xdr:from>
    <xdr:to>
      <xdr:col>10</xdr:col>
      <xdr:colOff>539750</xdr:colOff>
      <xdr:row>333</xdr:row>
      <xdr:rowOff>450850</xdr:rowOff>
    </xdr:to>
    <xdr:pic>
      <xdr:nvPicPr>
        <xdr:cNvPr id="528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2489200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344</xdr:row>
      <xdr:rowOff>279400</xdr:rowOff>
    </xdr:from>
    <xdr:to>
      <xdr:col>3</xdr:col>
      <xdr:colOff>196850</xdr:colOff>
      <xdr:row>344</xdr:row>
      <xdr:rowOff>498475</xdr:rowOff>
    </xdr:to>
    <xdr:pic>
      <xdr:nvPicPr>
        <xdr:cNvPr id="528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566352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344</xdr:row>
      <xdr:rowOff>257175</xdr:rowOff>
    </xdr:from>
    <xdr:to>
      <xdr:col>3</xdr:col>
      <xdr:colOff>514350</xdr:colOff>
      <xdr:row>344</xdr:row>
      <xdr:rowOff>476250</xdr:rowOff>
    </xdr:to>
    <xdr:pic>
      <xdr:nvPicPr>
        <xdr:cNvPr id="528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566130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344</xdr:row>
      <xdr:rowOff>279400</xdr:rowOff>
    </xdr:from>
    <xdr:to>
      <xdr:col>10</xdr:col>
      <xdr:colOff>196850</xdr:colOff>
      <xdr:row>344</xdr:row>
      <xdr:rowOff>498475</xdr:rowOff>
    </xdr:to>
    <xdr:pic>
      <xdr:nvPicPr>
        <xdr:cNvPr id="528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566352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344</xdr:row>
      <xdr:rowOff>257175</xdr:rowOff>
    </xdr:from>
    <xdr:to>
      <xdr:col>10</xdr:col>
      <xdr:colOff>514350</xdr:colOff>
      <xdr:row>344</xdr:row>
      <xdr:rowOff>476250</xdr:rowOff>
    </xdr:to>
    <xdr:pic>
      <xdr:nvPicPr>
        <xdr:cNvPr id="528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2566130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344</xdr:row>
      <xdr:rowOff>279400</xdr:rowOff>
    </xdr:from>
    <xdr:to>
      <xdr:col>3</xdr:col>
      <xdr:colOff>196850</xdr:colOff>
      <xdr:row>344</xdr:row>
      <xdr:rowOff>498475</xdr:rowOff>
    </xdr:to>
    <xdr:pic>
      <xdr:nvPicPr>
        <xdr:cNvPr id="528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566352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344</xdr:row>
      <xdr:rowOff>257175</xdr:rowOff>
    </xdr:from>
    <xdr:to>
      <xdr:col>3</xdr:col>
      <xdr:colOff>514350</xdr:colOff>
      <xdr:row>344</xdr:row>
      <xdr:rowOff>476250</xdr:rowOff>
    </xdr:to>
    <xdr:pic>
      <xdr:nvPicPr>
        <xdr:cNvPr id="528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566130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344</xdr:row>
      <xdr:rowOff>279400</xdr:rowOff>
    </xdr:from>
    <xdr:to>
      <xdr:col>3</xdr:col>
      <xdr:colOff>196850</xdr:colOff>
      <xdr:row>344</xdr:row>
      <xdr:rowOff>498475</xdr:rowOff>
    </xdr:to>
    <xdr:pic>
      <xdr:nvPicPr>
        <xdr:cNvPr id="529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566352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344</xdr:row>
      <xdr:rowOff>279400</xdr:rowOff>
    </xdr:from>
    <xdr:to>
      <xdr:col>10</xdr:col>
      <xdr:colOff>196850</xdr:colOff>
      <xdr:row>344</xdr:row>
      <xdr:rowOff>498475</xdr:rowOff>
    </xdr:to>
    <xdr:pic>
      <xdr:nvPicPr>
        <xdr:cNvPr id="529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566352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344</xdr:row>
      <xdr:rowOff>279400</xdr:rowOff>
    </xdr:from>
    <xdr:to>
      <xdr:col>3</xdr:col>
      <xdr:colOff>196850</xdr:colOff>
      <xdr:row>344</xdr:row>
      <xdr:rowOff>498475</xdr:rowOff>
    </xdr:to>
    <xdr:pic>
      <xdr:nvPicPr>
        <xdr:cNvPr id="529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566352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344</xdr:row>
      <xdr:rowOff>279400</xdr:rowOff>
    </xdr:from>
    <xdr:to>
      <xdr:col>3</xdr:col>
      <xdr:colOff>196850</xdr:colOff>
      <xdr:row>344</xdr:row>
      <xdr:rowOff>498475</xdr:rowOff>
    </xdr:to>
    <xdr:pic>
      <xdr:nvPicPr>
        <xdr:cNvPr id="529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566352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344</xdr:row>
      <xdr:rowOff>279400</xdr:rowOff>
    </xdr:from>
    <xdr:to>
      <xdr:col>10</xdr:col>
      <xdr:colOff>196850</xdr:colOff>
      <xdr:row>344</xdr:row>
      <xdr:rowOff>498475</xdr:rowOff>
    </xdr:to>
    <xdr:pic>
      <xdr:nvPicPr>
        <xdr:cNvPr id="529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566352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344</xdr:row>
      <xdr:rowOff>279400</xdr:rowOff>
    </xdr:from>
    <xdr:to>
      <xdr:col>3</xdr:col>
      <xdr:colOff>196850</xdr:colOff>
      <xdr:row>344</xdr:row>
      <xdr:rowOff>498475</xdr:rowOff>
    </xdr:to>
    <xdr:pic>
      <xdr:nvPicPr>
        <xdr:cNvPr id="529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566352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344</xdr:row>
      <xdr:rowOff>279400</xdr:rowOff>
    </xdr:from>
    <xdr:to>
      <xdr:col>3</xdr:col>
      <xdr:colOff>196850</xdr:colOff>
      <xdr:row>344</xdr:row>
      <xdr:rowOff>498475</xdr:rowOff>
    </xdr:to>
    <xdr:pic>
      <xdr:nvPicPr>
        <xdr:cNvPr id="529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566352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344</xdr:row>
      <xdr:rowOff>279400</xdr:rowOff>
    </xdr:from>
    <xdr:to>
      <xdr:col>10</xdr:col>
      <xdr:colOff>196850</xdr:colOff>
      <xdr:row>344</xdr:row>
      <xdr:rowOff>498475</xdr:rowOff>
    </xdr:to>
    <xdr:pic>
      <xdr:nvPicPr>
        <xdr:cNvPr id="529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566352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344</xdr:row>
      <xdr:rowOff>279400</xdr:rowOff>
    </xdr:from>
    <xdr:to>
      <xdr:col>3</xdr:col>
      <xdr:colOff>196850</xdr:colOff>
      <xdr:row>344</xdr:row>
      <xdr:rowOff>498475</xdr:rowOff>
    </xdr:to>
    <xdr:pic>
      <xdr:nvPicPr>
        <xdr:cNvPr id="529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566352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344</xdr:row>
      <xdr:rowOff>279400</xdr:rowOff>
    </xdr:from>
    <xdr:to>
      <xdr:col>3</xdr:col>
      <xdr:colOff>196850</xdr:colOff>
      <xdr:row>344</xdr:row>
      <xdr:rowOff>498475</xdr:rowOff>
    </xdr:to>
    <xdr:pic>
      <xdr:nvPicPr>
        <xdr:cNvPr id="529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566352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344</xdr:row>
      <xdr:rowOff>279400</xdr:rowOff>
    </xdr:from>
    <xdr:to>
      <xdr:col>10</xdr:col>
      <xdr:colOff>196850</xdr:colOff>
      <xdr:row>344</xdr:row>
      <xdr:rowOff>498475</xdr:rowOff>
    </xdr:to>
    <xdr:pic>
      <xdr:nvPicPr>
        <xdr:cNvPr id="530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566352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344</xdr:row>
      <xdr:rowOff>279400</xdr:rowOff>
    </xdr:from>
    <xdr:to>
      <xdr:col>3</xdr:col>
      <xdr:colOff>196850</xdr:colOff>
      <xdr:row>344</xdr:row>
      <xdr:rowOff>498475</xdr:rowOff>
    </xdr:to>
    <xdr:pic>
      <xdr:nvPicPr>
        <xdr:cNvPr id="530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566352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344</xdr:row>
      <xdr:rowOff>279400</xdr:rowOff>
    </xdr:from>
    <xdr:to>
      <xdr:col>3</xdr:col>
      <xdr:colOff>196850</xdr:colOff>
      <xdr:row>344</xdr:row>
      <xdr:rowOff>498475</xdr:rowOff>
    </xdr:to>
    <xdr:pic>
      <xdr:nvPicPr>
        <xdr:cNvPr id="530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566352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344</xdr:row>
      <xdr:rowOff>279400</xdr:rowOff>
    </xdr:from>
    <xdr:to>
      <xdr:col>10</xdr:col>
      <xdr:colOff>196850</xdr:colOff>
      <xdr:row>344</xdr:row>
      <xdr:rowOff>498475</xdr:rowOff>
    </xdr:to>
    <xdr:pic>
      <xdr:nvPicPr>
        <xdr:cNvPr id="530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566352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344</xdr:row>
      <xdr:rowOff>279400</xdr:rowOff>
    </xdr:from>
    <xdr:to>
      <xdr:col>3</xdr:col>
      <xdr:colOff>196850</xdr:colOff>
      <xdr:row>344</xdr:row>
      <xdr:rowOff>498475</xdr:rowOff>
    </xdr:to>
    <xdr:pic>
      <xdr:nvPicPr>
        <xdr:cNvPr id="530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566352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344</xdr:row>
      <xdr:rowOff>279400</xdr:rowOff>
    </xdr:from>
    <xdr:to>
      <xdr:col>3</xdr:col>
      <xdr:colOff>196850</xdr:colOff>
      <xdr:row>344</xdr:row>
      <xdr:rowOff>498475</xdr:rowOff>
    </xdr:to>
    <xdr:pic>
      <xdr:nvPicPr>
        <xdr:cNvPr id="530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566352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344</xdr:row>
      <xdr:rowOff>257175</xdr:rowOff>
    </xdr:from>
    <xdr:to>
      <xdr:col>3</xdr:col>
      <xdr:colOff>514350</xdr:colOff>
      <xdr:row>344</xdr:row>
      <xdr:rowOff>476250</xdr:rowOff>
    </xdr:to>
    <xdr:pic>
      <xdr:nvPicPr>
        <xdr:cNvPr id="530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566130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344</xdr:row>
      <xdr:rowOff>279400</xdr:rowOff>
    </xdr:from>
    <xdr:to>
      <xdr:col>10</xdr:col>
      <xdr:colOff>196850</xdr:colOff>
      <xdr:row>344</xdr:row>
      <xdr:rowOff>498475</xdr:rowOff>
    </xdr:to>
    <xdr:pic>
      <xdr:nvPicPr>
        <xdr:cNvPr id="530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566352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344</xdr:row>
      <xdr:rowOff>257175</xdr:rowOff>
    </xdr:from>
    <xdr:to>
      <xdr:col>10</xdr:col>
      <xdr:colOff>514350</xdr:colOff>
      <xdr:row>344</xdr:row>
      <xdr:rowOff>476250</xdr:rowOff>
    </xdr:to>
    <xdr:pic>
      <xdr:nvPicPr>
        <xdr:cNvPr id="530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2566130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344</xdr:row>
      <xdr:rowOff>279400</xdr:rowOff>
    </xdr:from>
    <xdr:to>
      <xdr:col>3</xdr:col>
      <xdr:colOff>196850</xdr:colOff>
      <xdr:row>344</xdr:row>
      <xdr:rowOff>498475</xdr:rowOff>
    </xdr:to>
    <xdr:pic>
      <xdr:nvPicPr>
        <xdr:cNvPr id="530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566352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344</xdr:row>
      <xdr:rowOff>257175</xdr:rowOff>
    </xdr:from>
    <xdr:to>
      <xdr:col>3</xdr:col>
      <xdr:colOff>514350</xdr:colOff>
      <xdr:row>344</xdr:row>
      <xdr:rowOff>476250</xdr:rowOff>
    </xdr:to>
    <xdr:pic>
      <xdr:nvPicPr>
        <xdr:cNvPr id="531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566130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344</xdr:row>
      <xdr:rowOff>279400</xdr:rowOff>
    </xdr:from>
    <xdr:to>
      <xdr:col>3</xdr:col>
      <xdr:colOff>196850</xdr:colOff>
      <xdr:row>344</xdr:row>
      <xdr:rowOff>498475</xdr:rowOff>
    </xdr:to>
    <xdr:pic>
      <xdr:nvPicPr>
        <xdr:cNvPr id="53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566352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344</xdr:row>
      <xdr:rowOff>279400</xdr:rowOff>
    </xdr:from>
    <xdr:to>
      <xdr:col>10</xdr:col>
      <xdr:colOff>196850</xdr:colOff>
      <xdr:row>344</xdr:row>
      <xdr:rowOff>498475</xdr:rowOff>
    </xdr:to>
    <xdr:pic>
      <xdr:nvPicPr>
        <xdr:cNvPr id="531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566352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344</xdr:row>
      <xdr:rowOff>279400</xdr:rowOff>
    </xdr:from>
    <xdr:to>
      <xdr:col>3</xdr:col>
      <xdr:colOff>196850</xdr:colOff>
      <xdr:row>344</xdr:row>
      <xdr:rowOff>498475</xdr:rowOff>
    </xdr:to>
    <xdr:pic>
      <xdr:nvPicPr>
        <xdr:cNvPr id="531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566352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344</xdr:row>
      <xdr:rowOff>279400</xdr:rowOff>
    </xdr:from>
    <xdr:to>
      <xdr:col>3</xdr:col>
      <xdr:colOff>196850</xdr:colOff>
      <xdr:row>344</xdr:row>
      <xdr:rowOff>498475</xdr:rowOff>
    </xdr:to>
    <xdr:pic>
      <xdr:nvPicPr>
        <xdr:cNvPr id="531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566352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344</xdr:row>
      <xdr:rowOff>279400</xdr:rowOff>
    </xdr:from>
    <xdr:to>
      <xdr:col>10</xdr:col>
      <xdr:colOff>196850</xdr:colOff>
      <xdr:row>344</xdr:row>
      <xdr:rowOff>498475</xdr:rowOff>
    </xdr:to>
    <xdr:pic>
      <xdr:nvPicPr>
        <xdr:cNvPr id="531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566352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344</xdr:row>
      <xdr:rowOff>279400</xdr:rowOff>
    </xdr:from>
    <xdr:to>
      <xdr:col>3</xdr:col>
      <xdr:colOff>196850</xdr:colOff>
      <xdr:row>344</xdr:row>
      <xdr:rowOff>498475</xdr:rowOff>
    </xdr:to>
    <xdr:pic>
      <xdr:nvPicPr>
        <xdr:cNvPr id="531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566352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344</xdr:row>
      <xdr:rowOff>228600</xdr:rowOff>
    </xdr:from>
    <xdr:to>
      <xdr:col>3</xdr:col>
      <xdr:colOff>260350</xdr:colOff>
      <xdr:row>344</xdr:row>
      <xdr:rowOff>447675</xdr:rowOff>
    </xdr:to>
    <xdr:pic>
      <xdr:nvPicPr>
        <xdr:cNvPr id="531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2565844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344</xdr:row>
      <xdr:rowOff>231775</xdr:rowOff>
    </xdr:from>
    <xdr:to>
      <xdr:col>3</xdr:col>
      <xdr:colOff>539750</xdr:colOff>
      <xdr:row>344</xdr:row>
      <xdr:rowOff>450850</xdr:rowOff>
    </xdr:to>
    <xdr:pic>
      <xdr:nvPicPr>
        <xdr:cNvPr id="531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2565876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344</xdr:row>
      <xdr:rowOff>228600</xdr:rowOff>
    </xdr:from>
    <xdr:to>
      <xdr:col>10</xdr:col>
      <xdr:colOff>260350</xdr:colOff>
      <xdr:row>344</xdr:row>
      <xdr:rowOff>447675</xdr:rowOff>
    </xdr:to>
    <xdr:pic>
      <xdr:nvPicPr>
        <xdr:cNvPr id="531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2565844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344</xdr:row>
      <xdr:rowOff>231775</xdr:rowOff>
    </xdr:from>
    <xdr:to>
      <xdr:col>10</xdr:col>
      <xdr:colOff>539750</xdr:colOff>
      <xdr:row>344</xdr:row>
      <xdr:rowOff>450850</xdr:rowOff>
    </xdr:to>
    <xdr:pic>
      <xdr:nvPicPr>
        <xdr:cNvPr id="532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2565876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344</xdr:row>
      <xdr:rowOff>228600</xdr:rowOff>
    </xdr:from>
    <xdr:to>
      <xdr:col>3</xdr:col>
      <xdr:colOff>260350</xdr:colOff>
      <xdr:row>344</xdr:row>
      <xdr:rowOff>447675</xdr:rowOff>
    </xdr:to>
    <xdr:pic>
      <xdr:nvPicPr>
        <xdr:cNvPr id="532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2565844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344</xdr:row>
      <xdr:rowOff>231775</xdr:rowOff>
    </xdr:from>
    <xdr:to>
      <xdr:col>3</xdr:col>
      <xdr:colOff>539750</xdr:colOff>
      <xdr:row>344</xdr:row>
      <xdr:rowOff>450850</xdr:rowOff>
    </xdr:to>
    <xdr:pic>
      <xdr:nvPicPr>
        <xdr:cNvPr id="532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2565876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344</xdr:row>
      <xdr:rowOff>228600</xdr:rowOff>
    </xdr:from>
    <xdr:to>
      <xdr:col>3</xdr:col>
      <xdr:colOff>260350</xdr:colOff>
      <xdr:row>344</xdr:row>
      <xdr:rowOff>447675</xdr:rowOff>
    </xdr:to>
    <xdr:pic>
      <xdr:nvPicPr>
        <xdr:cNvPr id="532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2565844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344</xdr:row>
      <xdr:rowOff>231775</xdr:rowOff>
    </xdr:from>
    <xdr:to>
      <xdr:col>3</xdr:col>
      <xdr:colOff>539750</xdr:colOff>
      <xdr:row>344</xdr:row>
      <xdr:rowOff>450850</xdr:rowOff>
    </xdr:to>
    <xdr:pic>
      <xdr:nvPicPr>
        <xdr:cNvPr id="532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2565876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344</xdr:row>
      <xdr:rowOff>228600</xdr:rowOff>
    </xdr:from>
    <xdr:to>
      <xdr:col>10</xdr:col>
      <xdr:colOff>260350</xdr:colOff>
      <xdr:row>344</xdr:row>
      <xdr:rowOff>447675</xdr:rowOff>
    </xdr:to>
    <xdr:pic>
      <xdr:nvPicPr>
        <xdr:cNvPr id="532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2565844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344</xdr:row>
      <xdr:rowOff>231775</xdr:rowOff>
    </xdr:from>
    <xdr:to>
      <xdr:col>10</xdr:col>
      <xdr:colOff>539750</xdr:colOff>
      <xdr:row>344</xdr:row>
      <xdr:rowOff>450850</xdr:rowOff>
    </xdr:to>
    <xdr:pic>
      <xdr:nvPicPr>
        <xdr:cNvPr id="532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2565876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344</xdr:row>
      <xdr:rowOff>228600</xdr:rowOff>
    </xdr:from>
    <xdr:to>
      <xdr:col>3</xdr:col>
      <xdr:colOff>260350</xdr:colOff>
      <xdr:row>344</xdr:row>
      <xdr:rowOff>447675</xdr:rowOff>
    </xdr:to>
    <xdr:pic>
      <xdr:nvPicPr>
        <xdr:cNvPr id="532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2565844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344</xdr:row>
      <xdr:rowOff>231775</xdr:rowOff>
    </xdr:from>
    <xdr:to>
      <xdr:col>3</xdr:col>
      <xdr:colOff>539750</xdr:colOff>
      <xdr:row>344</xdr:row>
      <xdr:rowOff>450850</xdr:rowOff>
    </xdr:to>
    <xdr:pic>
      <xdr:nvPicPr>
        <xdr:cNvPr id="532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2565876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344</xdr:row>
      <xdr:rowOff>228600</xdr:rowOff>
    </xdr:from>
    <xdr:to>
      <xdr:col>10</xdr:col>
      <xdr:colOff>260350</xdr:colOff>
      <xdr:row>344</xdr:row>
      <xdr:rowOff>447675</xdr:rowOff>
    </xdr:to>
    <xdr:pic>
      <xdr:nvPicPr>
        <xdr:cNvPr id="532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2565844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344</xdr:row>
      <xdr:rowOff>231775</xdr:rowOff>
    </xdr:from>
    <xdr:to>
      <xdr:col>10</xdr:col>
      <xdr:colOff>539750</xdr:colOff>
      <xdr:row>344</xdr:row>
      <xdr:rowOff>450850</xdr:rowOff>
    </xdr:to>
    <xdr:pic>
      <xdr:nvPicPr>
        <xdr:cNvPr id="533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2565876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349</xdr:row>
      <xdr:rowOff>279400</xdr:rowOff>
    </xdr:from>
    <xdr:to>
      <xdr:col>10</xdr:col>
      <xdr:colOff>196850</xdr:colOff>
      <xdr:row>349</xdr:row>
      <xdr:rowOff>498475</xdr:rowOff>
    </xdr:to>
    <xdr:pic>
      <xdr:nvPicPr>
        <xdr:cNvPr id="533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597213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349</xdr:row>
      <xdr:rowOff>257175</xdr:rowOff>
    </xdr:from>
    <xdr:to>
      <xdr:col>10</xdr:col>
      <xdr:colOff>514350</xdr:colOff>
      <xdr:row>349</xdr:row>
      <xdr:rowOff>476250</xdr:rowOff>
    </xdr:to>
    <xdr:pic>
      <xdr:nvPicPr>
        <xdr:cNvPr id="533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2596991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349</xdr:row>
      <xdr:rowOff>279400</xdr:rowOff>
    </xdr:from>
    <xdr:to>
      <xdr:col>3</xdr:col>
      <xdr:colOff>196850</xdr:colOff>
      <xdr:row>349</xdr:row>
      <xdr:rowOff>498475</xdr:rowOff>
    </xdr:to>
    <xdr:pic>
      <xdr:nvPicPr>
        <xdr:cNvPr id="533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597213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349</xdr:row>
      <xdr:rowOff>257175</xdr:rowOff>
    </xdr:from>
    <xdr:to>
      <xdr:col>3</xdr:col>
      <xdr:colOff>514350</xdr:colOff>
      <xdr:row>349</xdr:row>
      <xdr:rowOff>476250</xdr:rowOff>
    </xdr:to>
    <xdr:pic>
      <xdr:nvPicPr>
        <xdr:cNvPr id="533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596991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354</xdr:row>
      <xdr:rowOff>279400</xdr:rowOff>
    </xdr:from>
    <xdr:to>
      <xdr:col>10</xdr:col>
      <xdr:colOff>196850</xdr:colOff>
      <xdr:row>354</xdr:row>
      <xdr:rowOff>498475</xdr:rowOff>
    </xdr:to>
    <xdr:pic>
      <xdr:nvPicPr>
        <xdr:cNvPr id="533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63283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354</xdr:row>
      <xdr:rowOff>257175</xdr:rowOff>
    </xdr:from>
    <xdr:to>
      <xdr:col>10</xdr:col>
      <xdr:colOff>514350</xdr:colOff>
      <xdr:row>354</xdr:row>
      <xdr:rowOff>476250</xdr:rowOff>
    </xdr:to>
    <xdr:pic>
      <xdr:nvPicPr>
        <xdr:cNvPr id="533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2632614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354</xdr:row>
      <xdr:rowOff>279400</xdr:rowOff>
    </xdr:from>
    <xdr:to>
      <xdr:col>3</xdr:col>
      <xdr:colOff>196850</xdr:colOff>
      <xdr:row>354</xdr:row>
      <xdr:rowOff>498475</xdr:rowOff>
    </xdr:to>
    <xdr:pic>
      <xdr:nvPicPr>
        <xdr:cNvPr id="533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63283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354</xdr:row>
      <xdr:rowOff>257175</xdr:rowOff>
    </xdr:from>
    <xdr:to>
      <xdr:col>3</xdr:col>
      <xdr:colOff>514350</xdr:colOff>
      <xdr:row>354</xdr:row>
      <xdr:rowOff>476250</xdr:rowOff>
    </xdr:to>
    <xdr:pic>
      <xdr:nvPicPr>
        <xdr:cNvPr id="533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632614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354</xdr:row>
      <xdr:rowOff>279400</xdr:rowOff>
    </xdr:from>
    <xdr:to>
      <xdr:col>10</xdr:col>
      <xdr:colOff>196850</xdr:colOff>
      <xdr:row>354</xdr:row>
      <xdr:rowOff>498475</xdr:rowOff>
    </xdr:to>
    <xdr:pic>
      <xdr:nvPicPr>
        <xdr:cNvPr id="533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63283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354</xdr:row>
      <xdr:rowOff>257175</xdr:rowOff>
    </xdr:from>
    <xdr:to>
      <xdr:col>10</xdr:col>
      <xdr:colOff>514350</xdr:colOff>
      <xdr:row>354</xdr:row>
      <xdr:rowOff>476250</xdr:rowOff>
    </xdr:to>
    <xdr:pic>
      <xdr:nvPicPr>
        <xdr:cNvPr id="534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2632614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354</xdr:row>
      <xdr:rowOff>279400</xdr:rowOff>
    </xdr:from>
    <xdr:to>
      <xdr:col>3</xdr:col>
      <xdr:colOff>196850</xdr:colOff>
      <xdr:row>354</xdr:row>
      <xdr:rowOff>498475</xdr:rowOff>
    </xdr:to>
    <xdr:pic>
      <xdr:nvPicPr>
        <xdr:cNvPr id="534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63283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354</xdr:row>
      <xdr:rowOff>257175</xdr:rowOff>
    </xdr:from>
    <xdr:to>
      <xdr:col>3</xdr:col>
      <xdr:colOff>514350</xdr:colOff>
      <xdr:row>354</xdr:row>
      <xdr:rowOff>476250</xdr:rowOff>
    </xdr:to>
    <xdr:pic>
      <xdr:nvPicPr>
        <xdr:cNvPr id="534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632614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359</xdr:row>
      <xdr:rowOff>279400</xdr:rowOff>
    </xdr:from>
    <xdr:to>
      <xdr:col>10</xdr:col>
      <xdr:colOff>196850</xdr:colOff>
      <xdr:row>359</xdr:row>
      <xdr:rowOff>498475</xdr:rowOff>
    </xdr:to>
    <xdr:pic>
      <xdr:nvPicPr>
        <xdr:cNvPr id="534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67036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359</xdr:row>
      <xdr:rowOff>257175</xdr:rowOff>
    </xdr:from>
    <xdr:to>
      <xdr:col>10</xdr:col>
      <xdr:colOff>514350</xdr:colOff>
      <xdr:row>359</xdr:row>
      <xdr:rowOff>476250</xdr:rowOff>
    </xdr:to>
    <xdr:pic>
      <xdr:nvPicPr>
        <xdr:cNvPr id="534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2670143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359</xdr:row>
      <xdr:rowOff>279400</xdr:rowOff>
    </xdr:from>
    <xdr:to>
      <xdr:col>3</xdr:col>
      <xdr:colOff>196850</xdr:colOff>
      <xdr:row>359</xdr:row>
      <xdr:rowOff>498475</xdr:rowOff>
    </xdr:to>
    <xdr:pic>
      <xdr:nvPicPr>
        <xdr:cNvPr id="534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67036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359</xdr:row>
      <xdr:rowOff>257175</xdr:rowOff>
    </xdr:from>
    <xdr:to>
      <xdr:col>3</xdr:col>
      <xdr:colOff>514350</xdr:colOff>
      <xdr:row>359</xdr:row>
      <xdr:rowOff>476250</xdr:rowOff>
    </xdr:to>
    <xdr:pic>
      <xdr:nvPicPr>
        <xdr:cNvPr id="534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670143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359</xdr:row>
      <xdr:rowOff>279400</xdr:rowOff>
    </xdr:from>
    <xdr:to>
      <xdr:col>10</xdr:col>
      <xdr:colOff>196850</xdr:colOff>
      <xdr:row>359</xdr:row>
      <xdr:rowOff>498475</xdr:rowOff>
    </xdr:to>
    <xdr:pic>
      <xdr:nvPicPr>
        <xdr:cNvPr id="534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67036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359</xdr:row>
      <xdr:rowOff>257175</xdr:rowOff>
    </xdr:from>
    <xdr:to>
      <xdr:col>10</xdr:col>
      <xdr:colOff>514350</xdr:colOff>
      <xdr:row>359</xdr:row>
      <xdr:rowOff>476250</xdr:rowOff>
    </xdr:to>
    <xdr:pic>
      <xdr:nvPicPr>
        <xdr:cNvPr id="534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2670143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359</xdr:row>
      <xdr:rowOff>279400</xdr:rowOff>
    </xdr:from>
    <xdr:to>
      <xdr:col>3</xdr:col>
      <xdr:colOff>196850</xdr:colOff>
      <xdr:row>359</xdr:row>
      <xdr:rowOff>498475</xdr:rowOff>
    </xdr:to>
    <xdr:pic>
      <xdr:nvPicPr>
        <xdr:cNvPr id="534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67036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359</xdr:row>
      <xdr:rowOff>257175</xdr:rowOff>
    </xdr:from>
    <xdr:to>
      <xdr:col>3</xdr:col>
      <xdr:colOff>514350</xdr:colOff>
      <xdr:row>359</xdr:row>
      <xdr:rowOff>476250</xdr:rowOff>
    </xdr:to>
    <xdr:pic>
      <xdr:nvPicPr>
        <xdr:cNvPr id="535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670143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359</xdr:row>
      <xdr:rowOff>279400</xdr:rowOff>
    </xdr:from>
    <xdr:to>
      <xdr:col>10</xdr:col>
      <xdr:colOff>196850</xdr:colOff>
      <xdr:row>359</xdr:row>
      <xdr:rowOff>498475</xdr:rowOff>
    </xdr:to>
    <xdr:pic>
      <xdr:nvPicPr>
        <xdr:cNvPr id="535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67036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359</xdr:row>
      <xdr:rowOff>257175</xdr:rowOff>
    </xdr:from>
    <xdr:to>
      <xdr:col>10</xdr:col>
      <xdr:colOff>514350</xdr:colOff>
      <xdr:row>359</xdr:row>
      <xdr:rowOff>476250</xdr:rowOff>
    </xdr:to>
    <xdr:pic>
      <xdr:nvPicPr>
        <xdr:cNvPr id="535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2670143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359</xdr:row>
      <xdr:rowOff>279400</xdr:rowOff>
    </xdr:from>
    <xdr:to>
      <xdr:col>3</xdr:col>
      <xdr:colOff>196850</xdr:colOff>
      <xdr:row>359</xdr:row>
      <xdr:rowOff>498475</xdr:rowOff>
    </xdr:to>
    <xdr:pic>
      <xdr:nvPicPr>
        <xdr:cNvPr id="535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67036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359</xdr:row>
      <xdr:rowOff>257175</xdr:rowOff>
    </xdr:from>
    <xdr:to>
      <xdr:col>3</xdr:col>
      <xdr:colOff>514350</xdr:colOff>
      <xdr:row>359</xdr:row>
      <xdr:rowOff>476250</xdr:rowOff>
    </xdr:to>
    <xdr:pic>
      <xdr:nvPicPr>
        <xdr:cNvPr id="535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670143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359</xdr:row>
      <xdr:rowOff>279400</xdr:rowOff>
    </xdr:from>
    <xdr:to>
      <xdr:col>10</xdr:col>
      <xdr:colOff>196850</xdr:colOff>
      <xdr:row>359</xdr:row>
      <xdr:rowOff>498475</xdr:rowOff>
    </xdr:to>
    <xdr:pic>
      <xdr:nvPicPr>
        <xdr:cNvPr id="535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67036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359</xdr:row>
      <xdr:rowOff>257175</xdr:rowOff>
    </xdr:from>
    <xdr:to>
      <xdr:col>10</xdr:col>
      <xdr:colOff>514350</xdr:colOff>
      <xdr:row>359</xdr:row>
      <xdr:rowOff>476250</xdr:rowOff>
    </xdr:to>
    <xdr:pic>
      <xdr:nvPicPr>
        <xdr:cNvPr id="535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2670143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359</xdr:row>
      <xdr:rowOff>279400</xdr:rowOff>
    </xdr:from>
    <xdr:to>
      <xdr:col>3</xdr:col>
      <xdr:colOff>196850</xdr:colOff>
      <xdr:row>359</xdr:row>
      <xdr:rowOff>498475</xdr:rowOff>
    </xdr:to>
    <xdr:pic>
      <xdr:nvPicPr>
        <xdr:cNvPr id="535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67036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359</xdr:row>
      <xdr:rowOff>257175</xdr:rowOff>
    </xdr:from>
    <xdr:to>
      <xdr:col>3</xdr:col>
      <xdr:colOff>514350</xdr:colOff>
      <xdr:row>359</xdr:row>
      <xdr:rowOff>476250</xdr:rowOff>
    </xdr:to>
    <xdr:pic>
      <xdr:nvPicPr>
        <xdr:cNvPr id="535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670143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359</xdr:row>
      <xdr:rowOff>279400</xdr:rowOff>
    </xdr:from>
    <xdr:to>
      <xdr:col>3</xdr:col>
      <xdr:colOff>196850</xdr:colOff>
      <xdr:row>359</xdr:row>
      <xdr:rowOff>498475</xdr:rowOff>
    </xdr:to>
    <xdr:pic>
      <xdr:nvPicPr>
        <xdr:cNvPr id="535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67036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359</xdr:row>
      <xdr:rowOff>257175</xdr:rowOff>
    </xdr:from>
    <xdr:to>
      <xdr:col>3</xdr:col>
      <xdr:colOff>514350</xdr:colOff>
      <xdr:row>359</xdr:row>
      <xdr:rowOff>476250</xdr:rowOff>
    </xdr:to>
    <xdr:pic>
      <xdr:nvPicPr>
        <xdr:cNvPr id="536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670143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359</xdr:row>
      <xdr:rowOff>279400</xdr:rowOff>
    </xdr:from>
    <xdr:to>
      <xdr:col>10</xdr:col>
      <xdr:colOff>196850</xdr:colOff>
      <xdr:row>359</xdr:row>
      <xdr:rowOff>498475</xdr:rowOff>
    </xdr:to>
    <xdr:pic>
      <xdr:nvPicPr>
        <xdr:cNvPr id="536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67036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359</xdr:row>
      <xdr:rowOff>257175</xdr:rowOff>
    </xdr:from>
    <xdr:to>
      <xdr:col>10</xdr:col>
      <xdr:colOff>514350</xdr:colOff>
      <xdr:row>359</xdr:row>
      <xdr:rowOff>476250</xdr:rowOff>
    </xdr:to>
    <xdr:pic>
      <xdr:nvPicPr>
        <xdr:cNvPr id="536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2670143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359</xdr:row>
      <xdr:rowOff>279400</xdr:rowOff>
    </xdr:from>
    <xdr:to>
      <xdr:col>3</xdr:col>
      <xdr:colOff>196850</xdr:colOff>
      <xdr:row>359</xdr:row>
      <xdr:rowOff>498475</xdr:rowOff>
    </xdr:to>
    <xdr:pic>
      <xdr:nvPicPr>
        <xdr:cNvPr id="536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67036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359</xdr:row>
      <xdr:rowOff>257175</xdr:rowOff>
    </xdr:from>
    <xdr:to>
      <xdr:col>3</xdr:col>
      <xdr:colOff>514350</xdr:colOff>
      <xdr:row>359</xdr:row>
      <xdr:rowOff>476250</xdr:rowOff>
    </xdr:to>
    <xdr:pic>
      <xdr:nvPicPr>
        <xdr:cNvPr id="536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670143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359</xdr:row>
      <xdr:rowOff>279400</xdr:rowOff>
    </xdr:from>
    <xdr:to>
      <xdr:col>3</xdr:col>
      <xdr:colOff>196850</xdr:colOff>
      <xdr:row>359</xdr:row>
      <xdr:rowOff>498475</xdr:rowOff>
    </xdr:to>
    <xdr:pic>
      <xdr:nvPicPr>
        <xdr:cNvPr id="536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67036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359</xdr:row>
      <xdr:rowOff>257175</xdr:rowOff>
    </xdr:from>
    <xdr:to>
      <xdr:col>3</xdr:col>
      <xdr:colOff>514350</xdr:colOff>
      <xdr:row>359</xdr:row>
      <xdr:rowOff>476250</xdr:rowOff>
    </xdr:to>
    <xdr:pic>
      <xdr:nvPicPr>
        <xdr:cNvPr id="536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670143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359</xdr:row>
      <xdr:rowOff>279400</xdr:rowOff>
    </xdr:from>
    <xdr:to>
      <xdr:col>10</xdr:col>
      <xdr:colOff>196850</xdr:colOff>
      <xdr:row>359</xdr:row>
      <xdr:rowOff>498475</xdr:rowOff>
    </xdr:to>
    <xdr:pic>
      <xdr:nvPicPr>
        <xdr:cNvPr id="536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67036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359</xdr:row>
      <xdr:rowOff>257175</xdr:rowOff>
    </xdr:from>
    <xdr:to>
      <xdr:col>10</xdr:col>
      <xdr:colOff>514350</xdr:colOff>
      <xdr:row>359</xdr:row>
      <xdr:rowOff>476250</xdr:rowOff>
    </xdr:to>
    <xdr:pic>
      <xdr:nvPicPr>
        <xdr:cNvPr id="536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2670143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359</xdr:row>
      <xdr:rowOff>279400</xdr:rowOff>
    </xdr:from>
    <xdr:to>
      <xdr:col>3</xdr:col>
      <xdr:colOff>196850</xdr:colOff>
      <xdr:row>359</xdr:row>
      <xdr:rowOff>498475</xdr:rowOff>
    </xdr:to>
    <xdr:pic>
      <xdr:nvPicPr>
        <xdr:cNvPr id="536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67036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359</xdr:row>
      <xdr:rowOff>257175</xdr:rowOff>
    </xdr:from>
    <xdr:to>
      <xdr:col>3</xdr:col>
      <xdr:colOff>514350</xdr:colOff>
      <xdr:row>359</xdr:row>
      <xdr:rowOff>476250</xdr:rowOff>
    </xdr:to>
    <xdr:pic>
      <xdr:nvPicPr>
        <xdr:cNvPr id="537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670143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359</xdr:row>
      <xdr:rowOff>279400</xdr:rowOff>
    </xdr:from>
    <xdr:to>
      <xdr:col>3</xdr:col>
      <xdr:colOff>196850</xdr:colOff>
      <xdr:row>359</xdr:row>
      <xdr:rowOff>498475</xdr:rowOff>
    </xdr:to>
    <xdr:pic>
      <xdr:nvPicPr>
        <xdr:cNvPr id="537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67036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359</xdr:row>
      <xdr:rowOff>257175</xdr:rowOff>
    </xdr:from>
    <xdr:to>
      <xdr:col>3</xdr:col>
      <xdr:colOff>514350</xdr:colOff>
      <xdr:row>359</xdr:row>
      <xdr:rowOff>476250</xdr:rowOff>
    </xdr:to>
    <xdr:pic>
      <xdr:nvPicPr>
        <xdr:cNvPr id="537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670143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359</xdr:row>
      <xdr:rowOff>279400</xdr:rowOff>
    </xdr:from>
    <xdr:to>
      <xdr:col>10</xdr:col>
      <xdr:colOff>196850</xdr:colOff>
      <xdr:row>359</xdr:row>
      <xdr:rowOff>498475</xdr:rowOff>
    </xdr:to>
    <xdr:pic>
      <xdr:nvPicPr>
        <xdr:cNvPr id="537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67036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359</xdr:row>
      <xdr:rowOff>257175</xdr:rowOff>
    </xdr:from>
    <xdr:to>
      <xdr:col>10</xdr:col>
      <xdr:colOff>514350</xdr:colOff>
      <xdr:row>359</xdr:row>
      <xdr:rowOff>476250</xdr:rowOff>
    </xdr:to>
    <xdr:pic>
      <xdr:nvPicPr>
        <xdr:cNvPr id="537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2670143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359</xdr:row>
      <xdr:rowOff>279400</xdr:rowOff>
    </xdr:from>
    <xdr:to>
      <xdr:col>3</xdr:col>
      <xdr:colOff>196850</xdr:colOff>
      <xdr:row>359</xdr:row>
      <xdr:rowOff>498475</xdr:rowOff>
    </xdr:to>
    <xdr:pic>
      <xdr:nvPicPr>
        <xdr:cNvPr id="537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67036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359</xdr:row>
      <xdr:rowOff>257175</xdr:rowOff>
    </xdr:from>
    <xdr:to>
      <xdr:col>3</xdr:col>
      <xdr:colOff>514350</xdr:colOff>
      <xdr:row>359</xdr:row>
      <xdr:rowOff>476250</xdr:rowOff>
    </xdr:to>
    <xdr:pic>
      <xdr:nvPicPr>
        <xdr:cNvPr id="537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670143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359</xdr:row>
      <xdr:rowOff>279400</xdr:rowOff>
    </xdr:from>
    <xdr:to>
      <xdr:col>3</xdr:col>
      <xdr:colOff>196850</xdr:colOff>
      <xdr:row>359</xdr:row>
      <xdr:rowOff>498475</xdr:rowOff>
    </xdr:to>
    <xdr:pic>
      <xdr:nvPicPr>
        <xdr:cNvPr id="537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67036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359</xdr:row>
      <xdr:rowOff>257175</xdr:rowOff>
    </xdr:from>
    <xdr:to>
      <xdr:col>3</xdr:col>
      <xdr:colOff>514350</xdr:colOff>
      <xdr:row>359</xdr:row>
      <xdr:rowOff>476250</xdr:rowOff>
    </xdr:to>
    <xdr:pic>
      <xdr:nvPicPr>
        <xdr:cNvPr id="537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670143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359</xdr:row>
      <xdr:rowOff>279400</xdr:rowOff>
    </xdr:from>
    <xdr:to>
      <xdr:col>10</xdr:col>
      <xdr:colOff>196850</xdr:colOff>
      <xdr:row>359</xdr:row>
      <xdr:rowOff>498475</xdr:rowOff>
    </xdr:to>
    <xdr:pic>
      <xdr:nvPicPr>
        <xdr:cNvPr id="537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67036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359</xdr:row>
      <xdr:rowOff>279400</xdr:rowOff>
    </xdr:from>
    <xdr:to>
      <xdr:col>3</xdr:col>
      <xdr:colOff>196850</xdr:colOff>
      <xdr:row>359</xdr:row>
      <xdr:rowOff>498475</xdr:rowOff>
    </xdr:to>
    <xdr:pic>
      <xdr:nvPicPr>
        <xdr:cNvPr id="538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67036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359</xdr:row>
      <xdr:rowOff>279400</xdr:rowOff>
    </xdr:from>
    <xdr:to>
      <xdr:col>3</xdr:col>
      <xdr:colOff>196850</xdr:colOff>
      <xdr:row>359</xdr:row>
      <xdr:rowOff>498475</xdr:rowOff>
    </xdr:to>
    <xdr:pic>
      <xdr:nvPicPr>
        <xdr:cNvPr id="538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67036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359</xdr:row>
      <xdr:rowOff>279400</xdr:rowOff>
    </xdr:from>
    <xdr:to>
      <xdr:col>10</xdr:col>
      <xdr:colOff>196850</xdr:colOff>
      <xdr:row>359</xdr:row>
      <xdr:rowOff>498475</xdr:rowOff>
    </xdr:to>
    <xdr:pic>
      <xdr:nvPicPr>
        <xdr:cNvPr id="538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67036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359</xdr:row>
      <xdr:rowOff>279400</xdr:rowOff>
    </xdr:from>
    <xdr:to>
      <xdr:col>3</xdr:col>
      <xdr:colOff>196850</xdr:colOff>
      <xdr:row>359</xdr:row>
      <xdr:rowOff>498475</xdr:rowOff>
    </xdr:to>
    <xdr:pic>
      <xdr:nvPicPr>
        <xdr:cNvPr id="538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67036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359</xdr:row>
      <xdr:rowOff>279400</xdr:rowOff>
    </xdr:from>
    <xdr:to>
      <xdr:col>3</xdr:col>
      <xdr:colOff>196850</xdr:colOff>
      <xdr:row>359</xdr:row>
      <xdr:rowOff>498475</xdr:rowOff>
    </xdr:to>
    <xdr:pic>
      <xdr:nvPicPr>
        <xdr:cNvPr id="538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67036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359</xdr:row>
      <xdr:rowOff>279400</xdr:rowOff>
    </xdr:from>
    <xdr:to>
      <xdr:col>10</xdr:col>
      <xdr:colOff>196850</xdr:colOff>
      <xdr:row>359</xdr:row>
      <xdr:rowOff>498475</xdr:rowOff>
    </xdr:to>
    <xdr:pic>
      <xdr:nvPicPr>
        <xdr:cNvPr id="538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67036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359</xdr:row>
      <xdr:rowOff>279400</xdr:rowOff>
    </xdr:from>
    <xdr:to>
      <xdr:col>3</xdr:col>
      <xdr:colOff>196850</xdr:colOff>
      <xdr:row>359</xdr:row>
      <xdr:rowOff>498475</xdr:rowOff>
    </xdr:to>
    <xdr:pic>
      <xdr:nvPicPr>
        <xdr:cNvPr id="538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67036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359</xdr:row>
      <xdr:rowOff>279400</xdr:rowOff>
    </xdr:from>
    <xdr:to>
      <xdr:col>3</xdr:col>
      <xdr:colOff>196850</xdr:colOff>
      <xdr:row>359</xdr:row>
      <xdr:rowOff>498475</xdr:rowOff>
    </xdr:to>
    <xdr:pic>
      <xdr:nvPicPr>
        <xdr:cNvPr id="538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67036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359</xdr:row>
      <xdr:rowOff>279400</xdr:rowOff>
    </xdr:from>
    <xdr:to>
      <xdr:col>3</xdr:col>
      <xdr:colOff>196850</xdr:colOff>
      <xdr:row>359</xdr:row>
      <xdr:rowOff>498475</xdr:rowOff>
    </xdr:to>
    <xdr:pic>
      <xdr:nvPicPr>
        <xdr:cNvPr id="538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67036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359</xdr:row>
      <xdr:rowOff>279400</xdr:rowOff>
    </xdr:from>
    <xdr:to>
      <xdr:col>10</xdr:col>
      <xdr:colOff>196850</xdr:colOff>
      <xdr:row>359</xdr:row>
      <xdr:rowOff>498475</xdr:rowOff>
    </xdr:to>
    <xdr:pic>
      <xdr:nvPicPr>
        <xdr:cNvPr id="538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67036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359</xdr:row>
      <xdr:rowOff>279400</xdr:rowOff>
    </xdr:from>
    <xdr:to>
      <xdr:col>3</xdr:col>
      <xdr:colOff>196850</xdr:colOff>
      <xdr:row>359</xdr:row>
      <xdr:rowOff>498475</xdr:rowOff>
    </xdr:to>
    <xdr:pic>
      <xdr:nvPicPr>
        <xdr:cNvPr id="539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67036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359</xdr:row>
      <xdr:rowOff>279400</xdr:rowOff>
    </xdr:from>
    <xdr:to>
      <xdr:col>3</xdr:col>
      <xdr:colOff>196850</xdr:colOff>
      <xdr:row>359</xdr:row>
      <xdr:rowOff>498475</xdr:rowOff>
    </xdr:to>
    <xdr:pic>
      <xdr:nvPicPr>
        <xdr:cNvPr id="539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67036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359</xdr:row>
      <xdr:rowOff>279400</xdr:rowOff>
    </xdr:from>
    <xdr:to>
      <xdr:col>10</xdr:col>
      <xdr:colOff>196850</xdr:colOff>
      <xdr:row>359</xdr:row>
      <xdr:rowOff>498475</xdr:rowOff>
    </xdr:to>
    <xdr:pic>
      <xdr:nvPicPr>
        <xdr:cNvPr id="539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67036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359</xdr:row>
      <xdr:rowOff>279400</xdr:rowOff>
    </xdr:from>
    <xdr:to>
      <xdr:col>3</xdr:col>
      <xdr:colOff>196850</xdr:colOff>
      <xdr:row>359</xdr:row>
      <xdr:rowOff>498475</xdr:rowOff>
    </xdr:to>
    <xdr:pic>
      <xdr:nvPicPr>
        <xdr:cNvPr id="539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67036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359</xdr:row>
      <xdr:rowOff>279400</xdr:rowOff>
    </xdr:from>
    <xdr:to>
      <xdr:col>3</xdr:col>
      <xdr:colOff>196850</xdr:colOff>
      <xdr:row>359</xdr:row>
      <xdr:rowOff>498475</xdr:rowOff>
    </xdr:to>
    <xdr:pic>
      <xdr:nvPicPr>
        <xdr:cNvPr id="539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67036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359</xdr:row>
      <xdr:rowOff>279400</xdr:rowOff>
    </xdr:from>
    <xdr:to>
      <xdr:col>10</xdr:col>
      <xdr:colOff>196850</xdr:colOff>
      <xdr:row>359</xdr:row>
      <xdr:rowOff>498475</xdr:rowOff>
    </xdr:to>
    <xdr:pic>
      <xdr:nvPicPr>
        <xdr:cNvPr id="539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67036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359</xdr:row>
      <xdr:rowOff>279400</xdr:rowOff>
    </xdr:from>
    <xdr:to>
      <xdr:col>3</xdr:col>
      <xdr:colOff>196850</xdr:colOff>
      <xdr:row>359</xdr:row>
      <xdr:rowOff>498475</xdr:rowOff>
    </xdr:to>
    <xdr:pic>
      <xdr:nvPicPr>
        <xdr:cNvPr id="539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67036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359</xdr:row>
      <xdr:rowOff>279400</xdr:rowOff>
    </xdr:from>
    <xdr:to>
      <xdr:col>3</xdr:col>
      <xdr:colOff>196850</xdr:colOff>
      <xdr:row>359</xdr:row>
      <xdr:rowOff>498475</xdr:rowOff>
    </xdr:to>
    <xdr:pic>
      <xdr:nvPicPr>
        <xdr:cNvPr id="539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67036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359</xdr:row>
      <xdr:rowOff>279400</xdr:rowOff>
    </xdr:from>
    <xdr:to>
      <xdr:col>10</xdr:col>
      <xdr:colOff>196850</xdr:colOff>
      <xdr:row>359</xdr:row>
      <xdr:rowOff>498475</xdr:rowOff>
    </xdr:to>
    <xdr:pic>
      <xdr:nvPicPr>
        <xdr:cNvPr id="539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67036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359</xdr:row>
      <xdr:rowOff>279400</xdr:rowOff>
    </xdr:from>
    <xdr:to>
      <xdr:col>3</xdr:col>
      <xdr:colOff>196850</xdr:colOff>
      <xdr:row>359</xdr:row>
      <xdr:rowOff>498475</xdr:rowOff>
    </xdr:to>
    <xdr:pic>
      <xdr:nvPicPr>
        <xdr:cNvPr id="539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67036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359</xdr:row>
      <xdr:rowOff>279400</xdr:rowOff>
    </xdr:from>
    <xdr:to>
      <xdr:col>3</xdr:col>
      <xdr:colOff>196850</xdr:colOff>
      <xdr:row>359</xdr:row>
      <xdr:rowOff>498475</xdr:rowOff>
    </xdr:to>
    <xdr:pic>
      <xdr:nvPicPr>
        <xdr:cNvPr id="540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67036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359</xdr:row>
      <xdr:rowOff>257175</xdr:rowOff>
    </xdr:from>
    <xdr:to>
      <xdr:col>3</xdr:col>
      <xdr:colOff>514350</xdr:colOff>
      <xdr:row>359</xdr:row>
      <xdr:rowOff>476250</xdr:rowOff>
    </xdr:to>
    <xdr:pic>
      <xdr:nvPicPr>
        <xdr:cNvPr id="540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670143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359</xdr:row>
      <xdr:rowOff>279400</xdr:rowOff>
    </xdr:from>
    <xdr:to>
      <xdr:col>10</xdr:col>
      <xdr:colOff>196850</xdr:colOff>
      <xdr:row>359</xdr:row>
      <xdr:rowOff>498475</xdr:rowOff>
    </xdr:to>
    <xdr:pic>
      <xdr:nvPicPr>
        <xdr:cNvPr id="540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67036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359</xdr:row>
      <xdr:rowOff>257175</xdr:rowOff>
    </xdr:from>
    <xdr:to>
      <xdr:col>10</xdr:col>
      <xdr:colOff>514350</xdr:colOff>
      <xdr:row>359</xdr:row>
      <xdr:rowOff>476250</xdr:rowOff>
    </xdr:to>
    <xdr:pic>
      <xdr:nvPicPr>
        <xdr:cNvPr id="540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2670143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359</xdr:row>
      <xdr:rowOff>279400</xdr:rowOff>
    </xdr:from>
    <xdr:to>
      <xdr:col>3</xdr:col>
      <xdr:colOff>196850</xdr:colOff>
      <xdr:row>359</xdr:row>
      <xdr:rowOff>498475</xdr:rowOff>
    </xdr:to>
    <xdr:pic>
      <xdr:nvPicPr>
        <xdr:cNvPr id="540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67036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359</xdr:row>
      <xdr:rowOff>257175</xdr:rowOff>
    </xdr:from>
    <xdr:to>
      <xdr:col>3</xdr:col>
      <xdr:colOff>514350</xdr:colOff>
      <xdr:row>359</xdr:row>
      <xdr:rowOff>476250</xdr:rowOff>
    </xdr:to>
    <xdr:pic>
      <xdr:nvPicPr>
        <xdr:cNvPr id="540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670143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359</xdr:row>
      <xdr:rowOff>279400</xdr:rowOff>
    </xdr:from>
    <xdr:to>
      <xdr:col>3</xdr:col>
      <xdr:colOff>196850</xdr:colOff>
      <xdr:row>359</xdr:row>
      <xdr:rowOff>498475</xdr:rowOff>
    </xdr:to>
    <xdr:pic>
      <xdr:nvPicPr>
        <xdr:cNvPr id="540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67036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359</xdr:row>
      <xdr:rowOff>279400</xdr:rowOff>
    </xdr:from>
    <xdr:to>
      <xdr:col>10</xdr:col>
      <xdr:colOff>196850</xdr:colOff>
      <xdr:row>359</xdr:row>
      <xdr:rowOff>498475</xdr:rowOff>
    </xdr:to>
    <xdr:pic>
      <xdr:nvPicPr>
        <xdr:cNvPr id="540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67036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359</xdr:row>
      <xdr:rowOff>279400</xdr:rowOff>
    </xdr:from>
    <xdr:to>
      <xdr:col>3</xdr:col>
      <xdr:colOff>196850</xdr:colOff>
      <xdr:row>359</xdr:row>
      <xdr:rowOff>498475</xdr:rowOff>
    </xdr:to>
    <xdr:pic>
      <xdr:nvPicPr>
        <xdr:cNvPr id="540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67036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359</xdr:row>
      <xdr:rowOff>279400</xdr:rowOff>
    </xdr:from>
    <xdr:to>
      <xdr:col>3</xdr:col>
      <xdr:colOff>196850</xdr:colOff>
      <xdr:row>359</xdr:row>
      <xdr:rowOff>498475</xdr:rowOff>
    </xdr:to>
    <xdr:pic>
      <xdr:nvPicPr>
        <xdr:cNvPr id="540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67036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359</xdr:row>
      <xdr:rowOff>279400</xdr:rowOff>
    </xdr:from>
    <xdr:to>
      <xdr:col>10</xdr:col>
      <xdr:colOff>196850</xdr:colOff>
      <xdr:row>359</xdr:row>
      <xdr:rowOff>498475</xdr:rowOff>
    </xdr:to>
    <xdr:pic>
      <xdr:nvPicPr>
        <xdr:cNvPr id="541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67036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359</xdr:row>
      <xdr:rowOff>279400</xdr:rowOff>
    </xdr:from>
    <xdr:to>
      <xdr:col>3</xdr:col>
      <xdr:colOff>196850</xdr:colOff>
      <xdr:row>359</xdr:row>
      <xdr:rowOff>498475</xdr:rowOff>
    </xdr:to>
    <xdr:pic>
      <xdr:nvPicPr>
        <xdr:cNvPr id="54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67036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359</xdr:row>
      <xdr:rowOff>279400</xdr:rowOff>
    </xdr:from>
    <xdr:to>
      <xdr:col>3</xdr:col>
      <xdr:colOff>196850</xdr:colOff>
      <xdr:row>359</xdr:row>
      <xdr:rowOff>498475</xdr:rowOff>
    </xdr:to>
    <xdr:pic>
      <xdr:nvPicPr>
        <xdr:cNvPr id="541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67036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359</xdr:row>
      <xdr:rowOff>279400</xdr:rowOff>
    </xdr:from>
    <xdr:to>
      <xdr:col>10</xdr:col>
      <xdr:colOff>196850</xdr:colOff>
      <xdr:row>359</xdr:row>
      <xdr:rowOff>498475</xdr:rowOff>
    </xdr:to>
    <xdr:pic>
      <xdr:nvPicPr>
        <xdr:cNvPr id="541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67036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359</xdr:row>
      <xdr:rowOff>279400</xdr:rowOff>
    </xdr:from>
    <xdr:to>
      <xdr:col>3</xdr:col>
      <xdr:colOff>196850</xdr:colOff>
      <xdr:row>359</xdr:row>
      <xdr:rowOff>498475</xdr:rowOff>
    </xdr:to>
    <xdr:pic>
      <xdr:nvPicPr>
        <xdr:cNvPr id="541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67036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359</xdr:row>
      <xdr:rowOff>279400</xdr:rowOff>
    </xdr:from>
    <xdr:to>
      <xdr:col>3</xdr:col>
      <xdr:colOff>196850</xdr:colOff>
      <xdr:row>359</xdr:row>
      <xdr:rowOff>498475</xdr:rowOff>
    </xdr:to>
    <xdr:pic>
      <xdr:nvPicPr>
        <xdr:cNvPr id="541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67036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359</xdr:row>
      <xdr:rowOff>279400</xdr:rowOff>
    </xdr:from>
    <xdr:to>
      <xdr:col>10</xdr:col>
      <xdr:colOff>196850</xdr:colOff>
      <xdr:row>359</xdr:row>
      <xdr:rowOff>498475</xdr:rowOff>
    </xdr:to>
    <xdr:pic>
      <xdr:nvPicPr>
        <xdr:cNvPr id="541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67036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359</xdr:row>
      <xdr:rowOff>279400</xdr:rowOff>
    </xdr:from>
    <xdr:to>
      <xdr:col>3</xdr:col>
      <xdr:colOff>196850</xdr:colOff>
      <xdr:row>359</xdr:row>
      <xdr:rowOff>498475</xdr:rowOff>
    </xdr:to>
    <xdr:pic>
      <xdr:nvPicPr>
        <xdr:cNvPr id="541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67036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359</xdr:row>
      <xdr:rowOff>279400</xdr:rowOff>
    </xdr:from>
    <xdr:to>
      <xdr:col>3</xdr:col>
      <xdr:colOff>196850</xdr:colOff>
      <xdr:row>359</xdr:row>
      <xdr:rowOff>498475</xdr:rowOff>
    </xdr:to>
    <xdr:pic>
      <xdr:nvPicPr>
        <xdr:cNvPr id="541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67036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359</xdr:row>
      <xdr:rowOff>279400</xdr:rowOff>
    </xdr:from>
    <xdr:to>
      <xdr:col>10</xdr:col>
      <xdr:colOff>196850</xdr:colOff>
      <xdr:row>359</xdr:row>
      <xdr:rowOff>498475</xdr:rowOff>
    </xdr:to>
    <xdr:pic>
      <xdr:nvPicPr>
        <xdr:cNvPr id="541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67036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359</xdr:row>
      <xdr:rowOff>279400</xdr:rowOff>
    </xdr:from>
    <xdr:to>
      <xdr:col>3</xdr:col>
      <xdr:colOff>196850</xdr:colOff>
      <xdr:row>359</xdr:row>
      <xdr:rowOff>498475</xdr:rowOff>
    </xdr:to>
    <xdr:pic>
      <xdr:nvPicPr>
        <xdr:cNvPr id="542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67036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359</xdr:row>
      <xdr:rowOff>279400</xdr:rowOff>
    </xdr:from>
    <xdr:to>
      <xdr:col>3</xdr:col>
      <xdr:colOff>196850</xdr:colOff>
      <xdr:row>359</xdr:row>
      <xdr:rowOff>498475</xdr:rowOff>
    </xdr:to>
    <xdr:pic>
      <xdr:nvPicPr>
        <xdr:cNvPr id="542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67036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359</xdr:row>
      <xdr:rowOff>279400</xdr:rowOff>
    </xdr:from>
    <xdr:to>
      <xdr:col>10</xdr:col>
      <xdr:colOff>196850</xdr:colOff>
      <xdr:row>359</xdr:row>
      <xdr:rowOff>498475</xdr:rowOff>
    </xdr:to>
    <xdr:pic>
      <xdr:nvPicPr>
        <xdr:cNvPr id="542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67036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359</xdr:row>
      <xdr:rowOff>279400</xdr:rowOff>
    </xdr:from>
    <xdr:to>
      <xdr:col>3</xdr:col>
      <xdr:colOff>196850</xdr:colOff>
      <xdr:row>359</xdr:row>
      <xdr:rowOff>498475</xdr:rowOff>
    </xdr:to>
    <xdr:pic>
      <xdr:nvPicPr>
        <xdr:cNvPr id="542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67036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359</xdr:row>
      <xdr:rowOff>279400</xdr:rowOff>
    </xdr:from>
    <xdr:to>
      <xdr:col>3</xdr:col>
      <xdr:colOff>196850</xdr:colOff>
      <xdr:row>359</xdr:row>
      <xdr:rowOff>498475</xdr:rowOff>
    </xdr:to>
    <xdr:pic>
      <xdr:nvPicPr>
        <xdr:cNvPr id="542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67036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359</xdr:row>
      <xdr:rowOff>279400</xdr:rowOff>
    </xdr:from>
    <xdr:to>
      <xdr:col>10</xdr:col>
      <xdr:colOff>196850</xdr:colOff>
      <xdr:row>359</xdr:row>
      <xdr:rowOff>498475</xdr:rowOff>
    </xdr:to>
    <xdr:pic>
      <xdr:nvPicPr>
        <xdr:cNvPr id="542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67036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359</xdr:row>
      <xdr:rowOff>279400</xdr:rowOff>
    </xdr:from>
    <xdr:to>
      <xdr:col>3</xdr:col>
      <xdr:colOff>196850</xdr:colOff>
      <xdr:row>359</xdr:row>
      <xdr:rowOff>498475</xdr:rowOff>
    </xdr:to>
    <xdr:pic>
      <xdr:nvPicPr>
        <xdr:cNvPr id="542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67036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359</xdr:row>
      <xdr:rowOff>279400</xdr:rowOff>
    </xdr:from>
    <xdr:to>
      <xdr:col>3</xdr:col>
      <xdr:colOff>196850</xdr:colOff>
      <xdr:row>359</xdr:row>
      <xdr:rowOff>498475</xdr:rowOff>
    </xdr:to>
    <xdr:pic>
      <xdr:nvPicPr>
        <xdr:cNvPr id="542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67036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359</xdr:row>
      <xdr:rowOff>257175</xdr:rowOff>
    </xdr:from>
    <xdr:to>
      <xdr:col>3</xdr:col>
      <xdr:colOff>514350</xdr:colOff>
      <xdr:row>359</xdr:row>
      <xdr:rowOff>476250</xdr:rowOff>
    </xdr:to>
    <xdr:pic>
      <xdr:nvPicPr>
        <xdr:cNvPr id="542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670143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359</xdr:row>
      <xdr:rowOff>279400</xdr:rowOff>
    </xdr:from>
    <xdr:to>
      <xdr:col>10</xdr:col>
      <xdr:colOff>196850</xdr:colOff>
      <xdr:row>359</xdr:row>
      <xdr:rowOff>498475</xdr:rowOff>
    </xdr:to>
    <xdr:pic>
      <xdr:nvPicPr>
        <xdr:cNvPr id="542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67036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359</xdr:row>
      <xdr:rowOff>257175</xdr:rowOff>
    </xdr:from>
    <xdr:to>
      <xdr:col>10</xdr:col>
      <xdr:colOff>514350</xdr:colOff>
      <xdr:row>359</xdr:row>
      <xdr:rowOff>476250</xdr:rowOff>
    </xdr:to>
    <xdr:pic>
      <xdr:nvPicPr>
        <xdr:cNvPr id="543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2670143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359</xdr:row>
      <xdr:rowOff>279400</xdr:rowOff>
    </xdr:from>
    <xdr:to>
      <xdr:col>3</xdr:col>
      <xdr:colOff>196850</xdr:colOff>
      <xdr:row>359</xdr:row>
      <xdr:rowOff>498475</xdr:rowOff>
    </xdr:to>
    <xdr:pic>
      <xdr:nvPicPr>
        <xdr:cNvPr id="543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67036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359</xdr:row>
      <xdr:rowOff>257175</xdr:rowOff>
    </xdr:from>
    <xdr:to>
      <xdr:col>3</xdr:col>
      <xdr:colOff>514350</xdr:colOff>
      <xdr:row>359</xdr:row>
      <xdr:rowOff>476250</xdr:rowOff>
    </xdr:to>
    <xdr:pic>
      <xdr:nvPicPr>
        <xdr:cNvPr id="543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670143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359</xdr:row>
      <xdr:rowOff>279400</xdr:rowOff>
    </xdr:from>
    <xdr:to>
      <xdr:col>3</xdr:col>
      <xdr:colOff>196850</xdr:colOff>
      <xdr:row>359</xdr:row>
      <xdr:rowOff>498475</xdr:rowOff>
    </xdr:to>
    <xdr:pic>
      <xdr:nvPicPr>
        <xdr:cNvPr id="543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67036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359</xdr:row>
      <xdr:rowOff>279400</xdr:rowOff>
    </xdr:from>
    <xdr:to>
      <xdr:col>10</xdr:col>
      <xdr:colOff>196850</xdr:colOff>
      <xdr:row>359</xdr:row>
      <xdr:rowOff>498475</xdr:rowOff>
    </xdr:to>
    <xdr:pic>
      <xdr:nvPicPr>
        <xdr:cNvPr id="54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67036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359</xdr:row>
      <xdr:rowOff>279400</xdr:rowOff>
    </xdr:from>
    <xdr:to>
      <xdr:col>3</xdr:col>
      <xdr:colOff>196850</xdr:colOff>
      <xdr:row>359</xdr:row>
      <xdr:rowOff>498475</xdr:rowOff>
    </xdr:to>
    <xdr:pic>
      <xdr:nvPicPr>
        <xdr:cNvPr id="543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67036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359</xdr:row>
      <xdr:rowOff>279400</xdr:rowOff>
    </xdr:from>
    <xdr:to>
      <xdr:col>3</xdr:col>
      <xdr:colOff>196850</xdr:colOff>
      <xdr:row>359</xdr:row>
      <xdr:rowOff>498475</xdr:rowOff>
    </xdr:to>
    <xdr:pic>
      <xdr:nvPicPr>
        <xdr:cNvPr id="543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67036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359</xdr:row>
      <xdr:rowOff>279400</xdr:rowOff>
    </xdr:from>
    <xdr:to>
      <xdr:col>10</xdr:col>
      <xdr:colOff>196850</xdr:colOff>
      <xdr:row>359</xdr:row>
      <xdr:rowOff>498475</xdr:rowOff>
    </xdr:to>
    <xdr:pic>
      <xdr:nvPicPr>
        <xdr:cNvPr id="543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67036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359</xdr:row>
      <xdr:rowOff>279400</xdr:rowOff>
    </xdr:from>
    <xdr:to>
      <xdr:col>3</xdr:col>
      <xdr:colOff>196850</xdr:colOff>
      <xdr:row>359</xdr:row>
      <xdr:rowOff>498475</xdr:rowOff>
    </xdr:to>
    <xdr:pic>
      <xdr:nvPicPr>
        <xdr:cNvPr id="543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67036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359</xdr:row>
      <xdr:rowOff>279400</xdr:rowOff>
    </xdr:from>
    <xdr:to>
      <xdr:col>3</xdr:col>
      <xdr:colOff>196850</xdr:colOff>
      <xdr:row>359</xdr:row>
      <xdr:rowOff>498475</xdr:rowOff>
    </xdr:to>
    <xdr:pic>
      <xdr:nvPicPr>
        <xdr:cNvPr id="543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67036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359</xdr:row>
      <xdr:rowOff>279400</xdr:rowOff>
    </xdr:from>
    <xdr:to>
      <xdr:col>10</xdr:col>
      <xdr:colOff>196850</xdr:colOff>
      <xdr:row>359</xdr:row>
      <xdr:rowOff>498475</xdr:rowOff>
    </xdr:to>
    <xdr:pic>
      <xdr:nvPicPr>
        <xdr:cNvPr id="544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67036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359</xdr:row>
      <xdr:rowOff>279400</xdr:rowOff>
    </xdr:from>
    <xdr:to>
      <xdr:col>3</xdr:col>
      <xdr:colOff>196850</xdr:colOff>
      <xdr:row>359</xdr:row>
      <xdr:rowOff>498475</xdr:rowOff>
    </xdr:to>
    <xdr:pic>
      <xdr:nvPicPr>
        <xdr:cNvPr id="544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67036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359</xdr:row>
      <xdr:rowOff>279400</xdr:rowOff>
    </xdr:from>
    <xdr:to>
      <xdr:col>3</xdr:col>
      <xdr:colOff>196850</xdr:colOff>
      <xdr:row>359</xdr:row>
      <xdr:rowOff>498475</xdr:rowOff>
    </xdr:to>
    <xdr:pic>
      <xdr:nvPicPr>
        <xdr:cNvPr id="544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67036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359</xdr:row>
      <xdr:rowOff>279400</xdr:rowOff>
    </xdr:from>
    <xdr:to>
      <xdr:col>10</xdr:col>
      <xdr:colOff>196850</xdr:colOff>
      <xdr:row>359</xdr:row>
      <xdr:rowOff>498475</xdr:rowOff>
    </xdr:to>
    <xdr:pic>
      <xdr:nvPicPr>
        <xdr:cNvPr id="544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67036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359</xdr:row>
      <xdr:rowOff>279400</xdr:rowOff>
    </xdr:from>
    <xdr:to>
      <xdr:col>3</xdr:col>
      <xdr:colOff>196850</xdr:colOff>
      <xdr:row>359</xdr:row>
      <xdr:rowOff>498475</xdr:rowOff>
    </xdr:to>
    <xdr:pic>
      <xdr:nvPicPr>
        <xdr:cNvPr id="544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67036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359</xdr:row>
      <xdr:rowOff>279400</xdr:rowOff>
    </xdr:from>
    <xdr:to>
      <xdr:col>3</xdr:col>
      <xdr:colOff>196850</xdr:colOff>
      <xdr:row>359</xdr:row>
      <xdr:rowOff>498475</xdr:rowOff>
    </xdr:to>
    <xdr:pic>
      <xdr:nvPicPr>
        <xdr:cNvPr id="544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67036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359</xdr:row>
      <xdr:rowOff>279400</xdr:rowOff>
    </xdr:from>
    <xdr:to>
      <xdr:col>10</xdr:col>
      <xdr:colOff>196850</xdr:colOff>
      <xdr:row>359</xdr:row>
      <xdr:rowOff>498475</xdr:rowOff>
    </xdr:to>
    <xdr:pic>
      <xdr:nvPicPr>
        <xdr:cNvPr id="544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67036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359</xdr:row>
      <xdr:rowOff>279400</xdr:rowOff>
    </xdr:from>
    <xdr:to>
      <xdr:col>3</xdr:col>
      <xdr:colOff>196850</xdr:colOff>
      <xdr:row>359</xdr:row>
      <xdr:rowOff>498475</xdr:rowOff>
    </xdr:to>
    <xdr:pic>
      <xdr:nvPicPr>
        <xdr:cNvPr id="544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67036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359</xdr:row>
      <xdr:rowOff>279400</xdr:rowOff>
    </xdr:from>
    <xdr:to>
      <xdr:col>3</xdr:col>
      <xdr:colOff>196850</xdr:colOff>
      <xdr:row>359</xdr:row>
      <xdr:rowOff>498475</xdr:rowOff>
    </xdr:to>
    <xdr:pic>
      <xdr:nvPicPr>
        <xdr:cNvPr id="544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67036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359</xdr:row>
      <xdr:rowOff>257175</xdr:rowOff>
    </xdr:from>
    <xdr:to>
      <xdr:col>3</xdr:col>
      <xdr:colOff>514350</xdr:colOff>
      <xdr:row>359</xdr:row>
      <xdr:rowOff>476250</xdr:rowOff>
    </xdr:to>
    <xdr:pic>
      <xdr:nvPicPr>
        <xdr:cNvPr id="544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670143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359</xdr:row>
      <xdr:rowOff>279400</xdr:rowOff>
    </xdr:from>
    <xdr:to>
      <xdr:col>10</xdr:col>
      <xdr:colOff>196850</xdr:colOff>
      <xdr:row>359</xdr:row>
      <xdr:rowOff>498475</xdr:rowOff>
    </xdr:to>
    <xdr:pic>
      <xdr:nvPicPr>
        <xdr:cNvPr id="545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67036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359</xdr:row>
      <xdr:rowOff>257175</xdr:rowOff>
    </xdr:from>
    <xdr:to>
      <xdr:col>10</xdr:col>
      <xdr:colOff>514350</xdr:colOff>
      <xdr:row>359</xdr:row>
      <xdr:rowOff>476250</xdr:rowOff>
    </xdr:to>
    <xdr:pic>
      <xdr:nvPicPr>
        <xdr:cNvPr id="545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2670143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359</xdr:row>
      <xdr:rowOff>279400</xdr:rowOff>
    </xdr:from>
    <xdr:to>
      <xdr:col>3</xdr:col>
      <xdr:colOff>196850</xdr:colOff>
      <xdr:row>359</xdr:row>
      <xdr:rowOff>498475</xdr:rowOff>
    </xdr:to>
    <xdr:pic>
      <xdr:nvPicPr>
        <xdr:cNvPr id="545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67036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359</xdr:row>
      <xdr:rowOff>257175</xdr:rowOff>
    </xdr:from>
    <xdr:to>
      <xdr:col>3</xdr:col>
      <xdr:colOff>514350</xdr:colOff>
      <xdr:row>359</xdr:row>
      <xdr:rowOff>476250</xdr:rowOff>
    </xdr:to>
    <xdr:pic>
      <xdr:nvPicPr>
        <xdr:cNvPr id="545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670143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359</xdr:row>
      <xdr:rowOff>279400</xdr:rowOff>
    </xdr:from>
    <xdr:to>
      <xdr:col>3</xdr:col>
      <xdr:colOff>196850</xdr:colOff>
      <xdr:row>359</xdr:row>
      <xdr:rowOff>498475</xdr:rowOff>
    </xdr:to>
    <xdr:pic>
      <xdr:nvPicPr>
        <xdr:cNvPr id="545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67036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359</xdr:row>
      <xdr:rowOff>279400</xdr:rowOff>
    </xdr:from>
    <xdr:to>
      <xdr:col>10</xdr:col>
      <xdr:colOff>196850</xdr:colOff>
      <xdr:row>359</xdr:row>
      <xdr:rowOff>498475</xdr:rowOff>
    </xdr:to>
    <xdr:pic>
      <xdr:nvPicPr>
        <xdr:cNvPr id="545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67036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359</xdr:row>
      <xdr:rowOff>279400</xdr:rowOff>
    </xdr:from>
    <xdr:to>
      <xdr:col>3</xdr:col>
      <xdr:colOff>196850</xdr:colOff>
      <xdr:row>359</xdr:row>
      <xdr:rowOff>498475</xdr:rowOff>
    </xdr:to>
    <xdr:pic>
      <xdr:nvPicPr>
        <xdr:cNvPr id="545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67036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359</xdr:row>
      <xdr:rowOff>279400</xdr:rowOff>
    </xdr:from>
    <xdr:to>
      <xdr:col>3</xdr:col>
      <xdr:colOff>196850</xdr:colOff>
      <xdr:row>359</xdr:row>
      <xdr:rowOff>498475</xdr:rowOff>
    </xdr:to>
    <xdr:pic>
      <xdr:nvPicPr>
        <xdr:cNvPr id="545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67036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359</xdr:row>
      <xdr:rowOff>279400</xdr:rowOff>
    </xdr:from>
    <xdr:to>
      <xdr:col>10</xdr:col>
      <xdr:colOff>196850</xdr:colOff>
      <xdr:row>359</xdr:row>
      <xdr:rowOff>498475</xdr:rowOff>
    </xdr:to>
    <xdr:pic>
      <xdr:nvPicPr>
        <xdr:cNvPr id="545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67036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359</xdr:row>
      <xdr:rowOff>279400</xdr:rowOff>
    </xdr:from>
    <xdr:to>
      <xdr:col>3</xdr:col>
      <xdr:colOff>196850</xdr:colOff>
      <xdr:row>359</xdr:row>
      <xdr:rowOff>498475</xdr:rowOff>
    </xdr:to>
    <xdr:pic>
      <xdr:nvPicPr>
        <xdr:cNvPr id="545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67036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359</xdr:row>
      <xdr:rowOff>279400</xdr:rowOff>
    </xdr:from>
    <xdr:to>
      <xdr:col>3</xdr:col>
      <xdr:colOff>196850</xdr:colOff>
      <xdr:row>359</xdr:row>
      <xdr:rowOff>498475</xdr:rowOff>
    </xdr:to>
    <xdr:pic>
      <xdr:nvPicPr>
        <xdr:cNvPr id="546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67036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359</xdr:row>
      <xdr:rowOff>279400</xdr:rowOff>
    </xdr:from>
    <xdr:to>
      <xdr:col>10</xdr:col>
      <xdr:colOff>196850</xdr:colOff>
      <xdr:row>359</xdr:row>
      <xdr:rowOff>498475</xdr:rowOff>
    </xdr:to>
    <xdr:pic>
      <xdr:nvPicPr>
        <xdr:cNvPr id="546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67036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359</xdr:row>
      <xdr:rowOff>279400</xdr:rowOff>
    </xdr:from>
    <xdr:to>
      <xdr:col>3</xdr:col>
      <xdr:colOff>196850</xdr:colOff>
      <xdr:row>359</xdr:row>
      <xdr:rowOff>498475</xdr:rowOff>
    </xdr:to>
    <xdr:pic>
      <xdr:nvPicPr>
        <xdr:cNvPr id="546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67036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359</xdr:row>
      <xdr:rowOff>279400</xdr:rowOff>
    </xdr:from>
    <xdr:to>
      <xdr:col>3</xdr:col>
      <xdr:colOff>196850</xdr:colOff>
      <xdr:row>359</xdr:row>
      <xdr:rowOff>498475</xdr:rowOff>
    </xdr:to>
    <xdr:pic>
      <xdr:nvPicPr>
        <xdr:cNvPr id="546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67036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359</xdr:row>
      <xdr:rowOff>257175</xdr:rowOff>
    </xdr:from>
    <xdr:to>
      <xdr:col>3</xdr:col>
      <xdr:colOff>514350</xdr:colOff>
      <xdr:row>359</xdr:row>
      <xdr:rowOff>476250</xdr:rowOff>
    </xdr:to>
    <xdr:pic>
      <xdr:nvPicPr>
        <xdr:cNvPr id="546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670143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359</xdr:row>
      <xdr:rowOff>279400</xdr:rowOff>
    </xdr:from>
    <xdr:to>
      <xdr:col>10</xdr:col>
      <xdr:colOff>196850</xdr:colOff>
      <xdr:row>359</xdr:row>
      <xdr:rowOff>498475</xdr:rowOff>
    </xdr:to>
    <xdr:pic>
      <xdr:nvPicPr>
        <xdr:cNvPr id="546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67036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359</xdr:row>
      <xdr:rowOff>257175</xdr:rowOff>
    </xdr:from>
    <xdr:to>
      <xdr:col>10</xdr:col>
      <xdr:colOff>514350</xdr:colOff>
      <xdr:row>359</xdr:row>
      <xdr:rowOff>476250</xdr:rowOff>
    </xdr:to>
    <xdr:pic>
      <xdr:nvPicPr>
        <xdr:cNvPr id="546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2670143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359</xdr:row>
      <xdr:rowOff>279400</xdr:rowOff>
    </xdr:from>
    <xdr:to>
      <xdr:col>3</xdr:col>
      <xdr:colOff>196850</xdr:colOff>
      <xdr:row>359</xdr:row>
      <xdr:rowOff>498475</xdr:rowOff>
    </xdr:to>
    <xdr:pic>
      <xdr:nvPicPr>
        <xdr:cNvPr id="546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67036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359</xdr:row>
      <xdr:rowOff>257175</xdr:rowOff>
    </xdr:from>
    <xdr:to>
      <xdr:col>3</xdr:col>
      <xdr:colOff>514350</xdr:colOff>
      <xdr:row>359</xdr:row>
      <xdr:rowOff>476250</xdr:rowOff>
    </xdr:to>
    <xdr:pic>
      <xdr:nvPicPr>
        <xdr:cNvPr id="546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670143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359</xdr:row>
      <xdr:rowOff>279400</xdr:rowOff>
    </xdr:from>
    <xdr:to>
      <xdr:col>3</xdr:col>
      <xdr:colOff>196850</xdr:colOff>
      <xdr:row>359</xdr:row>
      <xdr:rowOff>498475</xdr:rowOff>
    </xdr:to>
    <xdr:pic>
      <xdr:nvPicPr>
        <xdr:cNvPr id="546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67036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359</xdr:row>
      <xdr:rowOff>279400</xdr:rowOff>
    </xdr:from>
    <xdr:to>
      <xdr:col>10</xdr:col>
      <xdr:colOff>196850</xdr:colOff>
      <xdr:row>359</xdr:row>
      <xdr:rowOff>498475</xdr:rowOff>
    </xdr:to>
    <xdr:pic>
      <xdr:nvPicPr>
        <xdr:cNvPr id="547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67036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359</xdr:row>
      <xdr:rowOff>279400</xdr:rowOff>
    </xdr:from>
    <xdr:to>
      <xdr:col>3</xdr:col>
      <xdr:colOff>196850</xdr:colOff>
      <xdr:row>359</xdr:row>
      <xdr:rowOff>498475</xdr:rowOff>
    </xdr:to>
    <xdr:pic>
      <xdr:nvPicPr>
        <xdr:cNvPr id="547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67036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359</xdr:row>
      <xdr:rowOff>279400</xdr:rowOff>
    </xdr:from>
    <xdr:to>
      <xdr:col>3</xdr:col>
      <xdr:colOff>196850</xdr:colOff>
      <xdr:row>359</xdr:row>
      <xdr:rowOff>498475</xdr:rowOff>
    </xdr:to>
    <xdr:pic>
      <xdr:nvPicPr>
        <xdr:cNvPr id="547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67036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359</xdr:row>
      <xdr:rowOff>279400</xdr:rowOff>
    </xdr:from>
    <xdr:to>
      <xdr:col>10</xdr:col>
      <xdr:colOff>196850</xdr:colOff>
      <xdr:row>359</xdr:row>
      <xdr:rowOff>498475</xdr:rowOff>
    </xdr:to>
    <xdr:pic>
      <xdr:nvPicPr>
        <xdr:cNvPr id="547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67036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359</xdr:row>
      <xdr:rowOff>279400</xdr:rowOff>
    </xdr:from>
    <xdr:to>
      <xdr:col>3</xdr:col>
      <xdr:colOff>196850</xdr:colOff>
      <xdr:row>359</xdr:row>
      <xdr:rowOff>498475</xdr:rowOff>
    </xdr:to>
    <xdr:pic>
      <xdr:nvPicPr>
        <xdr:cNvPr id="547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67036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359</xdr:row>
      <xdr:rowOff>279400</xdr:rowOff>
    </xdr:from>
    <xdr:to>
      <xdr:col>3</xdr:col>
      <xdr:colOff>196850</xdr:colOff>
      <xdr:row>359</xdr:row>
      <xdr:rowOff>498475</xdr:rowOff>
    </xdr:to>
    <xdr:pic>
      <xdr:nvPicPr>
        <xdr:cNvPr id="547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67036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359</xdr:row>
      <xdr:rowOff>279400</xdr:rowOff>
    </xdr:from>
    <xdr:to>
      <xdr:col>10</xdr:col>
      <xdr:colOff>196850</xdr:colOff>
      <xdr:row>359</xdr:row>
      <xdr:rowOff>498475</xdr:rowOff>
    </xdr:to>
    <xdr:pic>
      <xdr:nvPicPr>
        <xdr:cNvPr id="547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67036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359</xdr:row>
      <xdr:rowOff>279400</xdr:rowOff>
    </xdr:from>
    <xdr:to>
      <xdr:col>3</xdr:col>
      <xdr:colOff>196850</xdr:colOff>
      <xdr:row>359</xdr:row>
      <xdr:rowOff>498475</xdr:rowOff>
    </xdr:to>
    <xdr:pic>
      <xdr:nvPicPr>
        <xdr:cNvPr id="547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67036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359</xdr:row>
      <xdr:rowOff>279400</xdr:rowOff>
    </xdr:from>
    <xdr:to>
      <xdr:col>3</xdr:col>
      <xdr:colOff>196850</xdr:colOff>
      <xdr:row>359</xdr:row>
      <xdr:rowOff>498475</xdr:rowOff>
    </xdr:to>
    <xdr:pic>
      <xdr:nvPicPr>
        <xdr:cNvPr id="547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67036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359</xdr:row>
      <xdr:rowOff>279400</xdr:rowOff>
    </xdr:from>
    <xdr:to>
      <xdr:col>10</xdr:col>
      <xdr:colOff>196850</xdr:colOff>
      <xdr:row>359</xdr:row>
      <xdr:rowOff>498475</xdr:rowOff>
    </xdr:to>
    <xdr:pic>
      <xdr:nvPicPr>
        <xdr:cNvPr id="547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67036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359</xdr:row>
      <xdr:rowOff>279400</xdr:rowOff>
    </xdr:from>
    <xdr:to>
      <xdr:col>3</xdr:col>
      <xdr:colOff>196850</xdr:colOff>
      <xdr:row>359</xdr:row>
      <xdr:rowOff>498475</xdr:rowOff>
    </xdr:to>
    <xdr:pic>
      <xdr:nvPicPr>
        <xdr:cNvPr id="548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67036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359</xdr:row>
      <xdr:rowOff>279400</xdr:rowOff>
    </xdr:from>
    <xdr:to>
      <xdr:col>3</xdr:col>
      <xdr:colOff>196850</xdr:colOff>
      <xdr:row>359</xdr:row>
      <xdr:rowOff>498475</xdr:rowOff>
    </xdr:to>
    <xdr:pic>
      <xdr:nvPicPr>
        <xdr:cNvPr id="548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67036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359</xdr:row>
      <xdr:rowOff>279400</xdr:rowOff>
    </xdr:from>
    <xdr:to>
      <xdr:col>10</xdr:col>
      <xdr:colOff>196850</xdr:colOff>
      <xdr:row>359</xdr:row>
      <xdr:rowOff>498475</xdr:rowOff>
    </xdr:to>
    <xdr:pic>
      <xdr:nvPicPr>
        <xdr:cNvPr id="548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67036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359</xdr:row>
      <xdr:rowOff>279400</xdr:rowOff>
    </xdr:from>
    <xdr:to>
      <xdr:col>3</xdr:col>
      <xdr:colOff>196850</xdr:colOff>
      <xdr:row>359</xdr:row>
      <xdr:rowOff>498475</xdr:rowOff>
    </xdr:to>
    <xdr:pic>
      <xdr:nvPicPr>
        <xdr:cNvPr id="548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67036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359</xdr:row>
      <xdr:rowOff>279400</xdr:rowOff>
    </xdr:from>
    <xdr:to>
      <xdr:col>3</xdr:col>
      <xdr:colOff>196850</xdr:colOff>
      <xdr:row>359</xdr:row>
      <xdr:rowOff>498475</xdr:rowOff>
    </xdr:to>
    <xdr:pic>
      <xdr:nvPicPr>
        <xdr:cNvPr id="548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67036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359</xdr:row>
      <xdr:rowOff>257175</xdr:rowOff>
    </xdr:from>
    <xdr:to>
      <xdr:col>3</xdr:col>
      <xdr:colOff>514350</xdr:colOff>
      <xdr:row>359</xdr:row>
      <xdr:rowOff>476250</xdr:rowOff>
    </xdr:to>
    <xdr:pic>
      <xdr:nvPicPr>
        <xdr:cNvPr id="548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670143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359</xdr:row>
      <xdr:rowOff>279400</xdr:rowOff>
    </xdr:from>
    <xdr:to>
      <xdr:col>10</xdr:col>
      <xdr:colOff>196850</xdr:colOff>
      <xdr:row>359</xdr:row>
      <xdr:rowOff>498475</xdr:rowOff>
    </xdr:to>
    <xdr:pic>
      <xdr:nvPicPr>
        <xdr:cNvPr id="548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67036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359</xdr:row>
      <xdr:rowOff>257175</xdr:rowOff>
    </xdr:from>
    <xdr:to>
      <xdr:col>10</xdr:col>
      <xdr:colOff>514350</xdr:colOff>
      <xdr:row>359</xdr:row>
      <xdr:rowOff>476250</xdr:rowOff>
    </xdr:to>
    <xdr:pic>
      <xdr:nvPicPr>
        <xdr:cNvPr id="548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2670143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359</xdr:row>
      <xdr:rowOff>279400</xdr:rowOff>
    </xdr:from>
    <xdr:to>
      <xdr:col>3</xdr:col>
      <xdr:colOff>196850</xdr:colOff>
      <xdr:row>359</xdr:row>
      <xdr:rowOff>498475</xdr:rowOff>
    </xdr:to>
    <xdr:pic>
      <xdr:nvPicPr>
        <xdr:cNvPr id="548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67036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359</xdr:row>
      <xdr:rowOff>257175</xdr:rowOff>
    </xdr:from>
    <xdr:to>
      <xdr:col>3</xdr:col>
      <xdr:colOff>514350</xdr:colOff>
      <xdr:row>359</xdr:row>
      <xdr:rowOff>476250</xdr:rowOff>
    </xdr:to>
    <xdr:pic>
      <xdr:nvPicPr>
        <xdr:cNvPr id="548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670143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359</xdr:row>
      <xdr:rowOff>279400</xdr:rowOff>
    </xdr:from>
    <xdr:to>
      <xdr:col>3</xdr:col>
      <xdr:colOff>196850</xdr:colOff>
      <xdr:row>359</xdr:row>
      <xdr:rowOff>498475</xdr:rowOff>
    </xdr:to>
    <xdr:pic>
      <xdr:nvPicPr>
        <xdr:cNvPr id="549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67036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359</xdr:row>
      <xdr:rowOff>279400</xdr:rowOff>
    </xdr:from>
    <xdr:to>
      <xdr:col>10</xdr:col>
      <xdr:colOff>196850</xdr:colOff>
      <xdr:row>359</xdr:row>
      <xdr:rowOff>498475</xdr:rowOff>
    </xdr:to>
    <xdr:pic>
      <xdr:nvPicPr>
        <xdr:cNvPr id="549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67036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359</xdr:row>
      <xdr:rowOff>279400</xdr:rowOff>
    </xdr:from>
    <xdr:to>
      <xdr:col>3</xdr:col>
      <xdr:colOff>196850</xdr:colOff>
      <xdr:row>359</xdr:row>
      <xdr:rowOff>498475</xdr:rowOff>
    </xdr:to>
    <xdr:pic>
      <xdr:nvPicPr>
        <xdr:cNvPr id="549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67036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359</xdr:row>
      <xdr:rowOff>279400</xdr:rowOff>
    </xdr:from>
    <xdr:to>
      <xdr:col>3</xdr:col>
      <xdr:colOff>196850</xdr:colOff>
      <xdr:row>359</xdr:row>
      <xdr:rowOff>498475</xdr:rowOff>
    </xdr:to>
    <xdr:pic>
      <xdr:nvPicPr>
        <xdr:cNvPr id="549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67036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359</xdr:row>
      <xdr:rowOff>279400</xdr:rowOff>
    </xdr:from>
    <xdr:to>
      <xdr:col>10</xdr:col>
      <xdr:colOff>196850</xdr:colOff>
      <xdr:row>359</xdr:row>
      <xdr:rowOff>498475</xdr:rowOff>
    </xdr:to>
    <xdr:pic>
      <xdr:nvPicPr>
        <xdr:cNvPr id="549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67036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359</xdr:row>
      <xdr:rowOff>279400</xdr:rowOff>
    </xdr:from>
    <xdr:to>
      <xdr:col>3</xdr:col>
      <xdr:colOff>196850</xdr:colOff>
      <xdr:row>359</xdr:row>
      <xdr:rowOff>498475</xdr:rowOff>
    </xdr:to>
    <xdr:pic>
      <xdr:nvPicPr>
        <xdr:cNvPr id="549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67036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359</xdr:row>
      <xdr:rowOff>228600</xdr:rowOff>
    </xdr:from>
    <xdr:to>
      <xdr:col>3</xdr:col>
      <xdr:colOff>260350</xdr:colOff>
      <xdr:row>359</xdr:row>
      <xdr:rowOff>447675</xdr:rowOff>
    </xdr:to>
    <xdr:pic>
      <xdr:nvPicPr>
        <xdr:cNvPr id="549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2669857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359</xdr:row>
      <xdr:rowOff>231775</xdr:rowOff>
    </xdr:from>
    <xdr:to>
      <xdr:col>3</xdr:col>
      <xdr:colOff>539750</xdr:colOff>
      <xdr:row>359</xdr:row>
      <xdr:rowOff>450850</xdr:rowOff>
    </xdr:to>
    <xdr:pic>
      <xdr:nvPicPr>
        <xdr:cNvPr id="549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2669889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359</xdr:row>
      <xdr:rowOff>228600</xdr:rowOff>
    </xdr:from>
    <xdr:to>
      <xdr:col>10</xdr:col>
      <xdr:colOff>260350</xdr:colOff>
      <xdr:row>359</xdr:row>
      <xdr:rowOff>447675</xdr:rowOff>
    </xdr:to>
    <xdr:pic>
      <xdr:nvPicPr>
        <xdr:cNvPr id="549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2669857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359</xdr:row>
      <xdr:rowOff>231775</xdr:rowOff>
    </xdr:from>
    <xdr:to>
      <xdr:col>10</xdr:col>
      <xdr:colOff>539750</xdr:colOff>
      <xdr:row>359</xdr:row>
      <xdr:rowOff>450850</xdr:rowOff>
    </xdr:to>
    <xdr:pic>
      <xdr:nvPicPr>
        <xdr:cNvPr id="549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2669889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359</xdr:row>
      <xdr:rowOff>228600</xdr:rowOff>
    </xdr:from>
    <xdr:to>
      <xdr:col>3</xdr:col>
      <xdr:colOff>260350</xdr:colOff>
      <xdr:row>359</xdr:row>
      <xdr:rowOff>447675</xdr:rowOff>
    </xdr:to>
    <xdr:pic>
      <xdr:nvPicPr>
        <xdr:cNvPr id="550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2669857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359</xdr:row>
      <xdr:rowOff>231775</xdr:rowOff>
    </xdr:from>
    <xdr:to>
      <xdr:col>3</xdr:col>
      <xdr:colOff>539750</xdr:colOff>
      <xdr:row>359</xdr:row>
      <xdr:rowOff>450850</xdr:rowOff>
    </xdr:to>
    <xdr:pic>
      <xdr:nvPicPr>
        <xdr:cNvPr id="550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2669889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359</xdr:row>
      <xdr:rowOff>228600</xdr:rowOff>
    </xdr:from>
    <xdr:to>
      <xdr:col>3</xdr:col>
      <xdr:colOff>260350</xdr:colOff>
      <xdr:row>359</xdr:row>
      <xdr:rowOff>447675</xdr:rowOff>
    </xdr:to>
    <xdr:pic>
      <xdr:nvPicPr>
        <xdr:cNvPr id="550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2669857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359</xdr:row>
      <xdr:rowOff>231775</xdr:rowOff>
    </xdr:from>
    <xdr:to>
      <xdr:col>3</xdr:col>
      <xdr:colOff>539750</xdr:colOff>
      <xdr:row>359</xdr:row>
      <xdr:rowOff>450850</xdr:rowOff>
    </xdr:to>
    <xdr:pic>
      <xdr:nvPicPr>
        <xdr:cNvPr id="550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2669889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359</xdr:row>
      <xdr:rowOff>228600</xdr:rowOff>
    </xdr:from>
    <xdr:to>
      <xdr:col>10</xdr:col>
      <xdr:colOff>260350</xdr:colOff>
      <xdr:row>359</xdr:row>
      <xdr:rowOff>447675</xdr:rowOff>
    </xdr:to>
    <xdr:pic>
      <xdr:nvPicPr>
        <xdr:cNvPr id="550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2669857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359</xdr:row>
      <xdr:rowOff>231775</xdr:rowOff>
    </xdr:from>
    <xdr:to>
      <xdr:col>10</xdr:col>
      <xdr:colOff>539750</xdr:colOff>
      <xdr:row>359</xdr:row>
      <xdr:rowOff>450850</xdr:rowOff>
    </xdr:to>
    <xdr:pic>
      <xdr:nvPicPr>
        <xdr:cNvPr id="550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2669889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359</xdr:row>
      <xdr:rowOff>228600</xdr:rowOff>
    </xdr:from>
    <xdr:to>
      <xdr:col>3</xdr:col>
      <xdr:colOff>260350</xdr:colOff>
      <xdr:row>359</xdr:row>
      <xdr:rowOff>447675</xdr:rowOff>
    </xdr:to>
    <xdr:pic>
      <xdr:nvPicPr>
        <xdr:cNvPr id="550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2669857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245969</xdr:colOff>
      <xdr:row>359</xdr:row>
      <xdr:rowOff>287804</xdr:rowOff>
    </xdr:from>
    <xdr:to>
      <xdr:col>3</xdr:col>
      <xdr:colOff>465044</xdr:colOff>
      <xdr:row>359</xdr:row>
      <xdr:rowOff>506879</xdr:rowOff>
    </xdr:to>
    <xdr:pic>
      <xdr:nvPicPr>
        <xdr:cNvPr id="550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46419" y="267044954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359</xdr:row>
      <xdr:rowOff>228600</xdr:rowOff>
    </xdr:from>
    <xdr:to>
      <xdr:col>10</xdr:col>
      <xdr:colOff>260350</xdr:colOff>
      <xdr:row>359</xdr:row>
      <xdr:rowOff>447675</xdr:rowOff>
    </xdr:to>
    <xdr:pic>
      <xdr:nvPicPr>
        <xdr:cNvPr id="550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2669857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359</xdr:row>
      <xdr:rowOff>231775</xdr:rowOff>
    </xdr:from>
    <xdr:to>
      <xdr:col>10</xdr:col>
      <xdr:colOff>539750</xdr:colOff>
      <xdr:row>359</xdr:row>
      <xdr:rowOff>450850</xdr:rowOff>
    </xdr:to>
    <xdr:pic>
      <xdr:nvPicPr>
        <xdr:cNvPr id="550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2669889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364</xdr:row>
      <xdr:rowOff>279400</xdr:rowOff>
    </xdr:from>
    <xdr:to>
      <xdr:col>10</xdr:col>
      <xdr:colOff>196850</xdr:colOff>
      <xdr:row>364</xdr:row>
      <xdr:rowOff>498475</xdr:rowOff>
    </xdr:to>
    <xdr:pic>
      <xdr:nvPicPr>
        <xdr:cNvPr id="551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70798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364</xdr:row>
      <xdr:rowOff>257175</xdr:rowOff>
    </xdr:from>
    <xdr:to>
      <xdr:col>10</xdr:col>
      <xdr:colOff>514350</xdr:colOff>
      <xdr:row>364</xdr:row>
      <xdr:rowOff>476250</xdr:rowOff>
    </xdr:to>
    <xdr:pic>
      <xdr:nvPicPr>
        <xdr:cNvPr id="551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2707767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364</xdr:row>
      <xdr:rowOff>279400</xdr:rowOff>
    </xdr:from>
    <xdr:to>
      <xdr:col>3</xdr:col>
      <xdr:colOff>196850</xdr:colOff>
      <xdr:row>364</xdr:row>
      <xdr:rowOff>498475</xdr:rowOff>
    </xdr:to>
    <xdr:pic>
      <xdr:nvPicPr>
        <xdr:cNvPr id="551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70798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364</xdr:row>
      <xdr:rowOff>257175</xdr:rowOff>
    </xdr:from>
    <xdr:to>
      <xdr:col>3</xdr:col>
      <xdr:colOff>514350</xdr:colOff>
      <xdr:row>364</xdr:row>
      <xdr:rowOff>476250</xdr:rowOff>
    </xdr:to>
    <xdr:pic>
      <xdr:nvPicPr>
        <xdr:cNvPr id="551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707767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364</xdr:row>
      <xdr:rowOff>279400</xdr:rowOff>
    </xdr:from>
    <xdr:to>
      <xdr:col>10</xdr:col>
      <xdr:colOff>196850</xdr:colOff>
      <xdr:row>364</xdr:row>
      <xdr:rowOff>498475</xdr:rowOff>
    </xdr:to>
    <xdr:pic>
      <xdr:nvPicPr>
        <xdr:cNvPr id="551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70798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364</xdr:row>
      <xdr:rowOff>257175</xdr:rowOff>
    </xdr:from>
    <xdr:to>
      <xdr:col>10</xdr:col>
      <xdr:colOff>514350</xdr:colOff>
      <xdr:row>364</xdr:row>
      <xdr:rowOff>476250</xdr:rowOff>
    </xdr:to>
    <xdr:pic>
      <xdr:nvPicPr>
        <xdr:cNvPr id="551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2707767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364</xdr:row>
      <xdr:rowOff>279400</xdr:rowOff>
    </xdr:from>
    <xdr:to>
      <xdr:col>3</xdr:col>
      <xdr:colOff>196850</xdr:colOff>
      <xdr:row>364</xdr:row>
      <xdr:rowOff>498475</xdr:rowOff>
    </xdr:to>
    <xdr:pic>
      <xdr:nvPicPr>
        <xdr:cNvPr id="551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70798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364</xdr:row>
      <xdr:rowOff>257175</xdr:rowOff>
    </xdr:from>
    <xdr:to>
      <xdr:col>3</xdr:col>
      <xdr:colOff>514350</xdr:colOff>
      <xdr:row>364</xdr:row>
      <xdr:rowOff>476250</xdr:rowOff>
    </xdr:to>
    <xdr:pic>
      <xdr:nvPicPr>
        <xdr:cNvPr id="551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707767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369</xdr:row>
      <xdr:rowOff>279400</xdr:rowOff>
    </xdr:from>
    <xdr:to>
      <xdr:col>10</xdr:col>
      <xdr:colOff>196850</xdr:colOff>
      <xdr:row>369</xdr:row>
      <xdr:rowOff>498475</xdr:rowOff>
    </xdr:to>
    <xdr:pic>
      <xdr:nvPicPr>
        <xdr:cNvPr id="551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739421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369</xdr:row>
      <xdr:rowOff>257175</xdr:rowOff>
    </xdr:from>
    <xdr:to>
      <xdr:col>10</xdr:col>
      <xdr:colOff>514350</xdr:colOff>
      <xdr:row>369</xdr:row>
      <xdr:rowOff>476250</xdr:rowOff>
    </xdr:to>
    <xdr:pic>
      <xdr:nvPicPr>
        <xdr:cNvPr id="551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2739199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369</xdr:row>
      <xdr:rowOff>279400</xdr:rowOff>
    </xdr:from>
    <xdr:to>
      <xdr:col>3</xdr:col>
      <xdr:colOff>196850</xdr:colOff>
      <xdr:row>369</xdr:row>
      <xdr:rowOff>498475</xdr:rowOff>
    </xdr:to>
    <xdr:pic>
      <xdr:nvPicPr>
        <xdr:cNvPr id="552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739421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369</xdr:row>
      <xdr:rowOff>257175</xdr:rowOff>
    </xdr:from>
    <xdr:to>
      <xdr:col>3</xdr:col>
      <xdr:colOff>514350</xdr:colOff>
      <xdr:row>369</xdr:row>
      <xdr:rowOff>476250</xdr:rowOff>
    </xdr:to>
    <xdr:pic>
      <xdr:nvPicPr>
        <xdr:cNvPr id="552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739199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369</xdr:row>
      <xdr:rowOff>279400</xdr:rowOff>
    </xdr:from>
    <xdr:to>
      <xdr:col>10</xdr:col>
      <xdr:colOff>196850</xdr:colOff>
      <xdr:row>369</xdr:row>
      <xdr:rowOff>498475</xdr:rowOff>
    </xdr:to>
    <xdr:pic>
      <xdr:nvPicPr>
        <xdr:cNvPr id="552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739421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369</xdr:row>
      <xdr:rowOff>257175</xdr:rowOff>
    </xdr:from>
    <xdr:to>
      <xdr:col>10</xdr:col>
      <xdr:colOff>514350</xdr:colOff>
      <xdr:row>369</xdr:row>
      <xdr:rowOff>476250</xdr:rowOff>
    </xdr:to>
    <xdr:pic>
      <xdr:nvPicPr>
        <xdr:cNvPr id="552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2739199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369</xdr:row>
      <xdr:rowOff>279400</xdr:rowOff>
    </xdr:from>
    <xdr:to>
      <xdr:col>3</xdr:col>
      <xdr:colOff>196850</xdr:colOff>
      <xdr:row>369</xdr:row>
      <xdr:rowOff>498475</xdr:rowOff>
    </xdr:to>
    <xdr:pic>
      <xdr:nvPicPr>
        <xdr:cNvPr id="552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739421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369</xdr:row>
      <xdr:rowOff>257175</xdr:rowOff>
    </xdr:from>
    <xdr:to>
      <xdr:col>3</xdr:col>
      <xdr:colOff>514350</xdr:colOff>
      <xdr:row>369</xdr:row>
      <xdr:rowOff>476250</xdr:rowOff>
    </xdr:to>
    <xdr:pic>
      <xdr:nvPicPr>
        <xdr:cNvPr id="552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739199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374</xdr:row>
      <xdr:rowOff>279400</xdr:rowOff>
    </xdr:from>
    <xdr:to>
      <xdr:col>10</xdr:col>
      <xdr:colOff>196850</xdr:colOff>
      <xdr:row>374</xdr:row>
      <xdr:rowOff>498475</xdr:rowOff>
    </xdr:to>
    <xdr:pic>
      <xdr:nvPicPr>
        <xdr:cNvPr id="552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773997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374</xdr:row>
      <xdr:rowOff>257175</xdr:rowOff>
    </xdr:from>
    <xdr:to>
      <xdr:col>10</xdr:col>
      <xdr:colOff>514350</xdr:colOff>
      <xdr:row>374</xdr:row>
      <xdr:rowOff>476250</xdr:rowOff>
    </xdr:to>
    <xdr:pic>
      <xdr:nvPicPr>
        <xdr:cNvPr id="552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2773775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374</xdr:row>
      <xdr:rowOff>279400</xdr:rowOff>
    </xdr:from>
    <xdr:to>
      <xdr:col>3</xdr:col>
      <xdr:colOff>196850</xdr:colOff>
      <xdr:row>374</xdr:row>
      <xdr:rowOff>498475</xdr:rowOff>
    </xdr:to>
    <xdr:pic>
      <xdr:nvPicPr>
        <xdr:cNvPr id="552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773997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374</xdr:row>
      <xdr:rowOff>257175</xdr:rowOff>
    </xdr:from>
    <xdr:to>
      <xdr:col>3</xdr:col>
      <xdr:colOff>514350</xdr:colOff>
      <xdr:row>374</xdr:row>
      <xdr:rowOff>476250</xdr:rowOff>
    </xdr:to>
    <xdr:pic>
      <xdr:nvPicPr>
        <xdr:cNvPr id="552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773775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374</xdr:row>
      <xdr:rowOff>279400</xdr:rowOff>
    </xdr:from>
    <xdr:to>
      <xdr:col>10</xdr:col>
      <xdr:colOff>196850</xdr:colOff>
      <xdr:row>374</xdr:row>
      <xdr:rowOff>498475</xdr:rowOff>
    </xdr:to>
    <xdr:pic>
      <xdr:nvPicPr>
        <xdr:cNvPr id="553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773997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374</xdr:row>
      <xdr:rowOff>257175</xdr:rowOff>
    </xdr:from>
    <xdr:to>
      <xdr:col>10</xdr:col>
      <xdr:colOff>514350</xdr:colOff>
      <xdr:row>374</xdr:row>
      <xdr:rowOff>476250</xdr:rowOff>
    </xdr:to>
    <xdr:pic>
      <xdr:nvPicPr>
        <xdr:cNvPr id="553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2773775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374</xdr:row>
      <xdr:rowOff>279400</xdr:rowOff>
    </xdr:from>
    <xdr:to>
      <xdr:col>3</xdr:col>
      <xdr:colOff>196850</xdr:colOff>
      <xdr:row>374</xdr:row>
      <xdr:rowOff>498475</xdr:rowOff>
    </xdr:to>
    <xdr:pic>
      <xdr:nvPicPr>
        <xdr:cNvPr id="553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773997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374</xdr:row>
      <xdr:rowOff>257175</xdr:rowOff>
    </xdr:from>
    <xdr:to>
      <xdr:col>3</xdr:col>
      <xdr:colOff>514350</xdr:colOff>
      <xdr:row>374</xdr:row>
      <xdr:rowOff>476250</xdr:rowOff>
    </xdr:to>
    <xdr:pic>
      <xdr:nvPicPr>
        <xdr:cNvPr id="553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773775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379</xdr:row>
      <xdr:rowOff>279400</xdr:rowOff>
    </xdr:from>
    <xdr:to>
      <xdr:col>10</xdr:col>
      <xdr:colOff>196850</xdr:colOff>
      <xdr:row>379</xdr:row>
      <xdr:rowOff>498475</xdr:rowOff>
    </xdr:to>
    <xdr:pic>
      <xdr:nvPicPr>
        <xdr:cNvPr id="55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803810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379</xdr:row>
      <xdr:rowOff>257175</xdr:rowOff>
    </xdr:from>
    <xdr:to>
      <xdr:col>10</xdr:col>
      <xdr:colOff>514350</xdr:colOff>
      <xdr:row>379</xdr:row>
      <xdr:rowOff>476250</xdr:rowOff>
    </xdr:to>
    <xdr:pic>
      <xdr:nvPicPr>
        <xdr:cNvPr id="553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2803588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379</xdr:row>
      <xdr:rowOff>279400</xdr:rowOff>
    </xdr:from>
    <xdr:to>
      <xdr:col>3</xdr:col>
      <xdr:colOff>196850</xdr:colOff>
      <xdr:row>379</xdr:row>
      <xdr:rowOff>498475</xdr:rowOff>
    </xdr:to>
    <xdr:pic>
      <xdr:nvPicPr>
        <xdr:cNvPr id="553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803810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379</xdr:row>
      <xdr:rowOff>257175</xdr:rowOff>
    </xdr:from>
    <xdr:to>
      <xdr:col>3</xdr:col>
      <xdr:colOff>514350</xdr:colOff>
      <xdr:row>379</xdr:row>
      <xdr:rowOff>476250</xdr:rowOff>
    </xdr:to>
    <xdr:pic>
      <xdr:nvPicPr>
        <xdr:cNvPr id="553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803588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379</xdr:row>
      <xdr:rowOff>279400</xdr:rowOff>
    </xdr:from>
    <xdr:to>
      <xdr:col>10</xdr:col>
      <xdr:colOff>196850</xdr:colOff>
      <xdr:row>379</xdr:row>
      <xdr:rowOff>498475</xdr:rowOff>
    </xdr:to>
    <xdr:pic>
      <xdr:nvPicPr>
        <xdr:cNvPr id="553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803810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379</xdr:row>
      <xdr:rowOff>257175</xdr:rowOff>
    </xdr:from>
    <xdr:to>
      <xdr:col>10</xdr:col>
      <xdr:colOff>514350</xdr:colOff>
      <xdr:row>379</xdr:row>
      <xdr:rowOff>476250</xdr:rowOff>
    </xdr:to>
    <xdr:pic>
      <xdr:nvPicPr>
        <xdr:cNvPr id="553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2803588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379</xdr:row>
      <xdr:rowOff>279400</xdr:rowOff>
    </xdr:from>
    <xdr:to>
      <xdr:col>3</xdr:col>
      <xdr:colOff>196850</xdr:colOff>
      <xdr:row>379</xdr:row>
      <xdr:rowOff>498475</xdr:rowOff>
    </xdr:to>
    <xdr:pic>
      <xdr:nvPicPr>
        <xdr:cNvPr id="554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803810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379</xdr:row>
      <xdr:rowOff>257175</xdr:rowOff>
    </xdr:from>
    <xdr:to>
      <xdr:col>3</xdr:col>
      <xdr:colOff>514350</xdr:colOff>
      <xdr:row>379</xdr:row>
      <xdr:rowOff>476250</xdr:rowOff>
    </xdr:to>
    <xdr:pic>
      <xdr:nvPicPr>
        <xdr:cNvPr id="554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803588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379</xdr:row>
      <xdr:rowOff>279400</xdr:rowOff>
    </xdr:from>
    <xdr:to>
      <xdr:col>10</xdr:col>
      <xdr:colOff>196850</xdr:colOff>
      <xdr:row>379</xdr:row>
      <xdr:rowOff>498475</xdr:rowOff>
    </xdr:to>
    <xdr:pic>
      <xdr:nvPicPr>
        <xdr:cNvPr id="554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803810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379</xdr:row>
      <xdr:rowOff>257175</xdr:rowOff>
    </xdr:from>
    <xdr:to>
      <xdr:col>10</xdr:col>
      <xdr:colOff>514350</xdr:colOff>
      <xdr:row>379</xdr:row>
      <xdr:rowOff>476250</xdr:rowOff>
    </xdr:to>
    <xdr:pic>
      <xdr:nvPicPr>
        <xdr:cNvPr id="554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2803588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379</xdr:row>
      <xdr:rowOff>279400</xdr:rowOff>
    </xdr:from>
    <xdr:to>
      <xdr:col>3</xdr:col>
      <xdr:colOff>196850</xdr:colOff>
      <xdr:row>379</xdr:row>
      <xdr:rowOff>498475</xdr:rowOff>
    </xdr:to>
    <xdr:pic>
      <xdr:nvPicPr>
        <xdr:cNvPr id="554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803810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379</xdr:row>
      <xdr:rowOff>257175</xdr:rowOff>
    </xdr:from>
    <xdr:to>
      <xdr:col>3</xdr:col>
      <xdr:colOff>514350</xdr:colOff>
      <xdr:row>379</xdr:row>
      <xdr:rowOff>476250</xdr:rowOff>
    </xdr:to>
    <xdr:pic>
      <xdr:nvPicPr>
        <xdr:cNvPr id="554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803588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384</xdr:row>
      <xdr:rowOff>279400</xdr:rowOff>
    </xdr:from>
    <xdr:to>
      <xdr:col>10</xdr:col>
      <xdr:colOff>196850</xdr:colOff>
      <xdr:row>384</xdr:row>
      <xdr:rowOff>498475</xdr:rowOff>
    </xdr:to>
    <xdr:pic>
      <xdr:nvPicPr>
        <xdr:cNvPr id="554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83857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384</xdr:row>
      <xdr:rowOff>257175</xdr:rowOff>
    </xdr:from>
    <xdr:to>
      <xdr:col>10</xdr:col>
      <xdr:colOff>514350</xdr:colOff>
      <xdr:row>384</xdr:row>
      <xdr:rowOff>476250</xdr:rowOff>
    </xdr:to>
    <xdr:pic>
      <xdr:nvPicPr>
        <xdr:cNvPr id="554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2838354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384</xdr:row>
      <xdr:rowOff>279400</xdr:rowOff>
    </xdr:from>
    <xdr:to>
      <xdr:col>3</xdr:col>
      <xdr:colOff>196850</xdr:colOff>
      <xdr:row>384</xdr:row>
      <xdr:rowOff>498475</xdr:rowOff>
    </xdr:to>
    <xdr:pic>
      <xdr:nvPicPr>
        <xdr:cNvPr id="554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83857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384</xdr:row>
      <xdr:rowOff>257175</xdr:rowOff>
    </xdr:from>
    <xdr:to>
      <xdr:col>3</xdr:col>
      <xdr:colOff>514350</xdr:colOff>
      <xdr:row>384</xdr:row>
      <xdr:rowOff>476250</xdr:rowOff>
    </xdr:to>
    <xdr:pic>
      <xdr:nvPicPr>
        <xdr:cNvPr id="554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838354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384</xdr:row>
      <xdr:rowOff>279400</xdr:rowOff>
    </xdr:from>
    <xdr:to>
      <xdr:col>10</xdr:col>
      <xdr:colOff>196850</xdr:colOff>
      <xdr:row>384</xdr:row>
      <xdr:rowOff>498475</xdr:rowOff>
    </xdr:to>
    <xdr:pic>
      <xdr:nvPicPr>
        <xdr:cNvPr id="555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83857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384</xdr:row>
      <xdr:rowOff>257175</xdr:rowOff>
    </xdr:from>
    <xdr:to>
      <xdr:col>10</xdr:col>
      <xdr:colOff>514350</xdr:colOff>
      <xdr:row>384</xdr:row>
      <xdr:rowOff>476250</xdr:rowOff>
    </xdr:to>
    <xdr:pic>
      <xdr:nvPicPr>
        <xdr:cNvPr id="555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2838354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384</xdr:row>
      <xdr:rowOff>279400</xdr:rowOff>
    </xdr:from>
    <xdr:to>
      <xdr:col>3</xdr:col>
      <xdr:colOff>196850</xdr:colOff>
      <xdr:row>384</xdr:row>
      <xdr:rowOff>498475</xdr:rowOff>
    </xdr:to>
    <xdr:pic>
      <xdr:nvPicPr>
        <xdr:cNvPr id="555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83857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384</xdr:row>
      <xdr:rowOff>257175</xdr:rowOff>
    </xdr:from>
    <xdr:to>
      <xdr:col>3</xdr:col>
      <xdr:colOff>514350</xdr:colOff>
      <xdr:row>384</xdr:row>
      <xdr:rowOff>476250</xdr:rowOff>
    </xdr:to>
    <xdr:pic>
      <xdr:nvPicPr>
        <xdr:cNvPr id="555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838354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389</xdr:row>
      <xdr:rowOff>279400</xdr:rowOff>
    </xdr:from>
    <xdr:to>
      <xdr:col>10</xdr:col>
      <xdr:colOff>196850</xdr:colOff>
      <xdr:row>389</xdr:row>
      <xdr:rowOff>498475</xdr:rowOff>
    </xdr:to>
    <xdr:pic>
      <xdr:nvPicPr>
        <xdr:cNvPr id="555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86915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389</xdr:row>
      <xdr:rowOff>257175</xdr:rowOff>
    </xdr:from>
    <xdr:to>
      <xdr:col>10</xdr:col>
      <xdr:colOff>514350</xdr:colOff>
      <xdr:row>389</xdr:row>
      <xdr:rowOff>476250</xdr:rowOff>
    </xdr:to>
    <xdr:pic>
      <xdr:nvPicPr>
        <xdr:cNvPr id="555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2868930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389</xdr:row>
      <xdr:rowOff>279400</xdr:rowOff>
    </xdr:from>
    <xdr:to>
      <xdr:col>3</xdr:col>
      <xdr:colOff>196850</xdr:colOff>
      <xdr:row>389</xdr:row>
      <xdr:rowOff>498475</xdr:rowOff>
    </xdr:to>
    <xdr:pic>
      <xdr:nvPicPr>
        <xdr:cNvPr id="555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86915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389</xdr:row>
      <xdr:rowOff>257175</xdr:rowOff>
    </xdr:from>
    <xdr:to>
      <xdr:col>3</xdr:col>
      <xdr:colOff>514350</xdr:colOff>
      <xdr:row>389</xdr:row>
      <xdr:rowOff>476250</xdr:rowOff>
    </xdr:to>
    <xdr:pic>
      <xdr:nvPicPr>
        <xdr:cNvPr id="555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868930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389</xdr:row>
      <xdr:rowOff>279400</xdr:rowOff>
    </xdr:from>
    <xdr:to>
      <xdr:col>10</xdr:col>
      <xdr:colOff>196850</xdr:colOff>
      <xdr:row>389</xdr:row>
      <xdr:rowOff>498475</xdr:rowOff>
    </xdr:to>
    <xdr:pic>
      <xdr:nvPicPr>
        <xdr:cNvPr id="555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86915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389</xdr:row>
      <xdr:rowOff>257175</xdr:rowOff>
    </xdr:from>
    <xdr:to>
      <xdr:col>10</xdr:col>
      <xdr:colOff>514350</xdr:colOff>
      <xdr:row>389</xdr:row>
      <xdr:rowOff>476250</xdr:rowOff>
    </xdr:to>
    <xdr:pic>
      <xdr:nvPicPr>
        <xdr:cNvPr id="555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2868930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389</xdr:row>
      <xdr:rowOff>279400</xdr:rowOff>
    </xdr:from>
    <xdr:to>
      <xdr:col>3</xdr:col>
      <xdr:colOff>196850</xdr:colOff>
      <xdr:row>389</xdr:row>
      <xdr:rowOff>498475</xdr:rowOff>
    </xdr:to>
    <xdr:pic>
      <xdr:nvPicPr>
        <xdr:cNvPr id="556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86915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389</xdr:row>
      <xdr:rowOff>257175</xdr:rowOff>
    </xdr:from>
    <xdr:to>
      <xdr:col>3</xdr:col>
      <xdr:colOff>514350</xdr:colOff>
      <xdr:row>389</xdr:row>
      <xdr:rowOff>476250</xdr:rowOff>
    </xdr:to>
    <xdr:pic>
      <xdr:nvPicPr>
        <xdr:cNvPr id="556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868930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394</xdr:row>
      <xdr:rowOff>279400</xdr:rowOff>
    </xdr:from>
    <xdr:to>
      <xdr:col>10</xdr:col>
      <xdr:colOff>196850</xdr:colOff>
      <xdr:row>394</xdr:row>
      <xdr:rowOff>498475</xdr:rowOff>
    </xdr:to>
    <xdr:pic>
      <xdr:nvPicPr>
        <xdr:cNvPr id="556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90306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394</xdr:row>
      <xdr:rowOff>257175</xdr:rowOff>
    </xdr:from>
    <xdr:to>
      <xdr:col>10</xdr:col>
      <xdr:colOff>514350</xdr:colOff>
      <xdr:row>394</xdr:row>
      <xdr:rowOff>476250</xdr:rowOff>
    </xdr:to>
    <xdr:pic>
      <xdr:nvPicPr>
        <xdr:cNvPr id="556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2902839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394</xdr:row>
      <xdr:rowOff>279400</xdr:rowOff>
    </xdr:from>
    <xdr:to>
      <xdr:col>3</xdr:col>
      <xdr:colOff>196850</xdr:colOff>
      <xdr:row>394</xdr:row>
      <xdr:rowOff>498475</xdr:rowOff>
    </xdr:to>
    <xdr:pic>
      <xdr:nvPicPr>
        <xdr:cNvPr id="556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90306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394</xdr:row>
      <xdr:rowOff>257175</xdr:rowOff>
    </xdr:from>
    <xdr:to>
      <xdr:col>3</xdr:col>
      <xdr:colOff>514350</xdr:colOff>
      <xdr:row>394</xdr:row>
      <xdr:rowOff>476250</xdr:rowOff>
    </xdr:to>
    <xdr:pic>
      <xdr:nvPicPr>
        <xdr:cNvPr id="556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902839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394</xdr:row>
      <xdr:rowOff>279400</xdr:rowOff>
    </xdr:from>
    <xdr:to>
      <xdr:col>10</xdr:col>
      <xdr:colOff>196850</xdr:colOff>
      <xdr:row>394</xdr:row>
      <xdr:rowOff>498475</xdr:rowOff>
    </xdr:to>
    <xdr:pic>
      <xdr:nvPicPr>
        <xdr:cNvPr id="556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90306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394</xdr:row>
      <xdr:rowOff>257175</xdr:rowOff>
    </xdr:from>
    <xdr:to>
      <xdr:col>10</xdr:col>
      <xdr:colOff>514350</xdr:colOff>
      <xdr:row>394</xdr:row>
      <xdr:rowOff>476250</xdr:rowOff>
    </xdr:to>
    <xdr:pic>
      <xdr:nvPicPr>
        <xdr:cNvPr id="556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2902839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394</xdr:row>
      <xdr:rowOff>279400</xdr:rowOff>
    </xdr:from>
    <xdr:to>
      <xdr:col>3</xdr:col>
      <xdr:colOff>196850</xdr:colOff>
      <xdr:row>394</xdr:row>
      <xdr:rowOff>498475</xdr:rowOff>
    </xdr:to>
    <xdr:pic>
      <xdr:nvPicPr>
        <xdr:cNvPr id="556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90306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394</xdr:row>
      <xdr:rowOff>257175</xdr:rowOff>
    </xdr:from>
    <xdr:to>
      <xdr:col>3</xdr:col>
      <xdr:colOff>514350</xdr:colOff>
      <xdr:row>394</xdr:row>
      <xdr:rowOff>476250</xdr:rowOff>
    </xdr:to>
    <xdr:pic>
      <xdr:nvPicPr>
        <xdr:cNvPr id="556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902839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398</xdr:row>
      <xdr:rowOff>279400</xdr:rowOff>
    </xdr:from>
    <xdr:to>
      <xdr:col>10</xdr:col>
      <xdr:colOff>196850</xdr:colOff>
      <xdr:row>398</xdr:row>
      <xdr:rowOff>498475</xdr:rowOff>
    </xdr:to>
    <xdr:pic>
      <xdr:nvPicPr>
        <xdr:cNvPr id="557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930398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398</xdr:row>
      <xdr:rowOff>257175</xdr:rowOff>
    </xdr:from>
    <xdr:to>
      <xdr:col>10</xdr:col>
      <xdr:colOff>514350</xdr:colOff>
      <xdr:row>398</xdr:row>
      <xdr:rowOff>476250</xdr:rowOff>
    </xdr:to>
    <xdr:pic>
      <xdr:nvPicPr>
        <xdr:cNvPr id="557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2930175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398</xdr:row>
      <xdr:rowOff>279400</xdr:rowOff>
    </xdr:from>
    <xdr:to>
      <xdr:col>3</xdr:col>
      <xdr:colOff>196850</xdr:colOff>
      <xdr:row>398</xdr:row>
      <xdr:rowOff>498475</xdr:rowOff>
    </xdr:to>
    <xdr:pic>
      <xdr:nvPicPr>
        <xdr:cNvPr id="557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930398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398</xdr:row>
      <xdr:rowOff>257175</xdr:rowOff>
    </xdr:from>
    <xdr:to>
      <xdr:col>3</xdr:col>
      <xdr:colOff>514350</xdr:colOff>
      <xdr:row>398</xdr:row>
      <xdr:rowOff>476250</xdr:rowOff>
    </xdr:to>
    <xdr:pic>
      <xdr:nvPicPr>
        <xdr:cNvPr id="557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930175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398</xdr:row>
      <xdr:rowOff>279400</xdr:rowOff>
    </xdr:from>
    <xdr:to>
      <xdr:col>10</xdr:col>
      <xdr:colOff>196850</xdr:colOff>
      <xdr:row>398</xdr:row>
      <xdr:rowOff>498475</xdr:rowOff>
    </xdr:to>
    <xdr:pic>
      <xdr:nvPicPr>
        <xdr:cNvPr id="557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930398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398</xdr:row>
      <xdr:rowOff>257175</xdr:rowOff>
    </xdr:from>
    <xdr:to>
      <xdr:col>10</xdr:col>
      <xdr:colOff>514350</xdr:colOff>
      <xdr:row>398</xdr:row>
      <xdr:rowOff>476250</xdr:rowOff>
    </xdr:to>
    <xdr:pic>
      <xdr:nvPicPr>
        <xdr:cNvPr id="557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2930175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398</xdr:row>
      <xdr:rowOff>279400</xdr:rowOff>
    </xdr:from>
    <xdr:to>
      <xdr:col>3</xdr:col>
      <xdr:colOff>196850</xdr:colOff>
      <xdr:row>398</xdr:row>
      <xdr:rowOff>498475</xdr:rowOff>
    </xdr:to>
    <xdr:pic>
      <xdr:nvPicPr>
        <xdr:cNvPr id="557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930398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398</xdr:row>
      <xdr:rowOff>257175</xdr:rowOff>
    </xdr:from>
    <xdr:to>
      <xdr:col>3</xdr:col>
      <xdr:colOff>514350</xdr:colOff>
      <xdr:row>398</xdr:row>
      <xdr:rowOff>476250</xdr:rowOff>
    </xdr:to>
    <xdr:pic>
      <xdr:nvPicPr>
        <xdr:cNvPr id="557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930175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403</xdr:row>
      <xdr:rowOff>279400</xdr:rowOff>
    </xdr:from>
    <xdr:to>
      <xdr:col>10</xdr:col>
      <xdr:colOff>196850</xdr:colOff>
      <xdr:row>403</xdr:row>
      <xdr:rowOff>498475</xdr:rowOff>
    </xdr:to>
    <xdr:pic>
      <xdr:nvPicPr>
        <xdr:cNvPr id="557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96440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403</xdr:row>
      <xdr:rowOff>257175</xdr:rowOff>
    </xdr:from>
    <xdr:to>
      <xdr:col>10</xdr:col>
      <xdr:colOff>514350</xdr:colOff>
      <xdr:row>403</xdr:row>
      <xdr:rowOff>476250</xdr:rowOff>
    </xdr:to>
    <xdr:pic>
      <xdr:nvPicPr>
        <xdr:cNvPr id="557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2964180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403</xdr:row>
      <xdr:rowOff>279400</xdr:rowOff>
    </xdr:from>
    <xdr:to>
      <xdr:col>3</xdr:col>
      <xdr:colOff>196850</xdr:colOff>
      <xdr:row>403</xdr:row>
      <xdr:rowOff>498475</xdr:rowOff>
    </xdr:to>
    <xdr:pic>
      <xdr:nvPicPr>
        <xdr:cNvPr id="558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96440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403</xdr:row>
      <xdr:rowOff>257175</xdr:rowOff>
    </xdr:from>
    <xdr:to>
      <xdr:col>3</xdr:col>
      <xdr:colOff>514350</xdr:colOff>
      <xdr:row>403</xdr:row>
      <xdr:rowOff>476250</xdr:rowOff>
    </xdr:to>
    <xdr:pic>
      <xdr:nvPicPr>
        <xdr:cNvPr id="558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964180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403</xdr:row>
      <xdr:rowOff>279400</xdr:rowOff>
    </xdr:from>
    <xdr:to>
      <xdr:col>10</xdr:col>
      <xdr:colOff>196850</xdr:colOff>
      <xdr:row>403</xdr:row>
      <xdr:rowOff>498475</xdr:rowOff>
    </xdr:to>
    <xdr:pic>
      <xdr:nvPicPr>
        <xdr:cNvPr id="558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96440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403</xdr:row>
      <xdr:rowOff>257175</xdr:rowOff>
    </xdr:from>
    <xdr:to>
      <xdr:col>10</xdr:col>
      <xdr:colOff>514350</xdr:colOff>
      <xdr:row>403</xdr:row>
      <xdr:rowOff>476250</xdr:rowOff>
    </xdr:to>
    <xdr:pic>
      <xdr:nvPicPr>
        <xdr:cNvPr id="558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2964180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403</xdr:row>
      <xdr:rowOff>279400</xdr:rowOff>
    </xdr:from>
    <xdr:to>
      <xdr:col>3</xdr:col>
      <xdr:colOff>196850</xdr:colOff>
      <xdr:row>403</xdr:row>
      <xdr:rowOff>498475</xdr:rowOff>
    </xdr:to>
    <xdr:pic>
      <xdr:nvPicPr>
        <xdr:cNvPr id="558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96440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403</xdr:row>
      <xdr:rowOff>257175</xdr:rowOff>
    </xdr:from>
    <xdr:to>
      <xdr:col>3</xdr:col>
      <xdr:colOff>514350</xdr:colOff>
      <xdr:row>403</xdr:row>
      <xdr:rowOff>476250</xdr:rowOff>
    </xdr:to>
    <xdr:pic>
      <xdr:nvPicPr>
        <xdr:cNvPr id="558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964180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408</xdr:row>
      <xdr:rowOff>279400</xdr:rowOff>
    </xdr:from>
    <xdr:to>
      <xdr:col>10</xdr:col>
      <xdr:colOff>196850</xdr:colOff>
      <xdr:row>408</xdr:row>
      <xdr:rowOff>498475</xdr:rowOff>
    </xdr:to>
    <xdr:pic>
      <xdr:nvPicPr>
        <xdr:cNvPr id="558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994025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408</xdr:row>
      <xdr:rowOff>257175</xdr:rowOff>
    </xdr:from>
    <xdr:to>
      <xdr:col>10</xdr:col>
      <xdr:colOff>514350</xdr:colOff>
      <xdr:row>408</xdr:row>
      <xdr:rowOff>476250</xdr:rowOff>
    </xdr:to>
    <xdr:pic>
      <xdr:nvPicPr>
        <xdr:cNvPr id="558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2993802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408</xdr:row>
      <xdr:rowOff>279400</xdr:rowOff>
    </xdr:from>
    <xdr:to>
      <xdr:col>3</xdr:col>
      <xdr:colOff>196850</xdr:colOff>
      <xdr:row>408</xdr:row>
      <xdr:rowOff>498475</xdr:rowOff>
    </xdr:to>
    <xdr:pic>
      <xdr:nvPicPr>
        <xdr:cNvPr id="558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994025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408</xdr:row>
      <xdr:rowOff>257175</xdr:rowOff>
    </xdr:from>
    <xdr:to>
      <xdr:col>3</xdr:col>
      <xdr:colOff>514350</xdr:colOff>
      <xdr:row>408</xdr:row>
      <xdr:rowOff>476250</xdr:rowOff>
    </xdr:to>
    <xdr:pic>
      <xdr:nvPicPr>
        <xdr:cNvPr id="558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993802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408</xdr:row>
      <xdr:rowOff>279400</xdr:rowOff>
    </xdr:from>
    <xdr:to>
      <xdr:col>10</xdr:col>
      <xdr:colOff>196850</xdr:colOff>
      <xdr:row>408</xdr:row>
      <xdr:rowOff>498475</xdr:rowOff>
    </xdr:to>
    <xdr:pic>
      <xdr:nvPicPr>
        <xdr:cNvPr id="559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994025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408</xdr:row>
      <xdr:rowOff>257175</xdr:rowOff>
    </xdr:from>
    <xdr:to>
      <xdr:col>10</xdr:col>
      <xdr:colOff>514350</xdr:colOff>
      <xdr:row>408</xdr:row>
      <xdr:rowOff>476250</xdr:rowOff>
    </xdr:to>
    <xdr:pic>
      <xdr:nvPicPr>
        <xdr:cNvPr id="559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2993802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408</xdr:row>
      <xdr:rowOff>279400</xdr:rowOff>
    </xdr:from>
    <xdr:to>
      <xdr:col>3</xdr:col>
      <xdr:colOff>196850</xdr:colOff>
      <xdr:row>408</xdr:row>
      <xdr:rowOff>498475</xdr:rowOff>
    </xdr:to>
    <xdr:pic>
      <xdr:nvPicPr>
        <xdr:cNvPr id="559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2994025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408</xdr:row>
      <xdr:rowOff>257175</xdr:rowOff>
    </xdr:from>
    <xdr:to>
      <xdr:col>3</xdr:col>
      <xdr:colOff>514350</xdr:colOff>
      <xdr:row>408</xdr:row>
      <xdr:rowOff>476250</xdr:rowOff>
    </xdr:to>
    <xdr:pic>
      <xdr:nvPicPr>
        <xdr:cNvPr id="559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2993802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413</xdr:row>
      <xdr:rowOff>279400</xdr:rowOff>
    </xdr:from>
    <xdr:to>
      <xdr:col>10</xdr:col>
      <xdr:colOff>196850</xdr:colOff>
      <xdr:row>413</xdr:row>
      <xdr:rowOff>498475</xdr:rowOff>
    </xdr:to>
    <xdr:pic>
      <xdr:nvPicPr>
        <xdr:cNvPr id="559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3030315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413</xdr:row>
      <xdr:rowOff>257175</xdr:rowOff>
    </xdr:from>
    <xdr:to>
      <xdr:col>10</xdr:col>
      <xdr:colOff>514350</xdr:colOff>
      <xdr:row>413</xdr:row>
      <xdr:rowOff>476250</xdr:rowOff>
    </xdr:to>
    <xdr:pic>
      <xdr:nvPicPr>
        <xdr:cNvPr id="559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3030093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413</xdr:row>
      <xdr:rowOff>279400</xdr:rowOff>
    </xdr:from>
    <xdr:to>
      <xdr:col>3</xdr:col>
      <xdr:colOff>196850</xdr:colOff>
      <xdr:row>413</xdr:row>
      <xdr:rowOff>498475</xdr:rowOff>
    </xdr:to>
    <xdr:pic>
      <xdr:nvPicPr>
        <xdr:cNvPr id="559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3030315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413</xdr:row>
      <xdr:rowOff>257175</xdr:rowOff>
    </xdr:from>
    <xdr:to>
      <xdr:col>3</xdr:col>
      <xdr:colOff>514350</xdr:colOff>
      <xdr:row>413</xdr:row>
      <xdr:rowOff>476250</xdr:rowOff>
    </xdr:to>
    <xdr:pic>
      <xdr:nvPicPr>
        <xdr:cNvPr id="559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3030093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413</xdr:row>
      <xdr:rowOff>279400</xdr:rowOff>
    </xdr:from>
    <xdr:to>
      <xdr:col>10</xdr:col>
      <xdr:colOff>196850</xdr:colOff>
      <xdr:row>413</xdr:row>
      <xdr:rowOff>498475</xdr:rowOff>
    </xdr:to>
    <xdr:pic>
      <xdr:nvPicPr>
        <xdr:cNvPr id="559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3030315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413</xdr:row>
      <xdr:rowOff>257175</xdr:rowOff>
    </xdr:from>
    <xdr:to>
      <xdr:col>10</xdr:col>
      <xdr:colOff>514350</xdr:colOff>
      <xdr:row>413</xdr:row>
      <xdr:rowOff>476250</xdr:rowOff>
    </xdr:to>
    <xdr:pic>
      <xdr:nvPicPr>
        <xdr:cNvPr id="559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3030093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413</xdr:row>
      <xdr:rowOff>279400</xdr:rowOff>
    </xdr:from>
    <xdr:to>
      <xdr:col>3</xdr:col>
      <xdr:colOff>196850</xdr:colOff>
      <xdr:row>413</xdr:row>
      <xdr:rowOff>498475</xdr:rowOff>
    </xdr:to>
    <xdr:pic>
      <xdr:nvPicPr>
        <xdr:cNvPr id="560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3030315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413</xdr:row>
      <xdr:rowOff>257175</xdr:rowOff>
    </xdr:from>
    <xdr:to>
      <xdr:col>3</xdr:col>
      <xdr:colOff>514350</xdr:colOff>
      <xdr:row>413</xdr:row>
      <xdr:rowOff>476250</xdr:rowOff>
    </xdr:to>
    <xdr:pic>
      <xdr:nvPicPr>
        <xdr:cNvPr id="560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3030093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966</xdr:row>
      <xdr:rowOff>279400</xdr:rowOff>
    </xdr:from>
    <xdr:to>
      <xdr:col>10</xdr:col>
      <xdr:colOff>196850</xdr:colOff>
      <xdr:row>966</xdr:row>
      <xdr:rowOff>498475</xdr:rowOff>
    </xdr:to>
    <xdr:pic>
      <xdr:nvPicPr>
        <xdr:cNvPr id="560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739809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966</xdr:row>
      <xdr:rowOff>257175</xdr:rowOff>
    </xdr:from>
    <xdr:to>
      <xdr:col>10</xdr:col>
      <xdr:colOff>514350</xdr:colOff>
      <xdr:row>966</xdr:row>
      <xdr:rowOff>476250</xdr:rowOff>
    </xdr:to>
    <xdr:pic>
      <xdr:nvPicPr>
        <xdr:cNvPr id="560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7397877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966</xdr:row>
      <xdr:rowOff>279400</xdr:rowOff>
    </xdr:from>
    <xdr:to>
      <xdr:col>3</xdr:col>
      <xdr:colOff>196850</xdr:colOff>
      <xdr:row>966</xdr:row>
      <xdr:rowOff>498475</xdr:rowOff>
    </xdr:to>
    <xdr:pic>
      <xdr:nvPicPr>
        <xdr:cNvPr id="560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39809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966</xdr:row>
      <xdr:rowOff>257175</xdr:rowOff>
    </xdr:from>
    <xdr:to>
      <xdr:col>3</xdr:col>
      <xdr:colOff>514350</xdr:colOff>
      <xdr:row>966</xdr:row>
      <xdr:rowOff>476250</xdr:rowOff>
    </xdr:to>
    <xdr:pic>
      <xdr:nvPicPr>
        <xdr:cNvPr id="560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7397877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966</xdr:row>
      <xdr:rowOff>279400</xdr:rowOff>
    </xdr:from>
    <xdr:to>
      <xdr:col>3</xdr:col>
      <xdr:colOff>196850</xdr:colOff>
      <xdr:row>966</xdr:row>
      <xdr:rowOff>498475</xdr:rowOff>
    </xdr:to>
    <xdr:pic>
      <xdr:nvPicPr>
        <xdr:cNvPr id="560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39809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966</xdr:row>
      <xdr:rowOff>257175</xdr:rowOff>
    </xdr:from>
    <xdr:to>
      <xdr:col>3</xdr:col>
      <xdr:colOff>514350</xdr:colOff>
      <xdr:row>966</xdr:row>
      <xdr:rowOff>476250</xdr:rowOff>
    </xdr:to>
    <xdr:pic>
      <xdr:nvPicPr>
        <xdr:cNvPr id="560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7397877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966</xdr:row>
      <xdr:rowOff>279400</xdr:rowOff>
    </xdr:from>
    <xdr:to>
      <xdr:col>10</xdr:col>
      <xdr:colOff>196850</xdr:colOff>
      <xdr:row>966</xdr:row>
      <xdr:rowOff>498475</xdr:rowOff>
    </xdr:to>
    <xdr:pic>
      <xdr:nvPicPr>
        <xdr:cNvPr id="560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739809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966</xdr:row>
      <xdr:rowOff>257175</xdr:rowOff>
    </xdr:from>
    <xdr:to>
      <xdr:col>10</xdr:col>
      <xdr:colOff>514350</xdr:colOff>
      <xdr:row>966</xdr:row>
      <xdr:rowOff>476250</xdr:rowOff>
    </xdr:to>
    <xdr:pic>
      <xdr:nvPicPr>
        <xdr:cNvPr id="560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7397877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966</xdr:row>
      <xdr:rowOff>279400</xdr:rowOff>
    </xdr:from>
    <xdr:to>
      <xdr:col>3</xdr:col>
      <xdr:colOff>196850</xdr:colOff>
      <xdr:row>966</xdr:row>
      <xdr:rowOff>498475</xdr:rowOff>
    </xdr:to>
    <xdr:pic>
      <xdr:nvPicPr>
        <xdr:cNvPr id="561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39809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966</xdr:row>
      <xdr:rowOff>257175</xdr:rowOff>
    </xdr:from>
    <xdr:to>
      <xdr:col>3</xdr:col>
      <xdr:colOff>514350</xdr:colOff>
      <xdr:row>966</xdr:row>
      <xdr:rowOff>476250</xdr:rowOff>
    </xdr:to>
    <xdr:pic>
      <xdr:nvPicPr>
        <xdr:cNvPr id="561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7397877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966</xdr:row>
      <xdr:rowOff>279400</xdr:rowOff>
    </xdr:from>
    <xdr:to>
      <xdr:col>3</xdr:col>
      <xdr:colOff>196850</xdr:colOff>
      <xdr:row>966</xdr:row>
      <xdr:rowOff>498475</xdr:rowOff>
    </xdr:to>
    <xdr:pic>
      <xdr:nvPicPr>
        <xdr:cNvPr id="561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39809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966</xdr:row>
      <xdr:rowOff>257175</xdr:rowOff>
    </xdr:from>
    <xdr:to>
      <xdr:col>3</xdr:col>
      <xdr:colOff>514350</xdr:colOff>
      <xdr:row>966</xdr:row>
      <xdr:rowOff>476250</xdr:rowOff>
    </xdr:to>
    <xdr:pic>
      <xdr:nvPicPr>
        <xdr:cNvPr id="561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7397877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966</xdr:row>
      <xdr:rowOff>279400</xdr:rowOff>
    </xdr:from>
    <xdr:to>
      <xdr:col>10</xdr:col>
      <xdr:colOff>196850</xdr:colOff>
      <xdr:row>966</xdr:row>
      <xdr:rowOff>498475</xdr:rowOff>
    </xdr:to>
    <xdr:pic>
      <xdr:nvPicPr>
        <xdr:cNvPr id="561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739809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966</xdr:row>
      <xdr:rowOff>257175</xdr:rowOff>
    </xdr:from>
    <xdr:to>
      <xdr:col>10</xdr:col>
      <xdr:colOff>514350</xdr:colOff>
      <xdr:row>966</xdr:row>
      <xdr:rowOff>476250</xdr:rowOff>
    </xdr:to>
    <xdr:pic>
      <xdr:nvPicPr>
        <xdr:cNvPr id="561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7397877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966</xdr:row>
      <xdr:rowOff>279400</xdr:rowOff>
    </xdr:from>
    <xdr:to>
      <xdr:col>3</xdr:col>
      <xdr:colOff>196850</xdr:colOff>
      <xdr:row>966</xdr:row>
      <xdr:rowOff>498475</xdr:rowOff>
    </xdr:to>
    <xdr:pic>
      <xdr:nvPicPr>
        <xdr:cNvPr id="561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39809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966</xdr:row>
      <xdr:rowOff>257175</xdr:rowOff>
    </xdr:from>
    <xdr:to>
      <xdr:col>3</xdr:col>
      <xdr:colOff>514350</xdr:colOff>
      <xdr:row>966</xdr:row>
      <xdr:rowOff>476250</xdr:rowOff>
    </xdr:to>
    <xdr:pic>
      <xdr:nvPicPr>
        <xdr:cNvPr id="561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7397877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966</xdr:row>
      <xdr:rowOff>279400</xdr:rowOff>
    </xdr:from>
    <xdr:to>
      <xdr:col>3</xdr:col>
      <xdr:colOff>196850</xdr:colOff>
      <xdr:row>966</xdr:row>
      <xdr:rowOff>498475</xdr:rowOff>
    </xdr:to>
    <xdr:pic>
      <xdr:nvPicPr>
        <xdr:cNvPr id="561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39809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966</xdr:row>
      <xdr:rowOff>257175</xdr:rowOff>
    </xdr:from>
    <xdr:to>
      <xdr:col>3</xdr:col>
      <xdr:colOff>514350</xdr:colOff>
      <xdr:row>966</xdr:row>
      <xdr:rowOff>476250</xdr:rowOff>
    </xdr:to>
    <xdr:pic>
      <xdr:nvPicPr>
        <xdr:cNvPr id="561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7397877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966</xdr:row>
      <xdr:rowOff>279400</xdr:rowOff>
    </xdr:from>
    <xdr:to>
      <xdr:col>10</xdr:col>
      <xdr:colOff>196850</xdr:colOff>
      <xdr:row>966</xdr:row>
      <xdr:rowOff>498475</xdr:rowOff>
    </xdr:to>
    <xdr:pic>
      <xdr:nvPicPr>
        <xdr:cNvPr id="562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739809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966</xdr:row>
      <xdr:rowOff>257175</xdr:rowOff>
    </xdr:from>
    <xdr:to>
      <xdr:col>10</xdr:col>
      <xdr:colOff>514350</xdr:colOff>
      <xdr:row>966</xdr:row>
      <xdr:rowOff>476250</xdr:rowOff>
    </xdr:to>
    <xdr:pic>
      <xdr:nvPicPr>
        <xdr:cNvPr id="562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7397877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966</xdr:row>
      <xdr:rowOff>279400</xdr:rowOff>
    </xdr:from>
    <xdr:to>
      <xdr:col>3</xdr:col>
      <xdr:colOff>196850</xdr:colOff>
      <xdr:row>966</xdr:row>
      <xdr:rowOff>498475</xdr:rowOff>
    </xdr:to>
    <xdr:pic>
      <xdr:nvPicPr>
        <xdr:cNvPr id="562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39809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966</xdr:row>
      <xdr:rowOff>257175</xdr:rowOff>
    </xdr:from>
    <xdr:to>
      <xdr:col>3</xdr:col>
      <xdr:colOff>514350</xdr:colOff>
      <xdr:row>966</xdr:row>
      <xdr:rowOff>476250</xdr:rowOff>
    </xdr:to>
    <xdr:pic>
      <xdr:nvPicPr>
        <xdr:cNvPr id="562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7397877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966</xdr:row>
      <xdr:rowOff>279400</xdr:rowOff>
    </xdr:from>
    <xdr:to>
      <xdr:col>3</xdr:col>
      <xdr:colOff>196850</xdr:colOff>
      <xdr:row>966</xdr:row>
      <xdr:rowOff>498475</xdr:rowOff>
    </xdr:to>
    <xdr:pic>
      <xdr:nvPicPr>
        <xdr:cNvPr id="562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39809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966</xdr:row>
      <xdr:rowOff>257175</xdr:rowOff>
    </xdr:from>
    <xdr:to>
      <xdr:col>3</xdr:col>
      <xdr:colOff>514350</xdr:colOff>
      <xdr:row>966</xdr:row>
      <xdr:rowOff>476250</xdr:rowOff>
    </xdr:to>
    <xdr:pic>
      <xdr:nvPicPr>
        <xdr:cNvPr id="562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7397877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966</xdr:row>
      <xdr:rowOff>279400</xdr:rowOff>
    </xdr:from>
    <xdr:to>
      <xdr:col>10</xdr:col>
      <xdr:colOff>196850</xdr:colOff>
      <xdr:row>966</xdr:row>
      <xdr:rowOff>498475</xdr:rowOff>
    </xdr:to>
    <xdr:pic>
      <xdr:nvPicPr>
        <xdr:cNvPr id="562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739809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966</xdr:row>
      <xdr:rowOff>279400</xdr:rowOff>
    </xdr:from>
    <xdr:to>
      <xdr:col>3</xdr:col>
      <xdr:colOff>196850</xdr:colOff>
      <xdr:row>966</xdr:row>
      <xdr:rowOff>498475</xdr:rowOff>
    </xdr:to>
    <xdr:pic>
      <xdr:nvPicPr>
        <xdr:cNvPr id="562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39809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966</xdr:row>
      <xdr:rowOff>279400</xdr:rowOff>
    </xdr:from>
    <xdr:to>
      <xdr:col>3</xdr:col>
      <xdr:colOff>196850</xdr:colOff>
      <xdr:row>966</xdr:row>
      <xdr:rowOff>498475</xdr:rowOff>
    </xdr:to>
    <xdr:pic>
      <xdr:nvPicPr>
        <xdr:cNvPr id="562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39809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966</xdr:row>
      <xdr:rowOff>279400</xdr:rowOff>
    </xdr:from>
    <xdr:to>
      <xdr:col>10</xdr:col>
      <xdr:colOff>196850</xdr:colOff>
      <xdr:row>966</xdr:row>
      <xdr:rowOff>498475</xdr:rowOff>
    </xdr:to>
    <xdr:pic>
      <xdr:nvPicPr>
        <xdr:cNvPr id="562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739809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966</xdr:row>
      <xdr:rowOff>279400</xdr:rowOff>
    </xdr:from>
    <xdr:to>
      <xdr:col>3</xdr:col>
      <xdr:colOff>196850</xdr:colOff>
      <xdr:row>966</xdr:row>
      <xdr:rowOff>498475</xdr:rowOff>
    </xdr:to>
    <xdr:pic>
      <xdr:nvPicPr>
        <xdr:cNvPr id="563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39809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966</xdr:row>
      <xdr:rowOff>279400</xdr:rowOff>
    </xdr:from>
    <xdr:to>
      <xdr:col>3</xdr:col>
      <xdr:colOff>196850</xdr:colOff>
      <xdr:row>966</xdr:row>
      <xdr:rowOff>498475</xdr:rowOff>
    </xdr:to>
    <xdr:pic>
      <xdr:nvPicPr>
        <xdr:cNvPr id="563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39809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966</xdr:row>
      <xdr:rowOff>279400</xdr:rowOff>
    </xdr:from>
    <xdr:to>
      <xdr:col>10</xdr:col>
      <xdr:colOff>196850</xdr:colOff>
      <xdr:row>966</xdr:row>
      <xdr:rowOff>498475</xdr:rowOff>
    </xdr:to>
    <xdr:pic>
      <xdr:nvPicPr>
        <xdr:cNvPr id="563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739809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966</xdr:row>
      <xdr:rowOff>279400</xdr:rowOff>
    </xdr:from>
    <xdr:to>
      <xdr:col>3</xdr:col>
      <xdr:colOff>196850</xdr:colOff>
      <xdr:row>966</xdr:row>
      <xdr:rowOff>498475</xdr:rowOff>
    </xdr:to>
    <xdr:pic>
      <xdr:nvPicPr>
        <xdr:cNvPr id="563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39809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966</xdr:row>
      <xdr:rowOff>279400</xdr:rowOff>
    </xdr:from>
    <xdr:to>
      <xdr:col>3</xdr:col>
      <xdr:colOff>196850</xdr:colOff>
      <xdr:row>966</xdr:row>
      <xdr:rowOff>498475</xdr:rowOff>
    </xdr:to>
    <xdr:pic>
      <xdr:nvPicPr>
        <xdr:cNvPr id="56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39809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966</xdr:row>
      <xdr:rowOff>279400</xdr:rowOff>
    </xdr:from>
    <xdr:to>
      <xdr:col>3</xdr:col>
      <xdr:colOff>196850</xdr:colOff>
      <xdr:row>966</xdr:row>
      <xdr:rowOff>498475</xdr:rowOff>
    </xdr:to>
    <xdr:pic>
      <xdr:nvPicPr>
        <xdr:cNvPr id="563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39809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966</xdr:row>
      <xdr:rowOff>279400</xdr:rowOff>
    </xdr:from>
    <xdr:to>
      <xdr:col>10</xdr:col>
      <xdr:colOff>196850</xdr:colOff>
      <xdr:row>966</xdr:row>
      <xdr:rowOff>498475</xdr:rowOff>
    </xdr:to>
    <xdr:pic>
      <xdr:nvPicPr>
        <xdr:cNvPr id="563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739809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966</xdr:row>
      <xdr:rowOff>279400</xdr:rowOff>
    </xdr:from>
    <xdr:to>
      <xdr:col>3</xdr:col>
      <xdr:colOff>196850</xdr:colOff>
      <xdr:row>966</xdr:row>
      <xdr:rowOff>498475</xdr:rowOff>
    </xdr:to>
    <xdr:pic>
      <xdr:nvPicPr>
        <xdr:cNvPr id="563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39809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966</xdr:row>
      <xdr:rowOff>279400</xdr:rowOff>
    </xdr:from>
    <xdr:to>
      <xdr:col>3</xdr:col>
      <xdr:colOff>196850</xdr:colOff>
      <xdr:row>966</xdr:row>
      <xdr:rowOff>498475</xdr:rowOff>
    </xdr:to>
    <xdr:pic>
      <xdr:nvPicPr>
        <xdr:cNvPr id="563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39809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966</xdr:row>
      <xdr:rowOff>279400</xdr:rowOff>
    </xdr:from>
    <xdr:to>
      <xdr:col>10</xdr:col>
      <xdr:colOff>196850</xdr:colOff>
      <xdr:row>966</xdr:row>
      <xdr:rowOff>498475</xdr:rowOff>
    </xdr:to>
    <xdr:pic>
      <xdr:nvPicPr>
        <xdr:cNvPr id="563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739809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966</xdr:row>
      <xdr:rowOff>279400</xdr:rowOff>
    </xdr:from>
    <xdr:to>
      <xdr:col>3</xdr:col>
      <xdr:colOff>196850</xdr:colOff>
      <xdr:row>966</xdr:row>
      <xdr:rowOff>498475</xdr:rowOff>
    </xdr:to>
    <xdr:pic>
      <xdr:nvPicPr>
        <xdr:cNvPr id="564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39809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966</xdr:row>
      <xdr:rowOff>279400</xdr:rowOff>
    </xdr:from>
    <xdr:to>
      <xdr:col>3</xdr:col>
      <xdr:colOff>196850</xdr:colOff>
      <xdr:row>966</xdr:row>
      <xdr:rowOff>498475</xdr:rowOff>
    </xdr:to>
    <xdr:pic>
      <xdr:nvPicPr>
        <xdr:cNvPr id="564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39809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966</xdr:row>
      <xdr:rowOff>279400</xdr:rowOff>
    </xdr:from>
    <xdr:to>
      <xdr:col>10</xdr:col>
      <xdr:colOff>196850</xdr:colOff>
      <xdr:row>966</xdr:row>
      <xdr:rowOff>498475</xdr:rowOff>
    </xdr:to>
    <xdr:pic>
      <xdr:nvPicPr>
        <xdr:cNvPr id="564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739809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966</xdr:row>
      <xdr:rowOff>279400</xdr:rowOff>
    </xdr:from>
    <xdr:to>
      <xdr:col>3</xdr:col>
      <xdr:colOff>196850</xdr:colOff>
      <xdr:row>966</xdr:row>
      <xdr:rowOff>498475</xdr:rowOff>
    </xdr:to>
    <xdr:pic>
      <xdr:nvPicPr>
        <xdr:cNvPr id="564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39809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966</xdr:row>
      <xdr:rowOff>279400</xdr:rowOff>
    </xdr:from>
    <xdr:to>
      <xdr:col>3</xdr:col>
      <xdr:colOff>196850</xdr:colOff>
      <xdr:row>966</xdr:row>
      <xdr:rowOff>498475</xdr:rowOff>
    </xdr:to>
    <xdr:pic>
      <xdr:nvPicPr>
        <xdr:cNvPr id="564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39809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966</xdr:row>
      <xdr:rowOff>279400</xdr:rowOff>
    </xdr:from>
    <xdr:to>
      <xdr:col>10</xdr:col>
      <xdr:colOff>196850</xdr:colOff>
      <xdr:row>966</xdr:row>
      <xdr:rowOff>498475</xdr:rowOff>
    </xdr:to>
    <xdr:pic>
      <xdr:nvPicPr>
        <xdr:cNvPr id="564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739809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966</xdr:row>
      <xdr:rowOff>279400</xdr:rowOff>
    </xdr:from>
    <xdr:to>
      <xdr:col>3</xdr:col>
      <xdr:colOff>196850</xdr:colOff>
      <xdr:row>966</xdr:row>
      <xdr:rowOff>498475</xdr:rowOff>
    </xdr:to>
    <xdr:pic>
      <xdr:nvPicPr>
        <xdr:cNvPr id="564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39809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966</xdr:row>
      <xdr:rowOff>279400</xdr:rowOff>
    </xdr:from>
    <xdr:to>
      <xdr:col>3</xdr:col>
      <xdr:colOff>196850</xdr:colOff>
      <xdr:row>966</xdr:row>
      <xdr:rowOff>498475</xdr:rowOff>
    </xdr:to>
    <xdr:pic>
      <xdr:nvPicPr>
        <xdr:cNvPr id="564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39809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966</xdr:row>
      <xdr:rowOff>257175</xdr:rowOff>
    </xdr:from>
    <xdr:to>
      <xdr:col>3</xdr:col>
      <xdr:colOff>514350</xdr:colOff>
      <xdr:row>966</xdr:row>
      <xdr:rowOff>476250</xdr:rowOff>
    </xdr:to>
    <xdr:pic>
      <xdr:nvPicPr>
        <xdr:cNvPr id="564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7397877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966</xdr:row>
      <xdr:rowOff>279400</xdr:rowOff>
    </xdr:from>
    <xdr:to>
      <xdr:col>10</xdr:col>
      <xdr:colOff>196850</xdr:colOff>
      <xdr:row>966</xdr:row>
      <xdr:rowOff>498475</xdr:rowOff>
    </xdr:to>
    <xdr:pic>
      <xdr:nvPicPr>
        <xdr:cNvPr id="564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739809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966</xdr:row>
      <xdr:rowOff>257175</xdr:rowOff>
    </xdr:from>
    <xdr:to>
      <xdr:col>10</xdr:col>
      <xdr:colOff>514350</xdr:colOff>
      <xdr:row>966</xdr:row>
      <xdr:rowOff>476250</xdr:rowOff>
    </xdr:to>
    <xdr:pic>
      <xdr:nvPicPr>
        <xdr:cNvPr id="565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7397877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966</xdr:row>
      <xdr:rowOff>279400</xdr:rowOff>
    </xdr:from>
    <xdr:to>
      <xdr:col>3</xdr:col>
      <xdr:colOff>196850</xdr:colOff>
      <xdr:row>966</xdr:row>
      <xdr:rowOff>498475</xdr:rowOff>
    </xdr:to>
    <xdr:pic>
      <xdr:nvPicPr>
        <xdr:cNvPr id="565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39809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966</xdr:row>
      <xdr:rowOff>257175</xdr:rowOff>
    </xdr:from>
    <xdr:to>
      <xdr:col>3</xdr:col>
      <xdr:colOff>514350</xdr:colOff>
      <xdr:row>966</xdr:row>
      <xdr:rowOff>476250</xdr:rowOff>
    </xdr:to>
    <xdr:pic>
      <xdr:nvPicPr>
        <xdr:cNvPr id="565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7397877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966</xdr:row>
      <xdr:rowOff>279400</xdr:rowOff>
    </xdr:from>
    <xdr:to>
      <xdr:col>3</xdr:col>
      <xdr:colOff>196850</xdr:colOff>
      <xdr:row>966</xdr:row>
      <xdr:rowOff>498475</xdr:rowOff>
    </xdr:to>
    <xdr:pic>
      <xdr:nvPicPr>
        <xdr:cNvPr id="565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39809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966</xdr:row>
      <xdr:rowOff>279400</xdr:rowOff>
    </xdr:from>
    <xdr:to>
      <xdr:col>10</xdr:col>
      <xdr:colOff>196850</xdr:colOff>
      <xdr:row>966</xdr:row>
      <xdr:rowOff>498475</xdr:rowOff>
    </xdr:to>
    <xdr:pic>
      <xdr:nvPicPr>
        <xdr:cNvPr id="565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739809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966</xdr:row>
      <xdr:rowOff>279400</xdr:rowOff>
    </xdr:from>
    <xdr:to>
      <xdr:col>3</xdr:col>
      <xdr:colOff>196850</xdr:colOff>
      <xdr:row>966</xdr:row>
      <xdr:rowOff>498475</xdr:rowOff>
    </xdr:to>
    <xdr:pic>
      <xdr:nvPicPr>
        <xdr:cNvPr id="565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39809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966</xdr:row>
      <xdr:rowOff>279400</xdr:rowOff>
    </xdr:from>
    <xdr:to>
      <xdr:col>3</xdr:col>
      <xdr:colOff>196850</xdr:colOff>
      <xdr:row>966</xdr:row>
      <xdr:rowOff>498475</xdr:rowOff>
    </xdr:to>
    <xdr:pic>
      <xdr:nvPicPr>
        <xdr:cNvPr id="565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39809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966</xdr:row>
      <xdr:rowOff>279400</xdr:rowOff>
    </xdr:from>
    <xdr:to>
      <xdr:col>10</xdr:col>
      <xdr:colOff>196850</xdr:colOff>
      <xdr:row>966</xdr:row>
      <xdr:rowOff>498475</xdr:rowOff>
    </xdr:to>
    <xdr:pic>
      <xdr:nvPicPr>
        <xdr:cNvPr id="565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739809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966</xdr:row>
      <xdr:rowOff>279400</xdr:rowOff>
    </xdr:from>
    <xdr:to>
      <xdr:col>3</xdr:col>
      <xdr:colOff>196850</xdr:colOff>
      <xdr:row>966</xdr:row>
      <xdr:rowOff>498475</xdr:rowOff>
    </xdr:to>
    <xdr:pic>
      <xdr:nvPicPr>
        <xdr:cNvPr id="565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39809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966</xdr:row>
      <xdr:rowOff>279400</xdr:rowOff>
    </xdr:from>
    <xdr:to>
      <xdr:col>3</xdr:col>
      <xdr:colOff>196850</xdr:colOff>
      <xdr:row>966</xdr:row>
      <xdr:rowOff>498475</xdr:rowOff>
    </xdr:to>
    <xdr:pic>
      <xdr:nvPicPr>
        <xdr:cNvPr id="565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39809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966</xdr:row>
      <xdr:rowOff>279400</xdr:rowOff>
    </xdr:from>
    <xdr:to>
      <xdr:col>10</xdr:col>
      <xdr:colOff>196850</xdr:colOff>
      <xdr:row>966</xdr:row>
      <xdr:rowOff>498475</xdr:rowOff>
    </xdr:to>
    <xdr:pic>
      <xdr:nvPicPr>
        <xdr:cNvPr id="566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739809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966</xdr:row>
      <xdr:rowOff>279400</xdr:rowOff>
    </xdr:from>
    <xdr:to>
      <xdr:col>3</xdr:col>
      <xdr:colOff>196850</xdr:colOff>
      <xdr:row>966</xdr:row>
      <xdr:rowOff>498475</xdr:rowOff>
    </xdr:to>
    <xdr:pic>
      <xdr:nvPicPr>
        <xdr:cNvPr id="566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39809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966</xdr:row>
      <xdr:rowOff>279400</xdr:rowOff>
    </xdr:from>
    <xdr:to>
      <xdr:col>3</xdr:col>
      <xdr:colOff>196850</xdr:colOff>
      <xdr:row>966</xdr:row>
      <xdr:rowOff>498475</xdr:rowOff>
    </xdr:to>
    <xdr:pic>
      <xdr:nvPicPr>
        <xdr:cNvPr id="566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39809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966</xdr:row>
      <xdr:rowOff>279400</xdr:rowOff>
    </xdr:from>
    <xdr:to>
      <xdr:col>10</xdr:col>
      <xdr:colOff>196850</xdr:colOff>
      <xdr:row>966</xdr:row>
      <xdr:rowOff>498475</xdr:rowOff>
    </xdr:to>
    <xdr:pic>
      <xdr:nvPicPr>
        <xdr:cNvPr id="566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739809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966</xdr:row>
      <xdr:rowOff>279400</xdr:rowOff>
    </xdr:from>
    <xdr:to>
      <xdr:col>3</xdr:col>
      <xdr:colOff>196850</xdr:colOff>
      <xdr:row>966</xdr:row>
      <xdr:rowOff>498475</xdr:rowOff>
    </xdr:to>
    <xdr:pic>
      <xdr:nvPicPr>
        <xdr:cNvPr id="566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39809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966</xdr:row>
      <xdr:rowOff>279400</xdr:rowOff>
    </xdr:from>
    <xdr:to>
      <xdr:col>3</xdr:col>
      <xdr:colOff>196850</xdr:colOff>
      <xdr:row>966</xdr:row>
      <xdr:rowOff>498475</xdr:rowOff>
    </xdr:to>
    <xdr:pic>
      <xdr:nvPicPr>
        <xdr:cNvPr id="566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39809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966</xdr:row>
      <xdr:rowOff>279400</xdr:rowOff>
    </xdr:from>
    <xdr:to>
      <xdr:col>10</xdr:col>
      <xdr:colOff>196850</xdr:colOff>
      <xdr:row>966</xdr:row>
      <xdr:rowOff>498475</xdr:rowOff>
    </xdr:to>
    <xdr:pic>
      <xdr:nvPicPr>
        <xdr:cNvPr id="566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739809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966</xdr:row>
      <xdr:rowOff>279400</xdr:rowOff>
    </xdr:from>
    <xdr:to>
      <xdr:col>3</xdr:col>
      <xdr:colOff>196850</xdr:colOff>
      <xdr:row>966</xdr:row>
      <xdr:rowOff>498475</xdr:rowOff>
    </xdr:to>
    <xdr:pic>
      <xdr:nvPicPr>
        <xdr:cNvPr id="566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39809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966</xdr:row>
      <xdr:rowOff>279400</xdr:rowOff>
    </xdr:from>
    <xdr:to>
      <xdr:col>3</xdr:col>
      <xdr:colOff>196850</xdr:colOff>
      <xdr:row>966</xdr:row>
      <xdr:rowOff>498475</xdr:rowOff>
    </xdr:to>
    <xdr:pic>
      <xdr:nvPicPr>
        <xdr:cNvPr id="566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39809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966</xdr:row>
      <xdr:rowOff>279400</xdr:rowOff>
    </xdr:from>
    <xdr:to>
      <xdr:col>10</xdr:col>
      <xdr:colOff>196850</xdr:colOff>
      <xdr:row>966</xdr:row>
      <xdr:rowOff>498475</xdr:rowOff>
    </xdr:to>
    <xdr:pic>
      <xdr:nvPicPr>
        <xdr:cNvPr id="566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739809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966</xdr:row>
      <xdr:rowOff>279400</xdr:rowOff>
    </xdr:from>
    <xdr:to>
      <xdr:col>3</xdr:col>
      <xdr:colOff>196850</xdr:colOff>
      <xdr:row>966</xdr:row>
      <xdr:rowOff>498475</xdr:rowOff>
    </xdr:to>
    <xdr:pic>
      <xdr:nvPicPr>
        <xdr:cNvPr id="567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39809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966</xdr:row>
      <xdr:rowOff>279400</xdr:rowOff>
    </xdr:from>
    <xdr:to>
      <xdr:col>3</xdr:col>
      <xdr:colOff>196850</xdr:colOff>
      <xdr:row>966</xdr:row>
      <xdr:rowOff>498475</xdr:rowOff>
    </xdr:to>
    <xdr:pic>
      <xdr:nvPicPr>
        <xdr:cNvPr id="567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39809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966</xdr:row>
      <xdr:rowOff>279400</xdr:rowOff>
    </xdr:from>
    <xdr:to>
      <xdr:col>10</xdr:col>
      <xdr:colOff>196850</xdr:colOff>
      <xdr:row>966</xdr:row>
      <xdr:rowOff>498475</xdr:rowOff>
    </xdr:to>
    <xdr:pic>
      <xdr:nvPicPr>
        <xdr:cNvPr id="567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739809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966</xdr:row>
      <xdr:rowOff>279400</xdr:rowOff>
    </xdr:from>
    <xdr:to>
      <xdr:col>3</xdr:col>
      <xdr:colOff>196850</xdr:colOff>
      <xdr:row>966</xdr:row>
      <xdr:rowOff>498475</xdr:rowOff>
    </xdr:to>
    <xdr:pic>
      <xdr:nvPicPr>
        <xdr:cNvPr id="567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39809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966</xdr:row>
      <xdr:rowOff>279400</xdr:rowOff>
    </xdr:from>
    <xdr:to>
      <xdr:col>3</xdr:col>
      <xdr:colOff>196850</xdr:colOff>
      <xdr:row>966</xdr:row>
      <xdr:rowOff>498475</xdr:rowOff>
    </xdr:to>
    <xdr:pic>
      <xdr:nvPicPr>
        <xdr:cNvPr id="567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39809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966</xdr:row>
      <xdr:rowOff>257175</xdr:rowOff>
    </xdr:from>
    <xdr:to>
      <xdr:col>3</xdr:col>
      <xdr:colOff>514350</xdr:colOff>
      <xdr:row>966</xdr:row>
      <xdr:rowOff>476250</xdr:rowOff>
    </xdr:to>
    <xdr:pic>
      <xdr:nvPicPr>
        <xdr:cNvPr id="567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7397877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966</xdr:row>
      <xdr:rowOff>279400</xdr:rowOff>
    </xdr:from>
    <xdr:to>
      <xdr:col>10</xdr:col>
      <xdr:colOff>196850</xdr:colOff>
      <xdr:row>966</xdr:row>
      <xdr:rowOff>498475</xdr:rowOff>
    </xdr:to>
    <xdr:pic>
      <xdr:nvPicPr>
        <xdr:cNvPr id="567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739809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966</xdr:row>
      <xdr:rowOff>257175</xdr:rowOff>
    </xdr:from>
    <xdr:to>
      <xdr:col>10</xdr:col>
      <xdr:colOff>514350</xdr:colOff>
      <xdr:row>966</xdr:row>
      <xdr:rowOff>476250</xdr:rowOff>
    </xdr:to>
    <xdr:pic>
      <xdr:nvPicPr>
        <xdr:cNvPr id="567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7397877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966</xdr:row>
      <xdr:rowOff>279400</xdr:rowOff>
    </xdr:from>
    <xdr:to>
      <xdr:col>3</xdr:col>
      <xdr:colOff>196850</xdr:colOff>
      <xdr:row>966</xdr:row>
      <xdr:rowOff>498475</xdr:rowOff>
    </xdr:to>
    <xdr:pic>
      <xdr:nvPicPr>
        <xdr:cNvPr id="567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39809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966</xdr:row>
      <xdr:rowOff>257175</xdr:rowOff>
    </xdr:from>
    <xdr:to>
      <xdr:col>3</xdr:col>
      <xdr:colOff>514350</xdr:colOff>
      <xdr:row>966</xdr:row>
      <xdr:rowOff>476250</xdr:rowOff>
    </xdr:to>
    <xdr:pic>
      <xdr:nvPicPr>
        <xdr:cNvPr id="567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7397877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966</xdr:row>
      <xdr:rowOff>279400</xdr:rowOff>
    </xdr:from>
    <xdr:to>
      <xdr:col>3</xdr:col>
      <xdr:colOff>196850</xdr:colOff>
      <xdr:row>966</xdr:row>
      <xdr:rowOff>498475</xdr:rowOff>
    </xdr:to>
    <xdr:pic>
      <xdr:nvPicPr>
        <xdr:cNvPr id="568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39809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966</xdr:row>
      <xdr:rowOff>279400</xdr:rowOff>
    </xdr:from>
    <xdr:to>
      <xdr:col>10</xdr:col>
      <xdr:colOff>196850</xdr:colOff>
      <xdr:row>966</xdr:row>
      <xdr:rowOff>498475</xdr:rowOff>
    </xdr:to>
    <xdr:pic>
      <xdr:nvPicPr>
        <xdr:cNvPr id="568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739809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966</xdr:row>
      <xdr:rowOff>279400</xdr:rowOff>
    </xdr:from>
    <xdr:to>
      <xdr:col>3</xdr:col>
      <xdr:colOff>196850</xdr:colOff>
      <xdr:row>966</xdr:row>
      <xdr:rowOff>498475</xdr:rowOff>
    </xdr:to>
    <xdr:pic>
      <xdr:nvPicPr>
        <xdr:cNvPr id="568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39809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966</xdr:row>
      <xdr:rowOff>279400</xdr:rowOff>
    </xdr:from>
    <xdr:to>
      <xdr:col>3</xdr:col>
      <xdr:colOff>196850</xdr:colOff>
      <xdr:row>966</xdr:row>
      <xdr:rowOff>498475</xdr:rowOff>
    </xdr:to>
    <xdr:pic>
      <xdr:nvPicPr>
        <xdr:cNvPr id="568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39809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966</xdr:row>
      <xdr:rowOff>279400</xdr:rowOff>
    </xdr:from>
    <xdr:to>
      <xdr:col>10</xdr:col>
      <xdr:colOff>196850</xdr:colOff>
      <xdr:row>966</xdr:row>
      <xdr:rowOff>498475</xdr:rowOff>
    </xdr:to>
    <xdr:pic>
      <xdr:nvPicPr>
        <xdr:cNvPr id="568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739809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966</xdr:row>
      <xdr:rowOff>279400</xdr:rowOff>
    </xdr:from>
    <xdr:to>
      <xdr:col>3</xdr:col>
      <xdr:colOff>196850</xdr:colOff>
      <xdr:row>966</xdr:row>
      <xdr:rowOff>498475</xdr:rowOff>
    </xdr:to>
    <xdr:pic>
      <xdr:nvPicPr>
        <xdr:cNvPr id="568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39809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966</xdr:row>
      <xdr:rowOff>279400</xdr:rowOff>
    </xdr:from>
    <xdr:to>
      <xdr:col>3</xdr:col>
      <xdr:colOff>196850</xdr:colOff>
      <xdr:row>966</xdr:row>
      <xdr:rowOff>498475</xdr:rowOff>
    </xdr:to>
    <xdr:pic>
      <xdr:nvPicPr>
        <xdr:cNvPr id="568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39809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966</xdr:row>
      <xdr:rowOff>279400</xdr:rowOff>
    </xdr:from>
    <xdr:to>
      <xdr:col>10</xdr:col>
      <xdr:colOff>196850</xdr:colOff>
      <xdr:row>966</xdr:row>
      <xdr:rowOff>498475</xdr:rowOff>
    </xdr:to>
    <xdr:pic>
      <xdr:nvPicPr>
        <xdr:cNvPr id="568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739809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966</xdr:row>
      <xdr:rowOff>279400</xdr:rowOff>
    </xdr:from>
    <xdr:to>
      <xdr:col>3</xdr:col>
      <xdr:colOff>196850</xdr:colOff>
      <xdr:row>966</xdr:row>
      <xdr:rowOff>498475</xdr:rowOff>
    </xdr:to>
    <xdr:pic>
      <xdr:nvPicPr>
        <xdr:cNvPr id="568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39809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966</xdr:row>
      <xdr:rowOff>279400</xdr:rowOff>
    </xdr:from>
    <xdr:to>
      <xdr:col>3</xdr:col>
      <xdr:colOff>196850</xdr:colOff>
      <xdr:row>966</xdr:row>
      <xdr:rowOff>498475</xdr:rowOff>
    </xdr:to>
    <xdr:pic>
      <xdr:nvPicPr>
        <xdr:cNvPr id="568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39809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966</xdr:row>
      <xdr:rowOff>279400</xdr:rowOff>
    </xdr:from>
    <xdr:to>
      <xdr:col>10</xdr:col>
      <xdr:colOff>196850</xdr:colOff>
      <xdr:row>966</xdr:row>
      <xdr:rowOff>498475</xdr:rowOff>
    </xdr:to>
    <xdr:pic>
      <xdr:nvPicPr>
        <xdr:cNvPr id="569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739809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966</xdr:row>
      <xdr:rowOff>279400</xdr:rowOff>
    </xdr:from>
    <xdr:to>
      <xdr:col>3</xdr:col>
      <xdr:colOff>196850</xdr:colOff>
      <xdr:row>966</xdr:row>
      <xdr:rowOff>498475</xdr:rowOff>
    </xdr:to>
    <xdr:pic>
      <xdr:nvPicPr>
        <xdr:cNvPr id="569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39809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966</xdr:row>
      <xdr:rowOff>279400</xdr:rowOff>
    </xdr:from>
    <xdr:to>
      <xdr:col>3</xdr:col>
      <xdr:colOff>196850</xdr:colOff>
      <xdr:row>966</xdr:row>
      <xdr:rowOff>498475</xdr:rowOff>
    </xdr:to>
    <xdr:pic>
      <xdr:nvPicPr>
        <xdr:cNvPr id="569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39809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966</xdr:row>
      <xdr:rowOff>279400</xdr:rowOff>
    </xdr:from>
    <xdr:to>
      <xdr:col>10</xdr:col>
      <xdr:colOff>196850</xdr:colOff>
      <xdr:row>966</xdr:row>
      <xdr:rowOff>498475</xdr:rowOff>
    </xdr:to>
    <xdr:pic>
      <xdr:nvPicPr>
        <xdr:cNvPr id="569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739809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966</xdr:row>
      <xdr:rowOff>279400</xdr:rowOff>
    </xdr:from>
    <xdr:to>
      <xdr:col>3</xdr:col>
      <xdr:colOff>196850</xdr:colOff>
      <xdr:row>966</xdr:row>
      <xdr:rowOff>498475</xdr:rowOff>
    </xdr:to>
    <xdr:pic>
      <xdr:nvPicPr>
        <xdr:cNvPr id="569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39809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966</xdr:row>
      <xdr:rowOff>279400</xdr:rowOff>
    </xdr:from>
    <xdr:to>
      <xdr:col>3</xdr:col>
      <xdr:colOff>196850</xdr:colOff>
      <xdr:row>966</xdr:row>
      <xdr:rowOff>498475</xdr:rowOff>
    </xdr:to>
    <xdr:pic>
      <xdr:nvPicPr>
        <xdr:cNvPr id="569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39809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966</xdr:row>
      <xdr:rowOff>257175</xdr:rowOff>
    </xdr:from>
    <xdr:to>
      <xdr:col>3</xdr:col>
      <xdr:colOff>514350</xdr:colOff>
      <xdr:row>966</xdr:row>
      <xdr:rowOff>476250</xdr:rowOff>
    </xdr:to>
    <xdr:pic>
      <xdr:nvPicPr>
        <xdr:cNvPr id="569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7397877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966</xdr:row>
      <xdr:rowOff>279400</xdr:rowOff>
    </xdr:from>
    <xdr:to>
      <xdr:col>10</xdr:col>
      <xdr:colOff>196850</xdr:colOff>
      <xdr:row>966</xdr:row>
      <xdr:rowOff>498475</xdr:rowOff>
    </xdr:to>
    <xdr:pic>
      <xdr:nvPicPr>
        <xdr:cNvPr id="569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739809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966</xdr:row>
      <xdr:rowOff>257175</xdr:rowOff>
    </xdr:from>
    <xdr:to>
      <xdr:col>10</xdr:col>
      <xdr:colOff>514350</xdr:colOff>
      <xdr:row>966</xdr:row>
      <xdr:rowOff>476250</xdr:rowOff>
    </xdr:to>
    <xdr:pic>
      <xdr:nvPicPr>
        <xdr:cNvPr id="569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7397877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966</xdr:row>
      <xdr:rowOff>279400</xdr:rowOff>
    </xdr:from>
    <xdr:to>
      <xdr:col>3</xdr:col>
      <xdr:colOff>196850</xdr:colOff>
      <xdr:row>966</xdr:row>
      <xdr:rowOff>498475</xdr:rowOff>
    </xdr:to>
    <xdr:pic>
      <xdr:nvPicPr>
        <xdr:cNvPr id="569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39809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966</xdr:row>
      <xdr:rowOff>257175</xdr:rowOff>
    </xdr:from>
    <xdr:to>
      <xdr:col>3</xdr:col>
      <xdr:colOff>514350</xdr:colOff>
      <xdr:row>966</xdr:row>
      <xdr:rowOff>476250</xdr:rowOff>
    </xdr:to>
    <xdr:pic>
      <xdr:nvPicPr>
        <xdr:cNvPr id="570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7397877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966</xdr:row>
      <xdr:rowOff>279400</xdr:rowOff>
    </xdr:from>
    <xdr:to>
      <xdr:col>3</xdr:col>
      <xdr:colOff>196850</xdr:colOff>
      <xdr:row>966</xdr:row>
      <xdr:rowOff>498475</xdr:rowOff>
    </xdr:to>
    <xdr:pic>
      <xdr:nvPicPr>
        <xdr:cNvPr id="570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39809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966</xdr:row>
      <xdr:rowOff>279400</xdr:rowOff>
    </xdr:from>
    <xdr:to>
      <xdr:col>10</xdr:col>
      <xdr:colOff>196850</xdr:colOff>
      <xdr:row>966</xdr:row>
      <xdr:rowOff>498475</xdr:rowOff>
    </xdr:to>
    <xdr:pic>
      <xdr:nvPicPr>
        <xdr:cNvPr id="570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739809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966</xdr:row>
      <xdr:rowOff>279400</xdr:rowOff>
    </xdr:from>
    <xdr:to>
      <xdr:col>3</xdr:col>
      <xdr:colOff>196850</xdr:colOff>
      <xdr:row>966</xdr:row>
      <xdr:rowOff>498475</xdr:rowOff>
    </xdr:to>
    <xdr:pic>
      <xdr:nvPicPr>
        <xdr:cNvPr id="570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39809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966</xdr:row>
      <xdr:rowOff>279400</xdr:rowOff>
    </xdr:from>
    <xdr:to>
      <xdr:col>3</xdr:col>
      <xdr:colOff>196850</xdr:colOff>
      <xdr:row>966</xdr:row>
      <xdr:rowOff>498475</xdr:rowOff>
    </xdr:to>
    <xdr:pic>
      <xdr:nvPicPr>
        <xdr:cNvPr id="570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39809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966</xdr:row>
      <xdr:rowOff>279400</xdr:rowOff>
    </xdr:from>
    <xdr:to>
      <xdr:col>10</xdr:col>
      <xdr:colOff>196850</xdr:colOff>
      <xdr:row>966</xdr:row>
      <xdr:rowOff>498475</xdr:rowOff>
    </xdr:to>
    <xdr:pic>
      <xdr:nvPicPr>
        <xdr:cNvPr id="570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739809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966</xdr:row>
      <xdr:rowOff>279400</xdr:rowOff>
    </xdr:from>
    <xdr:to>
      <xdr:col>3</xdr:col>
      <xdr:colOff>196850</xdr:colOff>
      <xdr:row>966</xdr:row>
      <xdr:rowOff>498475</xdr:rowOff>
    </xdr:to>
    <xdr:pic>
      <xdr:nvPicPr>
        <xdr:cNvPr id="570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39809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966</xdr:row>
      <xdr:rowOff>279400</xdr:rowOff>
    </xdr:from>
    <xdr:to>
      <xdr:col>3</xdr:col>
      <xdr:colOff>196850</xdr:colOff>
      <xdr:row>966</xdr:row>
      <xdr:rowOff>498475</xdr:rowOff>
    </xdr:to>
    <xdr:pic>
      <xdr:nvPicPr>
        <xdr:cNvPr id="570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39809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966</xdr:row>
      <xdr:rowOff>279400</xdr:rowOff>
    </xdr:from>
    <xdr:to>
      <xdr:col>10</xdr:col>
      <xdr:colOff>196850</xdr:colOff>
      <xdr:row>966</xdr:row>
      <xdr:rowOff>498475</xdr:rowOff>
    </xdr:to>
    <xdr:pic>
      <xdr:nvPicPr>
        <xdr:cNvPr id="570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739809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966</xdr:row>
      <xdr:rowOff>279400</xdr:rowOff>
    </xdr:from>
    <xdr:to>
      <xdr:col>3</xdr:col>
      <xdr:colOff>196850</xdr:colOff>
      <xdr:row>966</xdr:row>
      <xdr:rowOff>498475</xdr:rowOff>
    </xdr:to>
    <xdr:pic>
      <xdr:nvPicPr>
        <xdr:cNvPr id="570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39809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966</xdr:row>
      <xdr:rowOff>279400</xdr:rowOff>
    </xdr:from>
    <xdr:to>
      <xdr:col>3</xdr:col>
      <xdr:colOff>196850</xdr:colOff>
      <xdr:row>966</xdr:row>
      <xdr:rowOff>498475</xdr:rowOff>
    </xdr:to>
    <xdr:pic>
      <xdr:nvPicPr>
        <xdr:cNvPr id="571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39809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966</xdr:row>
      <xdr:rowOff>257175</xdr:rowOff>
    </xdr:from>
    <xdr:to>
      <xdr:col>3</xdr:col>
      <xdr:colOff>514350</xdr:colOff>
      <xdr:row>966</xdr:row>
      <xdr:rowOff>476250</xdr:rowOff>
    </xdr:to>
    <xdr:pic>
      <xdr:nvPicPr>
        <xdr:cNvPr id="571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7397877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966</xdr:row>
      <xdr:rowOff>279400</xdr:rowOff>
    </xdr:from>
    <xdr:to>
      <xdr:col>10</xdr:col>
      <xdr:colOff>196850</xdr:colOff>
      <xdr:row>966</xdr:row>
      <xdr:rowOff>498475</xdr:rowOff>
    </xdr:to>
    <xdr:pic>
      <xdr:nvPicPr>
        <xdr:cNvPr id="571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739809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966</xdr:row>
      <xdr:rowOff>257175</xdr:rowOff>
    </xdr:from>
    <xdr:to>
      <xdr:col>10</xdr:col>
      <xdr:colOff>514350</xdr:colOff>
      <xdr:row>966</xdr:row>
      <xdr:rowOff>476250</xdr:rowOff>
    </xdr:to>
    <xdr:pic>
      <xdr:nvPicPr>
        <xdr:cNvPr id="571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7397877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966</xdr:row>
      <xdr:rowOff>279400</xdr:rowOff>
    </xdr:from>
    <xdr:to>
      <xdr:col>3</xdr:col>
      <xdr:colOff>196850</xdr:colOff>
      <xdr:row>966</xdr:row>
      <xdr:rowOff>498475</xdr:rowOff>
    </xdr:to>
    <xdr:pic>
      <xdr:nvPicPr>
        <xdr:cNvPr id="571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39809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966</xdr:row>
      <xdr:rowOff>257175</xdr:rowOff>
    </xdr:from>
    <xdr:to>
      <xdr:col>3</xdr:col>
      <xdr:colOff>514350</xdr:colOff>
      <xdr:row>966</xdr:row>
      <xdr:rowOff>476250</xdr:rowOff>
    </xdr:to>
    <xdr:pic>
      <xdr:nvPicPr>
        <xdr:cNvPr id="571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7397877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966</xdr:row>
      <xdr:rowOff>279400</xdr:rowOff>
    </xdr:from>
    <xdr:to>
      <xdr:col>3</xdr:col>
      <xdr:colOff>196850</xdr:colOff>
      <xdr:row>966</xdr:row>
      <xdr:rowOff>498475</xdr:rowOff>
    </xdr:to>
    <xdr:pic>
      <xdr:nvPicPr>
        <xdr:cNvPr id="571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39809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966</xdr:row>
      <xdr:rowOff>279400</xdr:rowOff>
    </xdr:from>
    <xdr:to>
      <xdr:col>10</xdr:col>
      <xdr:colOff>196850</xdr:colOff>
      <xdr:row>966</xdr:row>
      <xdr:rowOff>498475</xdr:rowOff>
    </xdr:to>
    <xdr:pic>
      <xdr:nvPicPr>
        <xdr:cNvPr id="571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739809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966</xdr:row>
      <xdr:rowOff>279400</xdr:rowOff>
    </xdr:from>
    <xdr:to>
      <xdr:col>3</xdr:col>
      <xdr:colOff>196850</xdr:colOff>
      <xdr:row>966</xdr:row>
      <xdr:rowOff>498475</xdr:rowOff>
    </xdr:to>
    <xdr:pic>
      <xdr:nvPicPr>
        <xdr:cNvPr id="571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39809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966</xdr:row>
      <xdr:rowOff>279400</xdr:rowOff>
    </xdr:from>
    <xdr:to>
      <xdr:col>3</xdr:col>
      <xdr:colOff>196850</xdr:colOff>
      <xdr:row>966</xdr:row>
      <xdr:rowOff>498475</xdr:rowOff>
    </xdr:to>
    <xdr:pic>
      <xdr:nvPicPr>
        <xdr:cNvPr id="571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39809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966</xdr:row>
      <xdr:rowOff>279400</xdr:rowOff>
    </xdr:from>
    <xdr:to>
      <xdr:col>10</xdr:col>
      <xdr:colOff>196850</xdr:colOff>
      <xdr:row>966</xdr:row>
      <xdr:rowOff>498475</xdr:rowOff>
    </xdr:to>
    <xdr:pic>
      <xdr:nvPicPr>
        <xdr:cNvPr id="572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739809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966</xdr:row>
      <xdr:rowOff>279400</xdr:rowOff>
    </xdr:from>
    <xdr:to>
      <xdr:col>3</xdr:col>
      <xdr:colOff>196850</xdr:colOff>
      <xdr:row>966</xdr:row>
      <xdr:rowOff>498475</xdr:rowOff>
    </xdr:to>
    <xdr:pic>
      <xdr:nvPicPr>
        <xdr:cNvPr id="572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39809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966</xdr:row>
      <xdr:rowOff>279400</xdr:rowOff>
    </xdr:from>
    <xdr:to>
      <xdr:col>3</xdr:col>
      <xdr:colOff>196850</xdr:colOff>
      <xdr:row>966</xdr:row>
      <xdr:rowOff>498475</xdr:rowOff>
    </xdr:to>
    <xdr:pic>
      <xdr:nvPicPr>
        <xdr:cNvPr id="572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39809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966</xdr:row>
      <xdr:rowOff>279400</xdr:rowOff>
    </xdr:from>
    <xdr:to>
      <xdr:col>10</xdr:col>
      <xdr:colOff>196850</xdr:colOff>
      <xdr:row>966</xdr:row>
      <xdr:rowOff>498475</xdr:rowOff>
    </xdr:to>
    <xdr:pic>
      <xdr:nvPicPr>
        <xdr:cNvPr id="572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739809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966</xdr:row>
      <xdr:rowOff>279400</xdr:rowOff>
    </xdr:from>
    <xdr:to>
      <xdr:col>3</xdr:col>
      <xdr:colOff>196850</xdr:colOff>
      <xdr:row>966</xdr:row>
      <xdr:rowOff>498475</xdr:rowOff>
    </xdr:to>
    <xdr:pic>
      <xdr:nvPicPr>
        <xdr:cNvPr id="572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39809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966</xdr:row>
      <xdr:rowOff>279400</xdr:rowOff>
    </xdr:from>
    <xdr:to>
      <xdr:col>3</xdr:col>
      <xdr:colOff>196850</xdr:colOff>
      <xdr:row>966</xdr:row>
      <xdr:rowOff>498475</xdr:rowOff>
    </xdr:to>
    <xdr:pic>
      <xdr:nvPicPr>
        <xdr:cNvPr id="572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39809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966</xdr:row>
      <xdr:rowOff>279400</xdr:rowOff>
    </xdr:from>
    <xdr:to>
      <xdr:col>10</xdr:col>
      <xdr:colOff>196850</xdr:colOff>
      <xdr:row>966</xdr:row>
      <xdr:rowOff>498475</xdr:rowOff>
    </xdr:to>
    <xdr:pic>
      <xdr:nvPicPr>
        <xdr:cNvPr id="572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739809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966</xdr:row>
      <xdr:rowOff>279400</xdr:rowOff>
    </xdr:from>
    <xdr:to>
      <xdr:col>3</xdr:col>
      <xdr:colOff>196850</xdr:colOff>
      <xdr:row>966</xdr:row>
      <xdr:rowOff>498475</xdr:rowOff>
    </xdr:to>
    <xdr:pic>
      <xdr:nvPicPr>
        <xdr:cNvPr id="572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39809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966</xdr:row>
      <xdr:rowOff>279400</xdr:rowOff>
    </xdr:from>
    <xdr:to>
      <xdr:col>3</xdr:col>
      <xdr:colOff>196850</xdr:colOff>
      <xdr:row>966</xdr:row>
      <xdr:rowOff>498475</xdr:rowOff>
    </xdr:to>
    <xdr:pic>
      <xdr:nvPicPr>
        <xdr:cNvPr id="572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39809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966</xdr:row>
      <xdr:rowOff>279400</xdr:rowOff>
    </xdr:from>
    <xdr:to>
      <xdr:col>10</xdr:col>
      <xdr:colOff>196850</xdr:colOff>
      <xdr:row>966</xdr:row>
      <xdr:rowOff>498475</xdr:rowOff>
    </xdr:to>
    <xdr:pic>
      <xdr:nvPicPr>
        <xdr:cNvPr id="572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739809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966</xdr:row>
      <xdr:rowOff>279400</xdr:rowOff>
    </xdr:from>
    <xdr:to>
      <xdr:col>3</xdr:col>
      <xdr:colOff>196850</xdr:colOff>
      <xdr:row>966</xdr:row>
      <xdr:rowOff>498475</xdr:rowOff>
    </xdr:to>
    <xdr:pic>
      <xdr:nvPicPr>
        <xdr:cNvPr id="573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39809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966</xdr:row>
      <xdr:rowOff>279400</xdr:rowOff>
    </xdr:from>
    <xdr:to>
      <xdr:col>3</xdr:col>
      <xdr:colOff>196850</xdr:colOff>
      <xdr:row>966</xdr:row>
      <xdr:rowOff>498475</xdr:rowOff>
    </xdr:to>
    <xdr:pic>
      <xdr:nvPicPr>
        <xdr:cNvPr id="573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39809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966</xdr:row>
      <xdr:rowOff>257175</xdr:rowOff>
    </xdr:from>
    <xdr:to>
      <xdr:col>3</xdr:col>
      <xdr:colOff>514350</xdr:colOff>
      <xdr:row>966</xdr:row>
      <xdr:rowOff>476250</xdr:rowOff>
    </xdr:to>
    <xdr:pic>
      <xdr:nvPicPr>
        <xdr:cNvPr id="573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7397877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966</xdr:row>
      <xdr:rowOff>279400</xdr:rowOff>
    </xdr:from>
    <xdr:to>
      <xdr:col>10</xdr:col>
      <xdr:colOff>196850</xdr:colOff>
      <xdr:row>966</xdr:row>
      <xdr:rowOff>498475</xdr:rowOff>
    </xdr:to>
    <xdr:pic>
      <xdr:nvPicPr>
        <xdr:cNvPr id="573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739809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966</xdr:row>
      <xdr:rowOff>257175</xdr:rowOff>
    </xdr:from>
    <xdr:to>
      <xdr:col>10</xdr:col>
      <xdr:colOff>514350</xdr:colOff>
      <xdr:row>966</xdr:row>
      <xdr:rowOff>476250</xdr:rowOff>
    </xdr:to>
    <xdr:pic>
      <xdr:nvPicPr>
        <xdr:cNvPr id="573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7397877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966</xdr:row>
      <xdr:rowOff>279400</xdr:rowOff>
    </xdr:from>
    <xdr:to>
      <xdr:col>3</xdr:col>
      <xdr:colOff>196850</xdr:colOff>
      <xdr:row>966</xdr:row>
      <xdr:rowOff>498475</xdr:rowOff>
    </xdr:to>
    <xdr:pic>
      <xdr:nvPicPr>
        <xdr:cNvPr id="573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39809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966</xdr:row>
      <xdr:rowOff>257175</xdr:rowOff>
    </xdr:from>
    <xdr:to>
      <xdr:col>3</xdr:col>
      <xdr:colOff>514350</xdr:colOff>
      <xdr:row>966</xdr:row>
      <xdr:rowOff>476250</xdr:rowOff>
    </xdr:to>
    <xdr:pic>
      <xdr:nvPicPr>
        <xdr:cNvPr id="573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7397877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966</xdr:row>
      <xdr:rowOff>279400</xdr:rowOff>
    </xdr:from>
    <xdr:to>
      <xdr:col>3</xdr:col>
      <xdr:colOff>196850</xdr:colOff>
      <xdr:row>966</xdr:row>
      <xdr:rowOff>498475</xdr:rowOff>
    </xdr:to>
    <xdr:pic>
      <xdr:nvPicPr>
        <xdr:cNvPr id="573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39809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966</xdr:row>
      <xdr:rowOff>279400</xdr:rowOff>
    </xdr:from>
    <xdr:to>
      <xdr:col>10</xdr:col>
      <xdr:colOff>196850</xdr:colOff>
      <xdr:row>966</xdr:row>
      <xdr:rowOff>498475</xdr:rowOff>
    </xdr:to>
    <xdr:pic>
      <xdr:nvPicPr>
        <xdr:cNvPr id="573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739809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966</xdr:row>
      <xdr:rowOff>279400</xdr:rowOff>
    </xdr:from>
    <xdr:to>
      <xdr:col>3</xdr:col>
      <xdr:colOff>196850</xdr:colOff>
      <xdr:row>966</xdr:row>
      <xdr:rowOff>498475</xdr:rowOff>
    </xdr:to>
    <xdr:pic>
      <xdr:nvPicPr>
        <xdr:cNvPr id="573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39809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966</xdr:row>
      <xdr:rowOff>279400</xdr:rowOff>
    </xdr:from>
    <xdr:to>
      <xdr:col>3</xdr:col>
      <xdr:colOff>196850</xdr:colOff>
      <xdr:row>966</xdr:row>
      <xdr:rowOff>498475</xdr:rowOff>
    </xdr:to>
    <xdr:pic>
      <xdr:nvPicPr>
        <xdr:cNvPr id="574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39809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966</xdr:row>
      <xdr:rowOff>279400</xdr:rowOff>
    </xdr:from>
    <xdr:to>
      <xdr:col>10</xdr:col>
      <xdr:colOff>196850</xdr:colOff>
      <xdr:row>966</xdr:row>
      <xdr:rowOff>498475</xdr:rowOff>
    </xdr:to>
    <xdr:pic>
      <xdr:nvPicPr>
        <xdr:cNvPr id="574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739809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966</xdr:row>
      <xdr:rowOff>279400</xdr:rowOff>
    </xdr:from>
    <xdr:to>
      <xdr:col>3</xdr:col>
      <xdr:colOff>196850</xdr:colOff>
      <xdr:row>966</xdr:row>
      <xdr:rowOff>498475</xdr:rowOff>
    </xdr:to>
    <xdr:pic>
      <xdr:nvPicPr>
        <xdr:cNvPr id="574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39809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966</xdr:row>
      <xdr:rowOff>228600</xdr:rowOff>
    </xdr:from>
    <xdr:to>
      <xdr:col>3</xdr:col>
      <xdr:colOff>260350</xdr:colOff>
      <xdr:row>966</xdr:row>
      <xdr:rowOff>447675</xdr:rowOff>
    </xdr:to>
    <xdr:pic>
      <xdr:nvPicPr>
        <xdr:cNvPr id="574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739759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966</xdr:row>
      <xdr:rowOff>231775</xdr:rowOff>
    </xdr:from>
    <xdr:to>
      <xdr:col>3</xdr:col>
      <xdr:colOff>539750</xdr:colOff>
      <xdr:row>966</xdr:row>
      <xdr:rowOff>450850</xdr:rowOff>
    </xdr:to>
    <xdr:pic>
      <xdr:nvPicPr>
        <xdr:cNvPr id="574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7397623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966</xdr:row>
      <xdr:rowOff>228600</xdr:rowOff>
    </xdr:from>
    <xdr:to>
      <xdr:col>10</xdr:col>
      <xdr:colOff>260350</xdr:colOff>
      <xdr:row>966</xdr:row>
      <xdr:rowOff>447675</xdr:rowOff>
    </xdr:to>
    <xdr:pic>
      <xdr:nvPicPr>
        <xdr:cNvPr id="574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739759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966</xdr:row>
      <xdr:rowOff>231775</xdr:rowOff>
    </xdr:from>
    <xdr:to>
      <xdr:col>10</xdr:col>
      <xdr:colOff>539750</xdr:colOff>
      <xdr:row>966</xdr:row>
      <xdr:rowOff>450850</xdr:rowOff>
    </xdr:to>
    <xdr:pic>
      <xdr:nvPicPr>
        <xdr:cNvPr id="574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7397623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966</xdr:row>
      <xdr:rowOff>228600</xdr:rowOff>
    </xdr:from>
    <xdr:to>
      <xdr:col>3</xdr:col>
      <xdr:colOff>260350</xdr:colOff>
      <xdr:row>966</xdr:row>
      <xdr:rowOff>447675</xdr:rowOff>
    </xdr:to>
    <xdr:pic>
      <xdr:nvPicPr>
        <xdr:cNvPr id="574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739759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966</xdr:row>
      <xdr:rowOff>231775</xdr:rowOff>
    </xdr:from>
    <xdr:to>
      <xdr:col>3</xdr:col>
      <xdr:colOff>539750</xdr:colOff>
      <xdr:row>966</xdr:row>
      <xdr:rowOff>450850</xdr:rowOff>
    </xdr:to>
    <xdr:pic>
      <xdr:nvPicPr>
        <xdr:cNvPr id="574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7397623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966</xdr:row>
      <xdr:rowOff>228600</xdr:rowOff>
    </xdr:from>
    <xdr:to>
      <xdr:col>3</xdr:col>
      <xdr:colOff>260350</xdr:colOff>
      <xdr:row>966</xdr:row>
      <xdr:rowOff>447675</xdr:rowOff>
    </xdr:to>
    <xdr:pic>
      <xdr:nvPicPr>
        <xdr:cNvPr id="574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739759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966</xdr:row>
      <xdr:rowOff>231775</xdr:rowOff>
    </xdr:from>
    <xdr:to>
      <xdr:col>3</xdr:col>
      <xdr:colOff>539750</xdr:colOff>
      <xdr:row>966</xdr:row>
      <xdr:rowOff>450850</xdr:rowOff>
    </xdr:to>
    <xdr:pic>
      <xdr:nvPicPr>
        <xdr:cNvPr id="575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7397623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966</xdr:row>
      <xdr:rowOff>228600</xdr:rowOff>
    </xdr:from>
    <xdr:to>
      <xdr:col>10</xdr:col>
      <xdr:colOff>260350</xdr:colOff>
      <xdr:row>966</xdr:row>
      <xdr:rowOff>447675</xdr:rowOff>
    </xdr:to>
    <xdr:pic>
      <xdr:nvPicPr>
        <xdr:cNvPr id="575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739759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966</xdr:row>
      <xdr:rowOff>231775</xdr:rowOff>
    </xdr:from>
    <xdr:to>
      <xdr:col>10</xdr:col>
      <xdr:colOff>539750</xdr:colOff>
      <xdr:row>966</xdr:row>
      <xdr:rowOff>450850</xdr:rowOff>
    </xdr:to>
    <xdr:pic>
      <xdr:nvPicPr>
        <xdr:cNvPr id="575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7397623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966</xdr:row>
      <xdr:rowOff>228600</xdr:rowOff>
    </xdr:from>
    <xdr:to>
      <xdr:col>3</xdr:col>
      <xdr:colOff>260350</xdr:colOff>
      <xdr:row>966</xdr:row>
      <xdr:rowOff>447675</xdr:rowOff>
    </xdr:to>
    <xdr:pic>
      <xdr:nvPicPr>
        <xdr:cNvPr id="575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739759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245969</xdr:colOff>
      <xdr:row>966</xdr:row>
      <xdr:rowOff>287804</xdr:rowOff>
    </xdr:from>
    <xdr:to>
      <xdr:col>3</xdr:col>
      <xdr:colOff>465044</xdr:colOff>
      <xdr:row>966</xdr:row>
      <xdr:rowOff>506879</xdr:rowOff>
    </xdr:to>
    <xdr:pic>
      <xdr:nvPicPr>
        <xdr:cNvPr id="575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46419" y="739818329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966</xdr:row>
      <xdr:rowOff>228600</xdr:rowOff>
    </xdr:from>
    <xdr:to>
      <xdr:col>10</xdr:col>
      <xdr:colOff>260350</xdr:colOff>
      <xdr:row>966</xdr:row>
      <xdr:rowOff>447675</xdr:rowOff>
    </xdr:to>
    <xdr:pic>
      <xdr:nvPicPr>
        <xdr:cNvPr id="575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739759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966</xdr:row>
      <xdr:rowOff>231775</xdr:rowOff>
    </xdr:from>
    <xdr:to>
      <xdr:col>10</xdr:col>
      <xdr:colOff>539750</xdr:colOff>
      <xdr:row>966</xdr:row>
      <xdr:rowOff>450850</xdr:rowOff>
    </xdr:to>
    <xdr:pic>
      <xdr:nvPicPr>
        <xdr:cNvPr id="575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7397623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970</xdr:row>
      <xdr:rowOff>279400</xdr:rowOff>
    </xdr:from>
    <xdr:to>
      <xdr:col>10</xdr:col>
      <xdr:colOff>196850</xdr:colOff>
      <xdr:row>970</xdr:row>
      <xdr:rowOff>498475</xdr:rowOff>
    </xdr:to>
    <xdr:pic>
      <xdr:nvPicPr>
        <xdr:cNvPr id="575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7427245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970</xdr:row>
      <xdr:rowOff>257175</xdr:rowOff>
    </xdr:from>
    <xdr:to>
      <xdr:col>10</xdr:col>
      <xdr:colOff>514350</xdr:colOff>
      <xdr:row>970</xdr:row>
      <xdr:rowOff>476250</xdr:rowOff>
    </xdr:to>
    <xdr:pic>
      <xdr:nvPicPr>
        <xdr:cNvPr id="575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7427023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970</xdr:row>
      <xdr:rowOff>279400</xdr:rowOff>
    </xdr:from>
    <xdr:to>
      <xdr:col>3</xdr:col>
      <xdr:colOff>196850</xdr:colOff>
      <xdr:row>970</xdr:row>
      <xdr:rowOff>498475</xdr:rowOff>
    </xdr:to>
    <xdr:pic>
      <xdr:nvPicPr>
        <xdr:cNvPr id="575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427245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970</xdr:row>
      <xdr:rowOff>257175</xdr:rowOff>
    </xdr:from>
    <xdr:to>
      <xdr:col>3</xdr:col>
      <xdr:colOff>514350</xdr:colOff>
      <xdr:row>970</xdr:row>
      <xdr:rowOff>476250</xdr:rowOff>
    </xdr:to>
    <xdr:pic>
      <xdr:nvPicPr>
        <xdr:cNvPr id="576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7427023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970</xdr:row>
      <xdr:rowOff>279400</xdr:rowOff>
    </xdr:from>
    <xdr:to>
      <xdr:col>3</xdr:col>
      <xdr:colOff>196850</xdr:colOff>
      <xdr:row>970</xdr:row>
      <xdr:rowOff>498475</xdr:rowOff>
    </xdr:to>
    <xdr:pic>
      <xdr:nvPicPr>
        <xdr:cNvPr id="576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427245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970</xdr:row>
      <xdr:rowOff>257175</xdr:rowOff>
    </xdr:from>
    <xdr:to>
      <xdr:col>3</xdr:col>
      <xdr:colOff>514350</xdr:colOff>
      <xdr:row>970</xdr:row>
      <xdr:rowOff>476250</xdr:rowOff>
    </xdr:to>
    <xdr:pic>
      <xdr:nvPicPr>
        <xdr:cNvPr id="576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7427023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970</xdr:row>
      <xdr:rowOff>279400</xdr:rowOff>
    </xdr:from>
    <xdr:to>
      <xdr:col>10</xdr:col>
      <xdr:colOff>196850</xdr:colOff>
      <xdr:row>970</xdr:row>
      <xdr:rowOff>498475</xdr:rowOff>
    </xdr:to>
    <xdr:pic>
      <xdr:nvPicPr>
        <xdr:cNvPr id="576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7427245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970</xdr:row>
      <xdr:rowOff>257175</xdr:rowOff>
    </xdr:from>
    <xdr:to>
      <xdr:col>10</xdr:col>
      <xdr:colOff>514350</xdr:colOff>
      <xdr:row>970</xdr:row>
      <xdr:rowOff>476250</xdr:rowOff>
    </xdr:to>
    <xdr:pic>
      <xdr:nvPicPr>
        <xdr:cNvPr id="576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7427023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970</xdr:row>
      <xdr:rowOff>279400</xdr:rowOff>
    </xdr:from>
    <xdr:to>
      <xdr:col>3</xdr:col>
      <xdr:colOff>196850</xdr:colOff>
      <xdr:row>970</xdr:row>
      <xdr:rowOff>498475</xdr:rowOff>
    </xdr:to>
    <xdr:pic>
      <xdr:nvPicPr>
        <xdr:cNvPr id="576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427245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970</xdr:row>
      <xdr:rowOff>257175</xdr:rowOff>
    </xdr:from>
    <xdr:to>
      <xdr:col>3</xdr:col>
      <xdr:colOff>514350</xdr:colOff>
      <xdr:row>970</xdr:row>
      <xdr:rowOff>476250</xdr:rowOff>
    </xdr:to>
    <xdr:pic>
      <xdr:nvPicPr>
        <xdr:cNvPr id="576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7427023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970</xdr:row>
      <xdr:rowOff>279400</xdr:rowOff>
    </xdr:from>
    <xdr:to>
      <xdr:col>3</xdr:col>
      <xdr:colOff>196850</xdr:colOff>
      <xdr:row>970</xdr:row>
      <xdr:rowOff>498475</xdr:rowOff>
    </xdr:to>
    <xdr:pic>
      <xdr:nvPicPr>
        <xdr:cNvPr id="576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427245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970</xdr:row>
      <xdr:rowOff>257175</xdr:rowOff>
    </xdr:from>
    <xdr:to>
      <xdr:col>3</xdr:col>
      <xdr:colOff>514350</xdr:colOff>
      <xdr:row>970</xdr:row>
      <xdr:rowOff>476250</xdr:rowOff>
    </xdr:to>
    <xdr:pic>
      <xdr:nvPicPr>
        <xdr:cNvPr id="576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7427023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970</xdr:row>
      <xdr:rowOff>279400</xdr:rowOff>
    </xdr:from>
    <xdr:to>
      <xdr:col>10</xdr:col>
      <xdr:colOff>196850</xdr:colOff>
      <xdr:row>970</xdr:row>
      <xdr:rowOff>498475</xdr:rowOff>
    </xdr:to>
    <xdr:pic>
      <xdr:nvPicPr>
        <xdr:cNvPr id="576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7427245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970</xdr:row>
      <xdr:rowOff>257175</xdr:rowOff>
    </xdr:from>
    <xdr:to>
      <xdr:col>10</xdr:col>
      <xdr:colOff>514350</xdr:colOff>
      <xdr:row>970</xdr:row>
      <xdr:rowOff>476250</xdr:rowOff>
    </xdr:to>
    <xdr:pic>
      <xdr:nvPicPr>
        <xdr:cNvPr id="577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7427023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970</xdr:row>
      <xdr:rowOff>279400</xdr:rowOff>
    </xdr:from>
    <xdr:to>
      <xdr:col>3</xdr:col>
      <xdr:colOff>196850</xdr:colOff>
      <xdr:row>970</xdr:row>
      <xdr:rowOff>498475</xdr:rowOff>
    </xdr:to>
    <xdr:pic>
      <xdr:nvPicPr>
        <xdr:cNvPr id="577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427245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970</xdr:row>
      <xdr:rowOff>257175</xdr:rowOff>
    </xdr:from>
    <xdr:to>
      <xdr:col>3</xdr:col>
      <xdr:colOff>514350</xdr:colOff>
      <xdr:row>970</xdr:row>
      <xdr:rowOff>476250</xdr:rowOff>
    </xdr:to>
    <xdr:pic>
      <xdr:nvPicPr>
        <xdr:cNvPr id="577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7427023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970</xdr:row>
      <xdr:rowOff>279400</xdr:rowOff>
    </xdr:from>
    <xdr:to>
      <xdr:col>3</xdr:col>
      <xdr:colOff>196850</xdr:colOff>
      <xdr:row>970</xdr:row>
      <xdr:rowOff>498475</xdr:rowOff>
    </xdr:to>
    <xdr:pic>
      <xdr:nvPicPr>
        <xdr:cNvPr id="577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427245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970</xdr:row>
      <xdr:rowOff>257175</xdr:rowOff>
    </xdr:from>
    <xdr:to>
      <xdr:col>3</xdr:col>
      <xdr:colOff>514350</xdr:colOff>
      <xdr:row>970</xdr:row>
      <xdr:rowOff>476250</xdr:rowOff>
    </xdr:to>
    <xdr:pic>
      <xdr:nvPicPr>
        <xdr:cNvPr id="577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7427023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970</xdr:row>
      <xdr:rowOff>279400</xdr:rowOff>
    </xdr:from>
    <xdr:to>
      <xdr:col>10</xdr:col>
      <xdr:colOff>196850</xdr:colOff>
      <xdr:row>970</xdr:row>
      <xdr:rowOff>498475</xdr:rowOff>
    </xdr:to>
    <xdr:pic>
      <xdr:nvPicPr>
        <xdr:cNvPr id="577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7427245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970</xdr:row>
      <xdr:rowOff>257175</xdr:rowOff>
    </xdr:from>
    <xdr:to>
      <xdr:col>10</xdr:col>
      <xdr:colOff>514350</xdr:colOff>
      <xdr:row>970</xdr:row>
      <xdr:rowOff>476250</xdr:rowOff>
    </xdr:to>
    <xdr:pic>
      <xdr:nvPicPr>
        <xdr:cNvPr id="577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7427023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970</xdr:row>
      <xdr:rowOff>279400</xdr:rowOff>
    </xdr:from>
    <xdr:to>
      <xdr:col>3</xdr:col>
      <xdr:colOff>196850</xdr:colOff>
      <xdr:row>970</xdr:row>
      <xdr:rowOff>498475</xdr:rowOff>
    </xdr:to>
    <xdr:pic>
      <xdr:nvPicPr>
        <xdr:cNvPr id="577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427245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970</xdr:row>
      <xdr:rowOff>257175</xdr:rowOff>
    </xdr:from>
    <xdr:to>
      <xdr:col>3</xdr:col>
      <xdr:colOff>514350</xdr:colOff>
      <xdr:row>970</xdr:row>
      <xdr:rowOff>476250</xdr:rowOff>
    </xdr:to>
    <xdr:pic>
      <xdr:nvPicPr>
        <xdr:cNvPr id="577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7427023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970</xdr:row>
      <xdr:rowOff>279400</xdr:rowOff>
    </xdr:from>
    <xdr:to>
      <xdr:col>3</xdr:col>
      <xdr:colOff>196850</xdr:colOff>
      <xdr:row>970</xdr:row>
      <xdr:rowOff>498475</xdr:rowOff>
    </xdr:to>
    <xdr:pic>
      <xdr:nvPicPr>
        <xdr:cNvPr id="577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427245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970</xdr:row>
      <xdr:rowOff>257175</xdr:rowOff>
    </xdr:from>
    <xdr:to>
      <xdr:col>3</xdr:col>
      <xdr:colOff>514350</xdr:colOff>
      <xdr:row>970</xdr:row>
      <xdr:rowOff>476250</xdr:rowOff>
    </xdr:to>
    <xdr:pic>
      <xdr:nvPicPr>
        <xdr:cNvPr id="578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7427023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970</xdr:row>
      <xdr:rowOff>279400</xdr:rowOff>
    </xdr:from>
    <xdr:to>
      <xdr:col>10</xdr:col>
      <xdr:colOff>196850</xdr:colOff>
      <xdr:row>970</xdr:row>
      <xdr:rowOff>498475</xdr:rowOff>
    </xdr:to>
    <xdr:pic>
      <xdr:nvPicPr>
        <xdr:cNvPr id="578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7427245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970</xdr:row>
      <xdr:rowOff>279400</xdr:rowOff>
    </xdr:from>
    <xdr:to>
      <xdr:col>3</xdr:col>
      <xdr:colOff>196850</xdr:colOff>
      <xdr:row>970</xdr:row>
      <xdr:rowOff>498475</xdr:rowOff>
    </xdr:to>
    <xdr:pic>
      <xdr:nvPicPr>
        <xdr:cNvPr id="578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427245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970</xdr:row>
      <xdr:rowOff>279400</xdr:rowOff>
    </xdr:from>
    <xdr:to>
      <xdr:col>3</xdr:col>
      <xdr:colOff>196850</xdr:colOff>
      <xdr:row>970</xdr:row>
      <xdr:rowOff>498475</xdr:rowOff>
    </xdr:to>
    <xdr:pic>
      <xdr:nvPicPr>
        <xdr:cNvPr id="578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427245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970</xdr:row>
      <xdr:rowOff>279400</xdr:rowOff>
    </xdr:from>
    <xdr:to>
      <xdr:col>10</xdr:col>
      <xdr:colOff>196850</xdr:colOff>
      <xdr:row>970</xdr:row>
      <xdr:rowOff>498475</xdr:rowOff>
    </xdr:to>
    <xdr:pic>
      <xdr:nvPicPr>
        <xdr:cNvPr id="578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7427245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970</xdr:row>
      <xdr:rowOff>279400</xdr:rowOff>
    </xdr:from>
    <xdr:to>
      <xdr:col>3</xdr:col>
      <xdr:colOff>196850</xdr:colOff>
      <xdr:row>970</xdr:row>
      <xdr:rowOff>498475</xdr:rowOff>
    </xdr:to>
    <xdr:pic>
      <xdr:nvPicPr>
        <xdr:cNvPr id="578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427245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970</xdr:row>
      <xdr:rowOff>279400</xdr:rowOff>
    </xdr:from>
    <xdr:to>
      <xdr:col>3</xdr:col>
      <xdr:colOff>196850</xdr:colOff>
      <xdr:row>970</xdr:row>
      <xdr:rowOff>498475</xdr:rowOff>
    </xdr:to>
    <xdr:pic>
      <xdr:nvPicPr>
        <xdr:cNvPr id="578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427245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970</xdr:row>
      <xdr:rowOff>279400</xdr:rowOff>
    </xdr:from>
    <xdr:to>
      <xdr:col>10</xdr:col>
      <xdr:colOff>196850</xdr:colOff>
      <xdr:row>970</xdr:row>
      <xdr:rowOff>498475</xdr:rowOff>
    </xdr:to>
    <xdr:pic>
      <xdr:nvPicPr>
        <xdr:cNvPr id="578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7427245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970</xdr:row>
      <xdr:rowOff>279400</xdr:rowOff>
    </xdr:from>
    <xdr:to>
      <xdr:col>3</xdr:col>
      <xdr:colOff>196850</xdr:colOff>
      <xdr:row>970</xdr:row>
      <xdr:rowOff>498475</xdr:rowOff>
    </xdr:to>
    <xdr:pic>
      <xdr:nvPicPr>
        <xdr:cNvPr id="578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427245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970</xdr:row>
      <xdr:rowOff>279400</xdr:rowOff>
    </xdr:from>
    <xdr:to>
      <xdr:col>3</xdr:col>
      <xdr:colOff>196850</xdr:colOff>
      <xdr:row>970</xdr:row>
      <xdr:rowOff>498475</xdr:rowOff>
    </xdr:to>
    <xdr:pic>
      <xdr:nvPicPr>
        <xdr:cNvPr id="578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427245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970</xdr:row>
      <xdr:rowOff>279400</xdr:rowOff>
    </xdr:from>
    <xdr:to>
      <xdr:col>3</xdr:col>
      <xdr:colOff>196850</xdr:colOff>
      <xdr:row>970</xdr:row>
      <xdr:rowOff>498475</xdr:rowOff>
    </xdr:to>
    <xdr:pic>
      <xdr:nvPicPr>
        <xdr:cNvPr id="579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427245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970</xdr:row>
      <xdr:rowOff>279400</xdr:rowOff>
    </xdr:from>
    <xdr:to>
      <xdr:col>10</xdr:col>
      <xdr:colOff>196850</xdr:colOff>
      <xdr:row>970</xdr:row>
      <xdr:rowOff>498475</xdr:rowOff>
    </xdr:to>
    <xdr:pic>
      <xdr:nvPicPr>
        <xdr:cNvPr id="579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7427245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970</xdr:row>
      <xdr:rowOff>279400</xdr:rowOff>
    </xdr:from>
    <xdr:to>
      <xdr:col>3</xdr:col>
      <xdr:colOff>196850</xdr:colOff>
      <xdr:row>970</xdr:row>
      <xdr:rowOff>498475</xdr:rowOff>
    </xdr:to>
    <xdr:pic>
      <xdr:nvPicPr>
        <xdr:cNvPr id="579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427245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970</xdr:row>
      <xdr:rowOff>279400</xdr:rowOff>
    </xdr:from>
    <xdr:to>
      <xdr:col>3</xdr:col>
      <xdr:colOff>196850</xdr:colOff>
      <xdr:row>970</xdr:row>
      <xdr:rowOff>498475</xdr:rowOff>
    </xdr:to>
    <xdr:pic>
      <xdr:nvPicPr>
        <xdr:cNvPr id="579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427245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970</xdr:row>
      <xdr:rowOff>279400</xdr:rowOff>
    </xdr:from>
    <xdr:to>
      <xdr:col>10</xdr:col>
      <xdr:colOff>196850</xdr:colOff>
      <xdr:row>970</xdr:row>
      <xdr:rowOff>498475</xdr:rowOff>
    </xdr:to>
    <xdr:pic>
      <xdr:nvPicPr>
        <xdr:cNvPr id="579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7427245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970</xdr:row>
      <xdr:rowOff>279400</xdr:rowOff>
    </xdr:from>
    <xdr:to>
      <xdr:col>3</xdr:col>
      <xdr:colOff>196850</xdr:colOff>
      <xdr:row>970</xdr:row>
      <xdr:rowOff>498475</xdr:rowOff>
    </xdr:to>
    <xdr:pic>
      <xdr:nvPicPr>
        <xdr:cNvPr id="579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427245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970</xdr:row>
      <xdr:rowOff>279400</xdr:rowOff>
    </xdr:from>
    <xdr:to>
      <xdr:col>3</xdr:col>
      <xdr:colOff>196850</xdr:colOff>
      <xdr:row>970</xdr:row>
      <xdr:rowOff>498475</xdr:rowOff>
    </xdr:to>
    <xdr:pic>
      <xdr:nvPicPr>
        <xdr:cNvPr id="579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427245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970</xdr:row>
      <xdr:rowOff>279400</xdr:rowOff>
    </xdr:from>
    <xdr:to>
      <xdr:col>10</xdr:col>
      <xdr:colOff>196850</xdr:colOff>
      <xdr:row>970</xdr:row>
      <xdr:rowOff>498475</xdr:rowOff>
    </xdr:to>
    <xdr:pic>
      <xdr:nvPicPr>
        <xdr:cNvPr id="579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7427245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970</xdr:row>
      <xdr:rowOff>279400</xdr:rowOff>
    </xdr:from>
    <xdr:to>
      <xdr:col>3</xdr:col>
      <xdr:colOff>196850</xdr:colOff>
      <xdr:row>970</xdr:row>
      <xdr:rowOff>498475</xdr:rowOff>
    </xdr:to>
    <xdr:pic>
      <xdr:nvPicPr>
        <xdr:cNvPr id="579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427245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970</xdr:row>
      <xdr:rowOff>279400</xdr:rowOff>
    </xdr:from>
    <xdr:to>
      <xdr:col>3</xdr:col>
      <xdr:colOff>196850</xdr:colOff>
      <xdr:row>970</xdr:row>
      <xdr:rowOff>498475</xdr:rowOff>
    </xdr:to>
    <xdr:pic>
      <xdr:nvPicPr>
        <xdr:cNvPr id="579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427245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970</xdr:row>
      <xdr:rowOff>279400</xdr:rowOff>
    </xdr:from>
    <xdr:to>
      <xdr:col>10</xdr:col>
      <xdr:colOff>196850</xdr:colOff>
      <xdr:row>970</xdr:row>
      <xdr:rowOff>498475</xdr:rowOff>
    </xdr:to>
    <xdr:pic>
      <xdr:nvPicPr>
        <xdr:cNvPr id="580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7427245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970</xdr:row>
      <xdr:rowOff>279400</xdr:rowOff>
    </xdr:from>
    <xdr:to>
      <xdr:col>3</xdr:col>
      <xdr:colOff>196850</xdr:colOff>
      <xdr:row>970</xdr:row>
      <xdr:rowOff>498475</xdr:rowOff>
    </xdr:to>
    <xdr:pic>
      <xdr:nvPicPr>
        <xdr:cNvPr id="580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427245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970</xdr:row>
      <xdr:rowOff>279400</xdr:rowOff>
    </xdr:from>
    <xdr:to>
      <xdr:col>3</xdr:col>
      <xdr:colOff>196850</xdr:colOff>
      <xdr:row>970</xdr:row>
      <xdr:rowOff>498475</xdr:rowOff>
    </xdr:to>
    <xdr:pic>
      <xdr:nvPicPr>
        <xdr:cNvPr id="580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427245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970</xdr:row>
      <xdr:rowOff>257175</xdr:rowOff>
    </xdr:from>
    <xdr:to>
      <xdr:col>3</xdr:col>
      <xdr:colOff>514350</xdr:colOff>
      <xdr:row>970</xdr:row>
      <xdr:rowOff>476250</xdr:rowOff>
    </xdr:to>
    <xdr:pic>
      <xdr:nvPicPr>
        <xdr:cNvPr id="580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7427023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970</xdr:row>
      <xdr:rowOff>279400</xdr:rowOff>
    </xdr:from>
    <xdr:to>
      <xdr:col>10</xdr:col>
      <xdr:colOff>196850</xdr:colOff>
      <xdr:row>970</xdr:row>
      <xdr:rowOff>498475</xdr:rowOff>
    </xdr:to>
    <xdr:pic>
      <xdr:nvPicPr>
        <xdr:cNvPr id="580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7427245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970</xdr:row>
      <xdr:rowOff>257175</xdr:rowOff>
    </xdr:from>
    <xdr:to>
      <xdr:col>10</xdr:col>
      <xdr:colOff>514350</xdr:colOff>
      <xdr:row>970</xdr:row>
      <xdr:rowOff>476250</xdr:rowOff>
    </xdr:to>
    <xdr:pic>
      <xdr:nvPicPr>
        <xdr:cNvPr id="580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7427023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970</xdr:row>
      <xdr:rowOff>279400</xdr:rowOff>
    </xdr:from>
    <xdr:to>
      <xdr:col>3</xdr:col>
      <xdr:colOff>196850</xdr:colOff>
      <xdr:row>970</xdr:row>
      <xdr:rowOff>498475</xdr:rowOff>
    </xdr:to>
    <xdr:pic>
      <xdr:nvPicPr>
        <xdr:cNvPr id="580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427245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970</xdr:row>
      <xdr:rowOff>257175</xdr:rowOff>
    </xdr:from>
    <xdr:to>
      <xdr:col>3</xdr:col>
      <xdr:colOff>514350</xdr:colOff>
      <xdr:row>970</xdr:row>
      <xdr:rowOff>476250</xdr:rowOff>
    </xdr:to>
    <xdr:pic>
      <xdr:nvPicPr>
        <xdr:cNvPr id="580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7427023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970</xdr:row>
      <xdr:rowOff>279400</xdr:rowOff>
    </xdr:from>
    <xdr:to>
      <xdr:col>3</xdr:col>
      <xdr:colOff>196850</xdr:colOff>
      <xdr:row>970</xdr:row>
      <xdr:rowOff>498475</xdr:rowOff>
    </xdr:to>
    <xdr:pic>
      <xdr:nvPicPr>
        <xdr:cNvPr id="580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427245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970</xdr:row>
      <xdr:rowOff>279400</xdr:rowOff>
    </xdr:from>
    <xdr:to>
      <xdr:col>10</xdr:col>
      <xdr:colOff>196850</xdr:colOff>
      <xdr:row>970</xdr:row>
      <xdr:rowOff>498475</xdr:rowOff>
    </xdr:to>
    <xdr:pic>
      <xdr:nvPicPr>
        <xdr:cNvPr id="580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7427245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970</xdr:row>
      <xdr:rowOff>279400</xdr:rowOff>
    </xdr:from>
    <xdr:to>
      <xdr:col>3</xdr:col>
      <xdr:colOff>196850</xdr:colOff>
      <xdr:row>970</xdr:row>
      <xdr:rowOff>498475</xdr:rowOff>
    </xdr:to>
    <xdr:pic>
      <xdr:nvPicPr>
        <xdr:cNvPr id="581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427245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970</xdr:row>
      <xdr:rowOff>279400</xdr:rowOff>
    </xdr:from>
    <xdr:to>
      <xdr:col>3</xdr:col>
      <xdr:colOff>196850</xdr:colOff>
      <xdr:row>970</xdr:row>
      <xdr:rowOff>498475</xdr:rowOff>
    </xdr:to>
    <xdr:pic>
      <xdr:nvPicPr>
        <xdr:cNvPr id="58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427245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970</xdr:row>
      <xdr:rowOff>279400</xdr:rowOff>
    </xdr:from>
    <xdr:to>
      <xdr:col>10</xdr:col>
      <xdr:colOff>196850</xdr:colOff>
      <xdr:row>970</xdr:row>
      <xdr:rowOff>498475</xdr:rowOff>
    </xdr:to>
    <xdr:pic>
      <xdr:nvPicPr>
        <xdr:cNvPr id="581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7427245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970</xdr:row>
      <xdr:rowOff>279400</xdr:rowOff>
    </xdr:from>
    <xdr:to>
      <xdr:col>3</xdr:col>
      <xdr:colOff>196850</xdr:colOff>
      <xdr:row>970</xdr:row>
      <xdr:rowOff>498475</xdr:rowOff>
    </xdr:to>
    <xdr:pic>
      <xdr:nvPicPr>
        <xdr:cNvPr id="581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427245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970</xdr:row>
      <xdr:rowOff>279400</xdr:rowOff>
    </xdr:from>
    <xdr:to>
      <xdr:col>3</xdr:col>
      <xdr:colOff>196850</xdr:colOff>
      <xdr:row>970</xdr:row>
      <xdr:rowOff>498475</xdr:rowOff>
    </xdr:to>
    <xdr:pic>
      <xdr:nvPicPr>
        <xdr:cNvPr id="581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427245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970</xdr:row>
      <xdr:rowOff>279400</xdr:rowOff>
    </xdr:from>
    <xdr:to>
      <xdr:col>10</xdr:col>
      <xdr:colOff>196850</xdr:colOff>
      <xdr:row>970</xdr:row>
      <xdr:rowOff>498475</xdr:rowOff>
    </xdr:to>
    <xdr:pic>
      <xdr:nvPicPr>
        <xdr:cNvPr id="581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7427245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970</xdr:row>
      <xdr:rowOff>279400</xdr:rowOff>
    </xdr:from>
    <xdr:to>
      <xdr:col>3</xdr:col>
      <xdr:colOff>196850</xdr:colOff>
      <xdr:row>970</xdr:row>
      <xdr:rowOff>498475</xdr:rowOff>
    </xdr:to>
    <xdr:pic>
      <xdr:nvPicPr>
        <xdr:cNvPr id="581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427245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970</xdr:row>
      <xdr:rowOff>279400</xdr:rowOff>
    </xdr:from>
    <xdr:to>
      <xdr:col>3</xdr:col>
      <xdr:colOff>196850</xdr:colOff>
      <xdr:row>970</xdr:row>
      <xdr:rowOff>498475</xdr:rowOff>
    </xdr:to>
    <xdr:pic>
      <xdr:nvPicPr>
        <xdr:cNvPr id="581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427245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970</xdr:row>
      <xdr:rowOff>279400</xdr:rowOff>
    </xdr:from>
    <xdr:to>
      <xdr:col>10</xdr:col>
      <xdr:colOff>196850</xdr:colOff>
      <xdr:row>970</xdr:row>
      <xdr:rowOff>498475</xdr:rowOff>
    </xdr:to>
    <xdr:pic>
      <xdr:nvPicPr>
        <xdr:cNvPr id="581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7427245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970</xdr:row>
      <xdr:rowOff>279400</xdr:rowOff>
    </xdr:from>
    <xdr:to>
      <xdr:col>3</xdr:col>
      <xdr:colOff>196850</xdr:colOff>
      <xdr:row>970</xdr:row>
      <xdr:rowOff>498475</xdr:rowOff>
    </xdr:to>
    <xdr:pic>
      <xdr:nvPicPr>
        <xdr:cNvPr id="581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427245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970</xdr:row>
      <xdr:rowOff>279400</xdr:rowOff>
    </xdr:from>
    <xdr:to>
      <xdr:col>3</xdr:col>
      <xdr:colOff>196850</xdr:colOff>
      <xdr:row>970</xdr:row>
      <xdr:rowOff>498475</xdr:rowOff>
    </xdr:to>
    <xdr:pic>
      <xdr:nvPicPr>
        <xdr:cNvPr id="582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427245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970</xdr:row>
      <xdr:rowOff>279400</xdr:rowOff>
    </xdr:from>
    <xdr:to>
      <xdr:col>10</xdr:col>
      <xdr:colOff>196850</xdr:colOff>
      <xdr:row>970</xdr:row>
      <xdr:rowOff>498475</xdr:rowOff>
    </xdr:to>
    <xdr:pic>
      <xdr:nvPicPr>
        <xdr:cNvPr id="582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7427245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970</xdr:row>
      <xdr:rowOff>279400</xdr:rowOff>
    </xdr:from>
    <xdr:to>
      <xdr:col>3</xdr:col>
      <xdr:colOff>196850</xdr:colOff>
      <xdr:row>970</xdr:row>
      <xdr:rowOff>498475</xdr:rowOff>
    </xdr:to>
    <xdr:pic>
      <xdr:nvPicPr>
        <xdr:cNvPr id="582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427245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970</xdr:row>
      <xdr:rowOff>279400</xdr:rowOff>
    </xdr:from>
    <xdr:to>
      <xdr:col>3</xdr:col>
      <xdr:colOff>196850</xdr:colOff>
      <xdr:row>970</xdr:row>
      <xdr:rowOff>498475</xdr:rowOff>
    </xdr:to>
    <xdr:pic>
      <xdr:nvPicPr>
        <xdr:cNvPr id="582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427245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970</xdr:row>
      <xdr:rowOff>279400</xdr:rowOff>
    </xdr:from>
    <xdr:to>
      <xdr:col>10</xdr:col>
      <xdr:colOff>196850</xdr:colOff>
      <xdr:row>970</xdr:row>
      <xdr:rowOff>498475</xdr:rowOff>
    </xdr:to>
    <xdr:pic>
      <xdr:nvPicPr>
        <xdr:cNvPr id="582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7427245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970</xdr:row>
      <xdr:rowOff>279400</xdr:rowOff>
    </xdr:from>
    <xdr:to>
      <xdr:col>3</xdr:col>
      <xdr:colOff>196850</xdr:colOff>
      <xdr:row>970</xdr:row>
      <xdr:rowOff>498475</xdr:rowOff>
    </xdr:to>
    <xdr:pic>
      <xdr:nvPicPr>
        <xdr:cNvPr id="582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427245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970</xdr:row>
      <xdr:rowOff>279400</xdr:rowOff>
    </xdr:from>
    <xdr:to>
      <xdr:col>3</xdr:col>
      <xdr:colOff>196850</xdr:colOff>
      <xdr:row>970</xdr:row>
      <xdr:rowOff>498475</xdr:rowOff>
    </xdr:to>
    <xdr:pic>
      <xdr:nvPicPr>
        <xdr:cNvPr id="582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427245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970</xdr:row>
      <xdr:rowOff>279400</xdr:rowOff>
    </xdr:from>
    <xdr:to>
      <xdr:col>10</xdr:col>
      <xdr:colOff>196850</xdr:colOff>
      <xdr:row>970</xdr:row>
      <xdr:rowOff>498475</xdr:rowOff>
    </xdr:to>
    <xdr:pic>
      <xdr:nvPicPr>
        <xdr:cNvPr id="582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7427245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970</xdr:row>
      <xdr:rowOff>279400</xdr:rowOff>
    </xdr:from>
    <xdr:to>
      <xdr:col>3</xdr:col>
      <xdr:colOff>196850</xdr:colOff>
      <xdr:row>970</xdr:row>
      <xdr:rowOff>498475</xdr:rowOff>
    </xdr:to>
    <xdr:pic>
      <xdr:nvPicPr>
        <xdr:cNvPr id="582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427245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970</xdr:row>
      <xdr:rowOff>279400</xdr:rowOff>
    </xdr:from>
    <xdr:to>
      <xdr:col>3</xdr:col>
      <xdr:colOff>196850</xdr:colOff>
      <xdr:row>970</xdr:row>
      <xdr:rowOff>498475</xdr:rowOff>
    </xdr:to>
    <xdr:pic>
      <xdr:nvPicPr>
        <xdr:cNvPr id="582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427245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970</xdr:row>
      <xdr:rowOff>257175</xdr:rowOff>
    </xdr:from>
    <xdr:to>
      <xdr:col>3</xdr:col>
      <xdr:colOff>514350</xdr:colOff>
      <xdr:row>970</xdr:row>
      <xdr:rowOff>476250</xdr:rowOff>
    </xdr:to>
    <xdr:pic>
      <xdr:nvPicPr>
        <xdr:cNvPr id="583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7427023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970</xdr:row>
      <xdr:rowOff>279400</xdr:rowOff>
    </xdr:from>
    <xdr:to>
      <xdr:col>10</xdr:col>
      <xdr:colOff>196850</xdr:colOff>
      <xdr:row>970</xdr:row>
      <xdr:rowOff>498475</xdr:rowOff>
    </xdr:to>
    <xdr:pic>
      <xdr:nvPicPr>
        <xdr:cNvPr id="583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7427245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970</xdr:row>
      <xdr:rowOff>257175</xdr:rowOff>
    </xdr:from>
    <xdr:to>
      <xdr:col>10</xdr:col>
      <xdr:colOff>514350</xdr:colOff>
      <xdr:row>970</xdr:row>
      <xdr:rowOff>476250</xdr:rowOff>
    </xdr:to>
    <xdr:pic>
      <xdr:nvPicPr>
        <xdr:cNvPr id="583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7427023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970</xdr:row>
      <xdr:rowOff>279400</xdr:rowOff>
    </xdr:from>
    <xdr:to>
      <xdr:col>3</xdr:col>
      <xdr:colOff>196850</xdr:colOff>
      <xdr:row>970</xdr:row>
      <xdr:rowOff>498475</xdr:rowOff>
    </xdr:to>
    <xdr:pic>
      <xdr:nvPicPr>
        <xdr:cNvPr id="583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427245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970</xdr:row>
      <xdr:rowOff>257175</xdr:rowOff>
    </xdr:from>
    <xdr:to>
      <xdr:col>3</xdr:col>
      <xdr:colOff>514350</xdr:colOff>
      <xdr:row>970</xdr:row>
      <xdr:rowOff>476250</xdr:rowOff>
    </xdr:to>
    <xdr:pic>
      <xdr:nvPicPr>
        <xdr:cNvPr id="583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7427023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970</xdr:row>
      <xdr:rowOff>279400</xdr:rowOff>
    </xdr:from>
    <xdr:to>
      <xdr:col>3</xdr:col>
      <xdr:colOff>196850</xdr:colOff>
      <xdr:row>970</xdr:row>
      <xdr:rowOff>498475</xdr:rowOff>
    </xdr:to>
    <xdr:pic>
      <xdr:nvPicPr>
        <xdr:cNvPr id="583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427245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970</xdr:row>
      <xdr:rowOff>279400</xdr:rowOff>
    </xdr:from>
    <xdr:to>
      <xdr:col>10</xdr:col>
      <xdr:colOff>196850</xdr:colOff>
      <xdr:row>970</xdr:row>
      <xdr:rowOff>498475</xdr:rowOff>
    </xdr:to>
    <xdr:pic>
      <xdr:nvPicPr>
        <xdr:cNvPr id="583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7427245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970</xdr:row>
      <xdr:rowOff>279400</xdr:rowOff>
    </xdr:from>
    <xdr:to>
      <xdr:col>3</xdr:col>
      <xdr:colOff>196850</xdr:colOff>
      <xdr:row>970</xdr:row>
      <xdr:rowOff>498475</xdr:rowOff>
    </xdr:to>
    <xdr:pic>
      <xdr:nvPicPr>
        <xdr:cNvPr id="583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427245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970</xdr:row>
      <xdr:rowOff>279400</xdr:rowOff>
    </xdr:from>
    <xdr:to>
      <xdr:col>3</xdr:col>
      <xdr:colOff>196850</xdr:colOff>
      <xdr:row>970</xdr:row>
      <xdr:rowOff>498475</xdr:rowOff>
    </xdr:to>
    <xdr:pic>
      <xdr:nvPicPr>
        <xdr:cNvPr id="583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427245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970</xdr:row>
      <xdr:rowOff>279400</xdr:rowOff>
    </xdr:from>
    <xdr:to>
      <xdr:col>10</xdr:col>
      <xdr:colOff>196850</xdr:colOff>
      <xdr:row>970</xdr:row>
      <xdr:rowOff>498475</xdr:rowOff>
    </xdr:to>
    <xdr:pic>
      <xdr:nvPicPr>
        <xdr:cNvPr id="583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7427245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970</xdr:row>
      <xdr:rowOff>279400</xdr:rowOff>
    </xdr:from>
    <xdr:to>
      <xdr:col>3</xdr:col>
      <xdr:colOff>196850</xdr:colOff>
      <xdr:row>970</xdr:row>
      <xdr:rowOff>498475</xdr:rowOff>
    </xdr:to>
    <xdr:pic>
      <xdr:nvPicPr>
        <xdr:cNvPr id="584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427245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970</xdr:row>
      <xdr:rowOff>279400</xdr:rowOff>
    </xdr:from>
    <xdr:to>
      <xdr:col>3</xdr:col>
      <xdr:colOff>196850</xdr:colOff>
      <xdr:row>970</xdr:row>
      <xdr:rowOff>498475</xdr:rowOff>
    </xdr:to>
    <xdr:pic>
      <xdr:nvPicPr>
        <xdr:cNvPr id="584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427245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970</xdr:row>
      <xdr:rowOff>279400</xdr:rowOff>
    </xdr:from>
    <xdr:to>
      <xdr:col>10</xdr:col>
      <xdr:colOff>196850</xdr:colOff>
      <xdr:row>970</xdr:row>
      <xdr:rowOff>498475</xdr:rowOff>
    </xdr:to>
    <xdr:pic>
      <xdr:nvPicPr>
        <xdr:cNvPr id="584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7427245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970</xdr:row>
      <xdr:rowOff>279400</xdr:rowOff>
    </xdr:from>
    <xdr:to>
      <xdr:col>3</xdr:col>
      <xdr:colOff>196850</xdr:colOff>
      <xdr:row>970</xdr:row>
      <xdr:rowOff>498475</xdr:rowOff>
    </xdr:to>
    <xdr:pic>
      <xdr:nvPicPr>
        <xdr:cNvPr id="584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427245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970</xdr:row>
      <xdr:rowOff>279400</xdr:rowOff>
    </xdr:from>
    <xdr:to>
      <xdr:col>3</xdr:col>
      <xdr:colOff>196850</xdr:colOff>
      <xdr:row>970</xdr:row>
      <xdr:rowOff>498475</xdr:rowOff>
    </xdr:to>
    <xdr:pic>
      <xdr:nvPicPr>
        <xdr:cNvPr id="584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427245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970</xdr:row>
      <xdr:rowOff>279400</xdr:rowOff>
    </xdr:from>
    <xdr:to>
      <xdr:col>10</xdr:col>
      <xdr:colOff>196850</xdr:colOff>
      <xdr:row>970</xdr:row>
      <xdr:rowOff>498475</xdr:rowOff>
    </xdr:to>
    <xdr:pic>
      <xdr:nvPicPr>
        <xdr:cNvPr id="584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7427245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970</xdr:row>
      <xdr:rowOff>279400</xdr:rowOff>
    </xdr:from>
    <xdr:to>
      <xdr:col>3</xdr:col>
      <xdr:colOff>196850</xdr:colOff>
      <xdr:row>970</xdr:row>
      <xdr:rowOff>498475</xdr:rowOff>
    </xdr:to>
    <xdr:pic>
      <xdr:nvPicPr>
        <xdr:cNvPr id="584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427245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970</xdr:row>
      <xdr:rowOff>279400</xdr:rowOff>
    </xdr:from>
    <xdr:to>
      <xdr:col>3</xdr:col>
      <xdr:colOff>196850</xdr:colOff>
      <xdr:row>970</xdr:row>
      <xdr:rowOff>498475</xdr:rowOff>
    </xdr:to>
    <xdr:pic>
      <xdr:nvPicPr>
        <xdr:cNvPr id="584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427245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970</xdr:row>
      <xdr:rowOff>279400</xdr:rowOff>
    </xdr:from>
    <xdr:to>
      <xdr:col>10</xdr:col>
      <xdr:colOff>196850</xdr:colOff>
      <xdr:row>970</xdr:row>
      <xdr:rowOff>498475</xdr:rowOff>
    </xdr:to>
    <xdr:pic>
      <xdr:nvPicPr>
        <xdr:cNvPr id="584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7427245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970</xdr:row>
      <xdr:rowOff>279400</xdr:rowOff>
    </xdr:from>
    <xdr:to>
      <xdr:col>3</xdr:col>
      <xdr:colOff>196850</xdr:colOff>
      <xdr:row>970</xdr:row>
      <xdr:rowOff>498475</xdr:rowOff>
    </xdr:to>
    <xdr:pic>
      <xdr:nvPicPr>
        <xdr:cNvPr id="584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427245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970</xdr:row>
      <xdr:rowOff>279400</xdr:rowOff>
    </xdr:from>
    <xdr:to>
      <xdr:col>3</xdr:col>
      <xdr:colOff>196850</xdr:colOff>
      <xdr:row>970</xdr:row>
      <xdr:rowOff>498475</xdr:rowOff>
    </xdr:to>
    <xdr:pic>
      <xdr:nvPicPr>
        <xdr:cNvPr id="585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427245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970</xdr:row>
      <xdr:rowOff>257175</xdr:rowOff>
    </xdr:from>
    <xdr:to>
      <xdr:col>3</xdr:col>
      <xdr:colOff>514350</xdr:colOff>
      <xdr:row>970</xdr:row>
      <xdr:rowOff>476250</xdr:rowOff>
    </xdr:to>
    <xdr:pic>
      <xdr:nvPicPr>
        <xdr:cNvPr id="585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7427023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970</xdr:row>
      <xdr:rowOff>279400</xdr:rowOff>
    </xdr:from>
    <xdr:to>
      <xdr:col>10</xdr:col>
      <xdr:colOff>196850</xdr:colOff>
      <xdr:row>970</xdr:row>
      <xdr:rowOff>498475</xdr:rowOff>
    </xdr:to>
    <xdr:pic>
      <xdr:nvPicPr>
        <xdr:cNvPr id="585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7427245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970</xdr:row>
      <xdr:rowOff>257175</xdr:rowOff>
    </xdr:from>
    <xdr:to>
      <xdr:col>10</xdr:col>
      <xdr:colOff>514350</xdr:colOff>
      <xdr:row>970</xdr:row>
      <xdr:rowOff>476250</xdr:rowOff>
    </xdr:to>
    <xdr:pic>
      <xdr:nvPicPr>
        <xdr:cNvPr id="585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7427023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970</xdr:row>
      <xdr:rowOff>279400</xdr:rowOff>
    </xdr:from>
    <xdr:to>
      <xdr:col>3</xdr:col>
      <xdr:colOff>196850</xdr:colOff>
      <xdr:row>970</xdr:row>
      <xdr:rowOff>498475</xdr:rowOff>
    </xdr:to>
    <xdr:pic>
      <xdr:nvPicPr>
        <xdr:cNvPr id="585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427245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970</xdr:row>
      <xdr:rowOff>257175</xdr:rowOff>
    </xdr:from>
    <xdr:to>
      <xdr:col>3</xdr:col>
      <xdr:colOff>514350</xdr:colOff>
      <xdr:row>970</xdr:row>
      <xdr:rowOff>476250</xdr:rowOff>
    </xdr:to>
    <xdr:pic>
      <xdr:nvPicPr>
        <xdr:cNvPr id="585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7427023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970</xdr:row>
      <xdr:rowOff>279400</xdr:rowOff>
    </xdr:from>
    <xdr:to>
      <xdr:col>3</xdr:col>
      <xdr:colOff>196850</xdr:colOff>
      <xdr:row>970</xdr:row>
      <xdr:rowOff>498475</xdr:rowOff>
    </xdr:to>
    <xdr:pic>
      <xdr:nvPicPr>
        <xdr:cNvPr id="585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427245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970</xdr:row>
      <xdr:rowOff>279400</xdr:rowOff>
    </xdr:from>
    <xdr:to>
      <xdr:col>10</xdr:col>
      <xdr:colOff>196850</xdr:colOff>
      <xdr:row>970</xdr:row>
      <xdr:rowOff>498475</xdr:rowOff>
    </xdr:to>
    <xdr:pic>
      <xdr:nvPicPr>
        <xdr:cNvPr id="585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7427245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970</xdr:row>
      <xdr:rowOff>279400</xdr:rowOff>
    </xdr:from>
    <xdr:to>
      <xdr:col>3</xdr:col>
      <xdr:colOff>196850</xdr:colOff>
      <xdr:row>970</xdr:row>
      <xdr:rowOff>498475</xdr:rowOff>
    </xdr:to>
    <xdr:pic>
      <xdr:nvPicPr>
        <xdr:cNvPr id="585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427245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970</xdr:row>
      <xdr:rowOff>279400</xdr:rowOff>
    </xdr:from>
    <xdr:to>
      <xdr:col>3</xdr:col>
      <xdr:colOff>196850</xdr:colOff>
      <xdr:row>970</xdr:row>
      <xdr:rowOff>498475</xdr:rowOff>
    </xdr:to>
    <xdr:pic>
      <xdr:nvPicPr>
        <xdr:cNvPr id="585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427245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970</xdr:row>
      <xdr:rowOff>279400</xdr:rowOff>
    </xdr:from>
    <xdr:to>
      <xdr:col>10</xdr:col>
      <xdr:colOff>196850</xdr:colOff>
      <xdr:row>970</xdr:row>
      <xdr:rowOff>498475</xdr:rowOff>
    </xdr:to>
    <xdr:pic>
      <xdr:nvPicPr>
        <xdr:cNvPr id="586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7427245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970</xdr:row>
      <xdr:rowOff>279400</xdr:rowOff>
    </xdr:from>
    <xdr:to>
      <xdr:col>3</xdr:col>
      <xdr:colOff>196850</xdr:colOff>
      <xdr:row>970</xdr:row>
      <xdr:rowOff>498475</xdr:rowOff>
    </xdr:to>
    <xdr:pic>
      <xdr:nvPicPr>
        <xdr:cNvPr id="586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427245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970</xdr:row>
      <xdr:rowOff>279400</xdr:rowOff>
    </xdr:from>
    <xdr:to>
      <xdr:col>3</xdr:col>
      <xdr:colOff>196850</xdr:colOff>
      <xdr:row>970</xdr:row>
      <xdr:rowOff>498475</xdr:rowOff>
    </xdr:to>
    <xdr:pic>
      <xdr:nvPicPr>
        <xdr:cNvPr id="586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427245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970</xdr:row>
      <xdr:rowOff>279400</xdr:rowOff>
    </xdr:from>
    <xdr:to>
      <xdr:col>10</xdr:col>
      <xdr:colOff>196850</xdr:colOff>
      <xdr:row>970</xdr:row>
      <xdr:rowOff>498475</xdr:rowOff>
    </xdr:to>
    <xdr:pic>
      <xdr:nvPicPr>
        <xdr:cNvPr id="586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7427245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970</xdr:row>
      <xdr:rowOff>279400</xdr:rowOff>
    </xdr:from>
    <xdr:to>
      <xdr:col>3</xdr:col>
      <xdr:colOff>196850</xdr:colOff>
      <xdr:row>970</xdr:row>
      <xdr:rowOff>498475</xdr:rowOff>
    </xdr:to>
    <xdr:pic>
      <xdr:nvPicPr>
        <xdr:cNvPr id="586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427245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970</xdr:row>
      <xdr:rowOff>279400</xdr:rowOff>
    </xdr:from>
    <xdr:to>
      <xdr:col>3</xdr:col>
      <xdr:colOff>196850</xdr:colOff>
      <xdr:row>970</xdr:row>
      <xdr:rowOff>498475</xdr:rowOff>
    </xdr:to>
    <xdr:pic>
      <xdr:nvPicPr>
        <xdr:cNvPr id="586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427245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970</xdr:row>
      <xdr:rowOff>257175</xdr:rowOff>
    </xdr:from>
    <xdr:to>
      <xdr:col>3</xdr:col>
      <xdr:colOff>514350</xdr:colOff>
      <xdr:row>970</xdr:row>
      <xdr:rowOff>476250</xdr:rowOff>
    </xdr:to>
    <xdr:pic>
      <xdr:nvPicPr>
        <xdr:cNvPr id="586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7427023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970</xdr:row>
      <xdr:rowOff>279400</xdr:rowOff>
    </xdr:from>
    <xdr:to>
      <xdr:col>10</xdr:col>
      <xdr:colOff>196850</xdr:colOff>
      <xdr:row>970</xdr:row>
      <xdr:rowOff>498475</xdr:rowOff>
    </xdr:to>
    <xdr:pic>
      <xdr:nvPicPr>
        <xdr:cNvPr id="586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7427245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970</xdr:row>
      <xdr:rowOff>257175</xdr:rowOff>
    </xdr:from>
    <xdr:to>
      <xdr:col>10</xdr:col>
      <xdr:colOff>514350</xdr:colOff>
      <xdr:row>970</xdr:row>
      <xdr:rowOff>476250</xdr:rowOff>
    </xdr:to>
    <xdr:pic>
      <xdr:nvPicPr>
        <xdr:cNvPr id="586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7427023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970</xdr:row>
      <xdr:rowOff>279400</xdr:rowOff>
    </xdr:from>
    <xdr:to>
      <xdr:col>3</xdr:col>
      <xdr:colOff>196850</xdr:colOff>
      <xdr:row>970</xdr:row>
      <xdr:rowOff>498475</xdr:rowOff>
    </xdr:to>
    <xdr:pic>
      <xdr:nvPicPr>
        <xdr:cNvPr id="586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427245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970</xdr:row>
      <xdr:rowOff>257175</xdr:rowOff>
    </xdr:from>
    <xdr:to>
      <xdr:col>3</xdr:col>
      <xdr:colOff>514350</xdr:colOff>
      <xdr:row>970</xdr:row>
      <xdr:rowOff>476250</xdr:rowOff>
    </xdr:to>
    <xdr:pic>
      <xdr:nvPicPr>
        <xdr:cNvPr id="587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7427023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970</xdr:row>
      <xdr:rowOff>279400</xdr:rowOff>
    </xdr:from>
    <xdr:to>
      <xdr:col>3</xdr:col>
      <xdr:colOff>196850</xdr:colOff>
      <xdr:row>970</xdr:row>
      <xdr:rowOff>498475</xdr:rowOff>
    </xdr:to>
    <xdr:pic>
      <xdr:nvPicPr>
        <xdr:cNvPr id="587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427245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970</xdr:row>
      <xdr:rowOff>279400</xdr:rowOff>
    </xdr:from>
    <xdr:to>
      <xdr:col>10</xdr:col>
      <xdr:colOff>196850</xdr:colOff>
      <xdr:row>970</xdr:row>
      <xdr:rowOff>498475</xdr:rowOff>
    </xdr:to>
    <xdr:pic>
      <xdr:nvPicPr>
        <xdr:cNvPr id="587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7427245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970</xdr:row>
      <xdr:rowOff>279400</xdr:rowOff>
    </xdr:from>
    <xdr:to>
      <xdr:col>3</xdr:col>
      <xdr:colOff>196850</xdr:colOff>
      <xdr:row>970</xdr:row>
      <xdr:rowOff>498475</xdr:rowOff>
    </xdr:to>
    <xdr:pic>
      <xdr:nvPicPr>
        <xdr:cNvPr id="587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427245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970</xdr:row>
      <xdr:rowOff>279400</xdr:rowOff>
    </xdr:from>
    <xdr:to>
      <xdr:col>3</xdr:col>
      <xdr:colOff>196850</xdr:colOff>
      <xdr:row>970</xdr:row>
      <xdr:rowOff>498475</xdr:rowOff>
    </xdr:to>
    <xdr:pic>
      <xdr:nvPicPr>
        <xdr:cNvPr id="587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427245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970</xdr:row>
      <xdr:rowOff>279400</xdr:rowOff>
    </xdr:from>
    <xdr:to>
      <xdr:col>10</xdr:col>
      <xdr:colOff>196850</xdr:colOff>
      <xdr:row>970</xdr:row>
      <xdr:rowOff>498475</xdr:rowOff>
    </xdr:to>
    <xdr:pic>
      <xdr:nvPicPr>
        <xdr:cNvPr id="587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7427245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970</xdr:row>
      <xdr:rowOff>279400</xdr:rowOff>
    </xdr:from>
    <xdr:to>
      <xdr:col>3</xdr:col>
      <xdr:colOff>196850</xdr:colOff>
      <xdr:row>970</xdr:row>
      <xdr:rowOff>498475</xdr:rowOff>
    </xdr:to>
    <xdr:pic>
      <xdr:nvPicPr>
        <xdr:cNvPr id="587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427245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970</xdr:row>
      <xdr:rowOff>279400</xdr:rowOff>
    </xdr:from>
    <xdr:to>
      <xdr:col>3</xdr:col>
      <xdr:colOff>196850</xdr:colOff>
      <xdr:row>970</xdr:row>
      <xdr:rowOff>498475</xdr:rowOff>
    </xdr:to>
    <xdr:pic>
      <xdr:nvPicPr>
        <xdr:cNvPr id="587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427245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970</xdr:row>
      <xdr:rowOff>279400</xdr:rowOff>
    </xdr:from>
    <xdr:to>
      <xdr:col>10</xdr:col>
      <xdr:colOff>196850</xdr:colOff>
      <xdr:row>970</xdr:row>
      <xdr:rowOff>498475</xdr:rowOff>
    </xdr:to>
    <xdr:pic>
      <xdr:nvPicPr>
        <xdr:cNvPr id="587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7427245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970</xdr:row>
      <xdr:rowOff>279400</xdr:rowOff>
    </xdr:from>
    <xdr:to>
      <xdr:col>3</xdr:col>
      <xdr:colOff>196850</xdr:colOff>
      <xdr:row>970</xdr:row>
      <xdr:rowOff>498475</xdr:rowOff>
    </xdr:to>
    <xdr:pic>
      <xdr:nvPicPr>
        <xdr:cNvPr id="587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427245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970</xdr:row>
      <xdr:rowOff>279400</xdr:rowOff>
    </xdr:from>
    <xdr:to>
      <xdr:col>3</xdr:col>
      <xdr:colOff>196850</xdr:colOff>
      <xdr:row>970</xdr:row>
      <xdr:rowOff>498475</xdr:rowOff>
    </xdr:to>
    <xdr:pic>
      <xdr:nvPicPr>
        <xdr:cNvPr id="588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427245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970</xdr:row>
      <xdr:rowOff>279400</xdr:rowOff>
    </xdr:from>
    <xdr:to>
      <xdr:col>10</xdr:col>
      <xdr:colOff>196850</xdr:colOff>
      <xdr:row>970</xdr:row>
      <xdr:rowOff>498475</xdr:rowOff>
    </xdr:to>
    <xdr:pic>
      <xdr:nvPicPr>
        <xdr:cNvPr id="588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7427245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970</xdr:row>
      <xdr:rowOff>279400</xdr:rowOff>
    </xdr:from>
    <xdr:to>
      <xdr:col>3</xdr:col>
      <xdr:colOff>196850</xdr:colOff>
      <xdr:row>970</xdr:row>
      <xdr:rowOff>498475</xdr:rowOff>
    </xdr:to>
    <xdr:pic>
      <xdr:nvPicPr>
        <xdr:cNvPr id="588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427245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970</xdr:row>
      <xdr:rowOff>279400</xdr:rowOff>
    </xdr:from>
    <xdr:to>
      <xdr:col>3</xdr:col>
      <xdr:colOff>196850</xdr:colOff>
      <xdr:row>970</xdr:row>
      <xdr:rowOff>498475</xdr:rowOff>
    </xdr:to>
    <xdr:pic>
      <xdr:nvPicPr>
        <xdr:cNvPr id="588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427245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970</xdr:row>
      <xdr:rowOff>279400</xdr:rowOff>
    </xdr:from>
    <xdr:to>
      <xdr:col>10</xdr:col>
      <xdr:colOff>196850</xdr:colOff>
      <xdr:row>970</xdr:row>
      <xdr:rowOff>498475</xdr:rowOff>
    </xdr:to>
    <xdr:pic>
      <xdr:nvPicPr>
        <xdr:cNvPr id="588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7427245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970</xdr:row>
      <xdr:rowOff>279400</xdr:rowOff>
    </xdr:from>
    <xdr:to>
      <xdr:col>3</xdr:col>
      <xdr:colOff>196850</xdr:colOff>
      <xdr:row>970</xdr:row>
      <xdr:rowOff>498475</xdr:rowOff>
    </xdr:to>
    <xdr:pic>
      <xdr:nvPicPr>
        <xdr:cNvPr id="588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427245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970</xdr:row>
      <xdr:rowOff>279400</xdr:rowOff>
    </xdr:from>
    <xdr:to>
      <xdr:col>3</xdr:col>
      <xdr:colOff>196850</xdr:colOff>
      <xdr:row>970</xdr:row>
      <xdr:rowOff>498475</xdr:rowOff>
    </xdr:to>
    <xdr:pic>
      <xdr:nvPicPr>
        <xdr:cNvPr id="588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427245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970</xdr:row>
      <xdr:rowOff>257175</xdr:rowOff>
    </xdr:from>
    <xdr:to>
      <xdr:col>3</xdr:col>
      <xdr:colOff>514350</xdr:colOff>
      <xdr:row>970</xdr:row>
      <xdr:rowOff>476250</xdr:rowOff>
    </xdr:to>
    <xdr:pic>
      <xdr:nvPicPr>
        <xdr:cNvPr id="588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7427023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970</xdr:row>
      <xdr:rowOff>279400</xdr:rowOff>
    </xdr:from>
    <xdr:to>
      <xdr:col>10</xdr:col>
      <xdr:colOff>196850</xdr:colOff>
      <xdr:row>970</xdr:row>
      <xdr:rowOff>498475</xdr:rowOff>
    </xdr:to>
    <xdr:pic>
      <xdr:nvPicPr>
        <xdr:cNvPr id="588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7427245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970</xdr:row>
      <xdr:rowOff>257175</xdr:rowOff>
    </xdr:from>
    <xdr:to>
      <xdr:col>10</xdr:col>
      <xdr:colOff>514350</xdr:colOff>
      <xdr:row>970</xdr:row>
      <xdr:rowOff>476250</xdr:rowOff>
    </xdr:to>
    <xdr:pic>
      <xdr:nvPicPr>
        <xdr:cNvPr id="588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7427023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970</xdr:row>
      <xdr:rowOff>279400</xdr:rowOff>
    </xdr:from>
    <xdr:to>
      <xdr:col>3</xdr:col>
      <xdr:colOff>196850</xdr:colOff>
      <xdr:row>970</xdr:row>
      <xdr:rowOff>498475</xdr:rowOff>
    </xdr:to>
    <xdr:pic>
      <xdr:nvPicPr>
        <xdr:cNvPr id="589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427245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970</xdr:row>
      <xdr:rowOff>257175</xdr:rowOff>
    </xdr:from>
    <xdr:to>
      <xdr:col>3</xdr:col>
      <xdr:colOff>514350</xdr:colOff>
      <xdr:row>970</xdr:row>
      <xdr:rowOff>476250</xdr:rowOff>
    </xdr:to>
    <xdr:pic>
      <xdr:nvPicPr>
        <xdr:cNvPr id="589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7427023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970</xdr:row>
      <xdr:rowOff>279400</xdr:rowOff>
    </xdr:from>
    <xdr:to>
      <xdr:col>3</xdr:col>
      <xdr:colOff>196850</xdr:colOff>
      <xdr:row>970</xdr:row>
      <xdr:rowOff>498475</xdr:rowOff>
    </xdr:to>
    <xdr:pic>
      <xdr:nvPicPr>
        <xdr:cNvPr id="589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427245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970</xdr:row>
      <xdr:rowOff>279400</xdr:rowOff>
    </xdr:from>
    <xdr:to>
      <xdr:col>10</xdr:col>
      <xdr:colOff>196850</xdr:colOff>
      <xdr:row>970</xdr:row>
      <xdr:rowOff>498475</xdr:rowOff>
    </xdr:to>
    <xdr:pic>
      <xdr:nvPicPr>
        <xdr:cNvPr id="589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7427245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970</xdr:row>
      <xdr:rowOff>279400</xdr:rowOff>
    </xdr:from>
    <xdr:to>
      <xdr:col>3</xdr:col>
      <xdr:colOff>196850</xdr:colOff>
      <xdr:row>970</xdr:row>
      <xdr:rowOff>498475</xdr:rowOff>
    </xdr:to>
    <xdr:pic>
      <xdr:nvPicPr>
        <xdr:cNvPr id="589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427245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970</xdr:row>
      <xdr:rowOff>279400</xdr:rowOff>
    </xdr:from>
    <xdr:to>
      <xdr:col>3</xdr:col>
      <xdr:colOff>196850</xdr:colOff>
      <xdr:row>970</xdr:row>
      <xdr:rowOff>498475</xdr:rowOff>
    </xdr:to>
    <xdr:pic>
      <xdr:nvPicPr>
        <xdr:cNvPr id="589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427245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970</xdr:row>
      <xdr:rowOff>279400</xdr:rowOff>
    </xdr:from>
    <xdr:to>
      <xdr:col>10</xdr:col>
      <xdr:colOff>196850</xdr:colOff>
      <xdr:row>970</xdr:row>
      <xdr:rowOff>498475</xdr:rowOff>
    </xdr:to>
    <xdr:pic>
      <xdr:nvPicPr>
        <xdr:cNvPr id="589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7427245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970</xdr:row>
      <xdr:rowOff>279400</xdr:rowOff>
    </xdr:from>
    <xdr:to>
      <xdr:col>3</xdr:col>
      <xdr:colOff>196850</xdr:colOff>
      <xdr:row>970</xdr:row>
      <xdr:rowOff>498475</xdr:rowOff>
    </xdr:to>
    <xdr:pic>
      <xdr:nvPicPr>
        <xdr:cNvPr id="589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427245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970</xdr:row>
      <xdr:rowOff>228600</xdr:rowOff>
    </xdr:from>
    <xdr:to>
      <xdr:col>3</xdr:col>
      <xdr:colOff>260350</xdr:colOff>
      <xdr:row>970</xdr:row>
      <xdr:rowOff>447675</xdr:rowOff>
    </xdr:to>
    <xdr:pic>
      <xdr:nvPicPr>
        <xdr:cNvPr id="589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742673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970</xdr:row>
      <xdr:rowOff>231775</xdr:rowOff>
    </xdr:from>
    <xdr:to>
      <xdr:col>3</xdr:col>
      <xdr:colOff>539750</xdr:colOff>
      <xdr:row>970</xdr:row>
      <xdr:rowOff>450850</xdr:rowOff>
    </xdr:to>
    <xdr:pic>
      <xdr:nvPicPr>
        <xdr:cNvPr id="589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7426769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970</xdr:row>
      <xdr:rowOff>228600</xdr:rowOff>
    </xdr:from>
    <xdr:to>
      <xdr:col>10</xdr:col>
      <xdr:colOff>260350</xdr:colOff>
      <xdr:row>970</xdr:row>
      <xdr:rowOff>447675</xdr:rowOff>
    </xdr:to>
    <xdr:pic>
      <xdr:nvPicPr>
        <xdr:cNvPr id="590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742673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970</xdr:row>
      <xdr:rowOff>231775</xdr:rowOff>
    </xdr:from>
    <xdr:to>
      <xdr:col>10</xdr:col>
      <xdr:colOff>539750</xdr:colOff>
      <xdr:row>970</xdr:row>
      <xdr:rowOff>450850</xdr:rowOff>
    </xdr:to>
    <xdr:pic>
      <xdr:nvPicPr>
        <xdr:cNvPr id="590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7426769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970</xdr:row>
      <xdr:rowOff>228600</xdr:rowOff>
    </xdr:from>
    <xdr:to>
      <xdr:col>3</xdr:col>
      <xdr:colOff>260350</xdr:colOff>
      <xdr:row>970</xdr:row>
      <xdr:rowOff>447675</xdr:rowOff>
    </xdr:to>
    <xdr:pic>
      <xdr:nvPicPr>
        <xdr:cNvPr id="590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742673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970</xdr:row>
      <xdr:rowOff>231775</xdr:rowOff>
    </xdr:from>
    <xdr:to>
      <xdr:col>3</xdr:col>
      <xdr:colOff>539750</xdr:colOff>
      <xdr:row>970</xdr:row>
      <xdr:rowOff>450850</xdr:rowOff>
    </xdr:to>
    <xdr:pic>
      <xdr:nvPicPr>
        <xdr:cNvPr id="590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7426769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970</xdr:row>
      <xdr:rowOff>228600</xdr:rowOff>
    </xdr:from>
    <xdr:to>
      <xdr:col>3</xdr:col>
      <xdr:colOff>260350</xdr:colOff>
      <xdr:row>970</xdr:row>
      <xdr:rowOff>447675</xdr:rowOff>
    </xdr:to>
    <xdr:pic>
      <xdr:nvPicPr>
        <xdr:cNvPr id="590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742673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970</xdr:row>
      <xdr:rowOff>231775</xdr:rowOff>
    </xdr:from>
    <xdr:to>
      <xdr:col>3</xdr:col>
      <xdr:colOff>539750</xdr:colOff>
      <xdr:row>970</xdr:row>
      <xdr:rowOff>450850</xdr:rowOff>
    </xdr:to>
    <xdr:pic>
      <xdr:nvPicPr>
        <xdr:cNvPr id="590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21125" y="7426769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970</xdr:row>
      <xdr:rowOff>228600</xdr:rowOff>
    </xdr:from>
    <xdr:to>
      <xdr:col>10</xdr:col>
      <xdr:colOff>260350</xdr:colOff>
      <xdr:row>970</xdr:row>
      <xdr:rowOff>447675</xdr:rowOff>
    </xdr:to>
    <xdr:pic>
      <xdr:nvPicPr>
        <xdr:cNvPr id="590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742673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970</xdr:row>
      <xdr:rowOff>231775</xdr:rowOff>
    </xdr:from>
    <xdr:to>
      <xdr:col>10</xdr:col>
      <xdr:colOff>539750</xdr:colOff>
      <xdr:row>970</xdr:row>
      <xdr:rowOff>450850</xdr:rowOff>
    </xdr:to>
    <xdr:pic>
      <xdr:nvPicPr>
        <xdr:cNvPr id="590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7426769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970</xdr:row>
      <xdr:rowOff>228600</xdr:rowOff>
    </xdr:from>
    <xdr:to>
      <xdr:col>3</xdr:col>
      <xdr:colOff>260350</xdr:colOff>
      <xdr:row>970</xdr:row>
      <xdr:rowOff>447675</xdr:rowOff>
    </xdr:to>
    <xdr:pic>
      <xdr:nvPicPr>
        <xdr:cNvPr id="590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0300" y="742673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245969</xdr:colOff>
      <xdr:row>970</xdr:row>
      <xdr:rowOff>287804</xdr:rowOff>
    </xdr:from>
    <xdr:to>
      <xdr:col>3</xdr:col>
      <xdr:colOff>465044</xdr:colOff>
      <xdr:row>970</xdr:row>
      <xdr:rowOff>506879</xdr:rowOff>
    </xdr:to>
    <xdr:pic>
      <xdr:nvPicPr>
        <xdr:cNvPr id="590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46419" y="742732979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970</xdr:row>
      <xdr:rowOff>228600</xdr:rowOff>
    </xdr:from>
    <xdr:to>
      <xdr:col>10</xdr:col>
      <xdr:colOff>260350</xdr:colOff>
      <xdr:row>970</xdr:row>
      <xdr:rowOff>447675</xdr:rowOff>
    </xdr:to>
    <xdr:pic>
      <xdr:nvPicPr>
        <xdr:cNvPr id="591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6475" y="742673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970</xdr:row>
      <xdr:rowOff>231775</xdr:rowOff>
    </xdr:from>
    <xdr:to>
      <xdr:col>10</xdr:col>
      <xdr:colOff>539750</xdr:colOff>
      <xdr:row>970</xdr:row>
      <xdr:rowOff>450850</xdr:rowOff>
    </xdr:to>
    <xdr:pic>
      <xdr:nvPicPr>
        <xdr:cNvPr id="591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27300" y="7426769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633</xdr:row>
      <xdr:rowOff>279400</xdr:rowOff>
    </xdr:from>
    <xdr:to>
      <xdr:col>10</xdr:col>
      <xdr:colOff>196850</xdr:colOff>
      <xdr:row>633</xdr:row>
      <xdr:rowOff>498475</xdr:rowOff>
    </xdr:to>
    <xdr:pic>
      <xdr:nvPicPr>
        <xdr:cNvPr id="591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4748625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633</xdr:row>
      <xdr:rowOff>257175</xdr:rowOff>
    </xdr:from>
    <xdr:to>
      <xdr:col>10</xdr:col>
      <xdr:colOff>514350</xdr:colOff>
      <xdr:row>633</xdr:row>
      <xdr:rowOff>476250</xdr:rowOff>
    </xdr:to>
    <xdr:pic>
      <xdr:nvPicPr>
        <xdr:cNvPr id="591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4748403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633</xdr:row>
      <xdr:rowOff>279400</xdr:rowOff>
    </xdr:from>
    <xdr:to>
      <xdr:col>3</xdr:col>
      <xdr:colOff>196850</xdr:colOff>
      <xdr:row>633</xdr:row>
      <xdr:rowOff>498475</xdr:rowOff>
    </xdr:to>
    <xdr:pic>
      <xdr:nvPicPr>
        <xdr:cNvPr id="591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4748625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633</xdr:row>
      <xdr:rowOff>257175</xdr:rowOff>
    </xdr:from>
    <xdr:to>
      <xdr:col>3</xdr:col>
      <xdr:colOff>514350</xdr:colOff>
      <xdr:row>633</xdr:row>
      <xdr:rowOff>476250</xdr:rowOff>
    </xdr:to>
    <xdr:pic>
      <xdr:nvPicPr>
        <xdr:cNvPr id="591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4748403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640</xdr:row>
      <xdr:rowOff>279400</xdr:rowOff>
    </xdr:from>
    <xdr:to>
      <xdr:col>10</xdr:col>
      <xdr:colOff>196850</xdr:colOff>
      <xdr:row>640</xdr:row>
      <xdr:rowOff>498475</xdr:rowOff>
    </xdr:to>
    <xdr:pic>
      <xdr:nvPicPr>
        <xdr:cNvPr id="591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481034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640</xdr:row>
      <xdr:rowOff>257175</xdr:rowOff>
    </xdr:from>
    <xdr:to>
      <xdr:col>10</xdr:col>
      <xdr:colOff>514350</xdr:colOff>
      <xdr:row>640</xdr:row>
      <xdr:rowOff>476250</xdr:rowOff>
    </xdr:to>
    <xdr:pic>
      <xdr:nvPicPr>
        <xdr:cNvPr id="591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4810125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640</xdr:row>
      <xdr:rowOff>279400</xdr:rowOff>
    </xdr:from>
    <xdr:to>
      <xdr:col>3</xdr:col>
      <xdr:colOff>196850</xdr:colOff>
      <xdr:row>640</xdr:row>
      <xdr:rowOff>498475</xdr:rowOff>
    </xdr:to>
    <xdr:pic>
      <xdr:nvPicPr>
        <xdr:cNvPr id="591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481034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640</xdr:row>
      <xdr:rowOff>257175</xdr:rowOff>
    </xdr:from>
    <xdr:to>
      <xdr:col>3</xdr:col>
      <xdr:colOff>514350</xdr:colOff>
      <xdr:row>640</xdr:row>
      <xdr:rowOff>476250</xdr:rowOff>
    </xdr:to>
    <xdr:pic>
      <xdr:nvPicPr>
        <xdr:cNvPr id="591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4810125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647</xdr:row>
      <xdr:rowOff>279400</xdr:rowOff>
    </xdr:from>
    <xdr:to>
      <xdr:col>10</xdr:col>
      <xdr:colOff>196850</xdr:colOff>
      <xdr:row>647</xdr:row>
      <xdr:rowOff>498475</xdr:rowOff>
    </xdr:to>
    <xdr:pic>
      <xdr:nvPicPr>
        <xdr:cNvPr id="592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4872736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647</xdr:row>
      <xdr:rowOff>257175</xdr:rowOff>
    </xdr:from>
    <xdr:to>
      <xdr:col>10</xdr:col>
      <xdr:colOff>514350</xdr:colOff>
      <xdr:row>647</xdr:row>
      <xdr:rowOff>476250</xdr:rowOff>
    </xdr:to>
    <xdr:pic>
      <xdr:nvPicPr>
        <xdr:cNvPr id="592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4872513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647</xdr:row>
      <xdr:rowOff>279400</xdr:rowOff>
    </xdr:from>
    <xdr:to>
      <xdr:col>3</xdr:col>
      <xdr:colOff>196850</xdr:colOff>
      <xdr:row>647</xdr:row>
      <xdr:rowOff>498475</xdr:rowOff>
    </xdr:to>
    <xdr:pic>
      <xdr:nvPicPr>
        <xdr:cNvPr id="592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4872736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647</xdr:row>
      <xdr:rowOff>257175</xdr:rowOff>
    </xdr:from>
    <xdr:to>
      <xdr:col>3</xdr:col>
      <xdr:colOff>514350</xdr:colOff>
      <xdr:row>647</xdr:row>
      <xdr:rowOff>476250</xdr:rowOff>
    </xdr:to>
    <xdr:pic>
      <xdr:nvPicPr>
        <xdr:cNvPr id="592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4872513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651</xdr:row>
      <xdr:rowOff>279400</xdr:rowOff>
    </xdr:from>
    <xdr:to>
      <xdr:col>10</xdr:col>
      <xdr:colOff>196850</xdr:colOff>
      <xdr:row>651</xdr:row>
      <xdr:rowOff>498475</xdr:rowOff>
    </xdr:to>
    <xdr:pic>
      <xdr:nvPicPr>
        <xdr:cNvPr id="592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4900739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651</xdr:row>
      <xdr:rowOff>257175</xdr:rowOff>
    </xdr:from>
    <xdr:to>
      <xdr:col>10</xdr:col>
      <xdr:colOff>514350</xdr:colOff>
      <xdr:row>651</xdr:row>
      <xdr:rowOff>476250</xdr:rowOff>
    </xdr:to>
    <xdr:pic>
      <xdr:nvPicPr>
        <xdr:cNvPr id="592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4900517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651</xdr:row>
      <xdr:rowOff>279400</xdr:rowOff>
    </xdr:from>
    <xdr:to>
      <xdr:col>3</xdr:col>
      <xdr:colOff>196850</xdr:colOff>
      <xdr:row>651</xdr:row>
      <xdr:rowOff>498475</xdr:rowOff>
    </xdr:to>
    <xdr:pic>
      <xdr:nvPicPr>
        <xdr:cNvPr id="592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4900739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651</xdr:row>
      <xdr:rowOff>257175</xdr:rowOff>
    </xdr:from>
    <xdr:to>
      <xdr:col>3</xdr:col>
      <xdr:colOff>514350</xdr:colOff>
      <xdr:row>651</xdr:row>
      <xdr:rowOff>476250</xdr:rowOff>
    </xdr:to>
    <xdr:pic>
      <xdr:nvPicPr>
        <xdr:cNvPr id="592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4900517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654</xdr:row>
      <xdr:rowOff>279400</xdr:rowOff>
    </xdr:from>
    <xdr:to>
      <xdr:col>10</xdr:col>
      <xdr:colOff>196850</xdr:colOff>
      <xdr:row>654</xdr:row>
      <xdr:rowOff>498475</xdr:rowOff>
    </xdr:to>
    <xdr:pic>
      <xdr:nvPicPr>
        <xdr:cNvPr id="592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4926266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654</xdr:row>
      <xdr:rowOff>257175</xdr:rowOff>
    </xdr:from>
    <xdr:to>
      <xdr:col>10</xdr:col>
      <xdr:colOff>514350</xdr:colOff>
      <xdr:row>654</xdr:row>
      <xdr:rowOff>476250</xdr:rowOff>
    </xdr:to>
    <xdr:pic>
      <xdr:nvPicPr>
        <xdr:cNvPr id="592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4926044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654</xdr:row>
      <xdr:rowOff>279400</xdr:rowOff>
    </xdr:from>
    <xdr:to>
      <xdr:col>3</xdr:col>
      <xdr:colOff>196850</xdr:colOff>
      <xdr:row>654</xdr:row>
      <xdr:rowOff>498475</xdr:rowOff>
    </xdr:to>
    <xdr:pic>
      <xdr:nvPicPr>
        <xdr:cNvPr id="593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4926266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654</xdr:row>
      <xdr:rowOff>257175</xdr:rowOff>
    </xdr:from>
    <xdr:to>
      <xdr:col>3</xdr:col>
      <xdr:colOff>514350</xdr:colOff>
      <xdr:row>654</xdr:row>
      <xdr:rowOff>476250</xdr:rowOff>
    </xdr:to>
    <xdr:pic>
      <xdr:nvPicPr>
        <xdr:cNvPr id="593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4926044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664</xdr:row>
      <xdr:rowOff>279400</xdr:rowOff>
    </xdr:from>
    <xdr:to>
      <xdr:col>10</xdr:col>
      <xdr:colOff>196850</xdr:colOff>
      <xdr:row>664</xdr:row>
      <xdr:rowOff>498475</xdr:rowOff>
    </xdr:to>
    <xdr:pic>
      <xdr:nvPicPr>
        <xdr:cNvPr id="593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5009896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664</xdr:row>
      <xdr:rowOff>257175</xdr:rowOff>
    </xdr:from>
    <xdr:to>
      <xdr:col>10</xdr:col>
      <xdr:colOff>514350</xdr:colOff>
      <xdr:row>664</xdr:row>
      <xdr:rowOff>476250</xdr:rowOff>
    </xdr:to>
    <xdr:pic>
      <xdr:nvPicPr>
        <xdr:cNvPr id="593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5009673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664</xdr:row>
      <xdr:rowOff>279400</xdr:rowOff>
    </xdr:from>
    <xdr:to>
      <xdr:col>3</xdr:col>
      <xdr:colOff>196850</xdr:colOff>
      <xdr:row>664</xdr:row>
      <xdr:rowOff>498475</xdr:rowOff>
    </xdr:to>
    <xdr:pic>
      <xdr:nvPicPr>
        <xdr:cNvPr id="59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5009896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664</xdr:row>
      <xdr:rowOff>257175</xdr:rowOff>
    </xdr:from>
    <xdr:to>
      <xdr:col>3</xdr:col>
      <xdr:colOff>514350</xdr:colOff>
      <xdr:row>664</xdr:row>
      <xdr:rowOff>476250</xdr:rowOff>
    </xdr:to>
    <xdr:pic>
      <xdr:nvPicPr>
        <xdr:cNvPr id="593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5009673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671</xdr:row>
      <xdr:rowOff>279400</xdr:rowOff>
    </xdr:from>
    <xdr:to>
      <xdr:col>10</xdr:col>
      <xdr:colOff>196850</xdr:colOff>
      <xdr:row>671</xdr:row>
      <xdr:rowOff>498475</xdr:rowOff>
    </xdr:to>
    <xdr:pic>
      <xdr:nvPicPr>
        <xdr:cNvPr id="593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5068379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671</xdr:row>
      <xdr:rowOff>257175</xdr:rowOff>
    </xdr:from>
    <xdr:to>
      <xdr:col>10</xdr:col>
      <xdr:colOff>514350</xdr:colOff>
      <xdr:row>671</xdr:row>
      <xdr:rowOff>476250</xdr:rowOff>
    </xdr:to>
    <xdr:pic>
      <xdr:nvPicPr>
        <xdr:cNvPr id="593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5068157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671</xdr:row>
      <xdr:rowOff>279400</xdr:rowOff>
    </xdr:from>
    <xdr:to>
      <xdr:col>3</xdr:col>
      <xdr:colOff>196850</xdr:colOff>
      <xdr:row>671</xdr:row>
      <xdr:rowOff>498475</xdr:rowOff>
    </xdr:to>
    <xdr:pic>
      <xdr:nvPicPr>
        <xdr:cNvPr id="593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5068379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671</xdr:row>
      <xdr:rowOff>257175</xdr:rowOff>
    </xdr:from>
    <xdr:to>
      <xdr:col>3</xdr:col>
      <xdr:colOff>514350</xdr:colOff>
      <xdr:row>671</xdr:row>
      <xdr:rowOff>476250</xdr:rowOff>
    </xdr:to>
    <xdr:pic>
      <xdr:nvPicPr>
        <xdr:cNvPr id="593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5068157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678</xdr:row>
      <xdr:rowOff>279400</xdr:rowOff>
    </xdr:from>
    <xdr:to>
      <xdr:col>10</xdr:col>
      <xdr:colOff>196850</xdr:colOff>
      <xdr:row>678</xdr:row>
      <xdr:rowOff>498475</xdr:rowOff>
    </xdr:to>
    <xdr:pic>
      <xdr:nvPicPr>
        <xdr:cNvPr id="594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5120290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678</xdr:row>
      <xdr:rowOff>257175</xdr:rowOff>
    </xdr:from>
    <xdr:to>
      <xdr:col>10</xdr:col>
      <xdr:colOff>514350</xdr:colOff>
      <xdr:row>678</xdr:row>
      <xdr:rowOff>476250</xdr:rowOff>
    </xdr:to>
    <xdr:pic>
      <xdr:nvPicPr>
        <xdr:cNvPr id="594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5120068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678</xdr:row>
      <xdr:rowOff>279400</xdr:rowOff>
    </xdr:from>
    <xdr:to>
      <xdr:col>3</xdr:col>
      <xdr:colOff>196850</xdr:colOff>
      <xdr:row>678</xdr:row>
      <xdr:rowOff>498475</xdr:rowOff>
    </xdr:to>
    <xdr:pic>
      <xdr:nvPicPr>
        <xdr:cNvPr id="594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5120290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678</xdr:row>
      <xdr:rowOff>257175</xdr:rowOff>
    </xdr:from>
    <xdr:to>
      <xdr:col>3</xdr:col>
      <xdr:colOff>514350</xdr:colOff>
      <xdr:row>678</xdr:row>
      <xdr:rowOff>476250</xdr:rowOff>
    </xdr:to>
    <xdr:pic>
      <xdr:nvPicPr>
        <xdr:cNvPr id="594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5120068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682</xdr:row>
      <xdr:rowOff>279400</xdr:rowOff>
    </xdr:from>
    <xdr:to>
      <xdr:col>10</xdr:col>
      <xdr:colOff>196850</xdr:colOff>
      <xdr:row>682</xdr:row>
      <xdr:rowOff>498475</xdr:rowOff>
    </xdr:to>
    <xdr:pic>
      <xdr:nvPicPr>
        <xdr:cNvPr id="594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514677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682</xdr:row>
      <xdr:rowOff>257175</xdr:rowOff>
    </xdr:from>
    <xdr:to>
      <xdr:col>10</xdr:col>
      <xdr:colOff>514350</xdr:colOff>
      <xdr:row>682</xdr:row>
      <xdr:rowOff>476250</xdr:rowOff>
    </xdr:to>
    <xdr:pic>
      <xdr:nvPicPr>
        <xdr:cNvPr id="594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5146548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682</xdr:row>
      <xdr:rowOff>279400</xdr:rowOff>
    </xdr:from>
    <xdr:to>
      <xdr:col>3</xdr:col>
      <xdr:colOff>196850</xdr:colOff>
      <xdr:row>682</xdr:row>
      <xdr:rowOff>498475</xdr:rowOff>
    </xdr:to>
    <xdr:pic>
      <xdr:nvPicPr>
        <xdr:cNvPr id="594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514677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682</xdr:row>
      <xdr:rowOff>257175</xdr:rowOff>
    </xdr:from>
    <xdr:to>
      <xdr:col>3</xdr:col>
      <xdr:colOff>514350</xdr:colOff>
      <xdr:row>682</xdr:row>
      <xdr:rowOff>476250</xdr:rowOff>
    </xdr:to>
    <xdr:pic>
      <xdr:nvPicPr>
        <xdr:cNvPr id="594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5146548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425</xdr:row>
      <xdr:rowOff>279400</xdr:rowOff>
    </xdr:from>
    <xdr:to>
      <xdr:col>10</xdr:col>
      <xdr:colOff>196850</xdr:colOff>
      <xdr:row>425</xdr:row>
      <xdr:rowOff>498475</xdr:rowOff>
    </xdr:to>
    <xdr:pic>
      <xdr:nvPicPr>
        <xdr:cNvPr id="594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3120136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425</xdr:row>
      <xdr:rowOff>257175</xdr:rowOff>
    </xdr:from>
    <xdr:to>
      <xdr:col>10</xdr:col>
      <xdr:colOff>514350</xdr:colOff>
      <xdr:row>425</xdr:row>
      <xdr:rowOff>476250</xdr:rowOff>
    </xdr:to>
    <xdr:pic>
      <xdr:nvPicPr>
        <xdr:cNvPr id="594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3119913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425</xdr:row>
      <xdr:rowOff>279400</xdr:rowOff>
    </xdr:from>
    <xdr:to>
      <xdr:col>3</xdr:col>
      <xdr:colOff>196850</xdr:colOff>
      <xdr:row>425</xdr:row>
      <xdr:rowOff>498475</xdr:rowOff>
    </xdr:to>
    <xdr:pic>
      <xdr:nvPicPr>
        <xdr:cNvPr id="595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3120136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425</xdr:row>
      <xdr:rowOff>257175</xdr:rowOff>
    </xdr:from>
    <xdr:to>
      <xdr:col>3</xdr:col>
      <xdr:colOff>514350</xdr:colOff>
      <xdr:row>425</xdr:row>
      <xdr:rowOff>476250</xdr:rowOff>
    </xdr:to>
    <xdr:pic>
      <xdr:nvPicPr>
        <xdr:cNvPr id="595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3119913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432</xdr:row>
      <xdr:rowOff>279400</xdr:rowOff>
    </xdr:from>
    <xdr:to>
      <xdr:col>10</xdr:col>
      <xdr:colOff>196850</xdr:colOff>
      <xdr:row>432</xdr:row>
      <xdr:rowOff>498475</xdr:rowOff>
    </xdr:to>
    <xdr:pic>
      <xdr:nvPicPr>
        <xdr:cNvPr id="595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3181286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432</xdr:row>
      <xdr:rowOff>257175</xdr:rowOff>
    </xdr:from>
    <xdr:to>
      <xdr:col>10</xdr:col>
      <xdr:colOff>514350</xdr:colOff>
      <xdr:row>432</xdr:row>
      <xdr:rowOff>476250</xdr:rowOff>
    </xdr:to>
    <xdr:pic>
      <xdr:nvPicPr>
        <xdr:cNvPr id="595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3181064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432</xdr:row>
      <xdr:rowOff>279400</xdr:rowOff>
    </xdr:from>
    <xdr:to>
      <xdr:col>3</xdr:col>
      <xdr:colOff>196850</xdr:colOff>
      <xdr:row>432</xdr:row>
      <xdr:rowOff>498475</xdr:rowOff>
    </xdr:to>
    <xdr:pic>
      <xdr:nvPicPr>
        <xdr:cNvPr id="595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3181286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432</xdr:row>
      <xdr:rowOff>257175</xdr:rowOff>
    </xdr:from>
    <xdr:to>
      <xdr:col>3</xdr:col>
      <xdr:colOff>514350</xdr:colOff>
      <xdr:row>432</xdr:row>
      <xdr:rowOff>476250</xdr:rowOff>
    </xdr:to>
    <xdr:pic>
      <xdr:nvPicPr>
        <xdr:cNvPr id="595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3181064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439</xdr:row>
      <xdr:rowOff>279400</xdr:rowOff>
    </xdr:from>
    <xdr:to>
      <xdr:col>10</xdr:col>
      <xdr:colOff>196850</xdr:colOff>
      <xdr:row>439</xdr:row>
      <xdr:rowOff>498475</xdr:rowOff>
    </xdr:to>
    <xdr:pic>
      <xdr:nvPicPr>
        <xdr:cNvPr id="595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324758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439</xdr:row>
      <xdr:rowOff>257175</xdr:rowOff>
    </xdr:from>
    <xdr:to>
      <xdr:col>10</xdr:col>
      <xdr:colOff>514350</xdr:colOff>
      <xdr:row>439</xdr:row>
      <xdr:rowOff>476250</xdr:rowOff>
    </xdr:to>
    <xdr:pic>
      <xdr:nvPicPr>
        <xdr:cNvPr id="595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3247358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439</xdr:row>
      <xdr:rowOff>279400</xdr:rowOff>
    </xdr:from>
    <xdr:to>
      <xdr:col>3</xdr:col>
      <xdr:colOff>196850</xdr:colOff>
      <xdr:row>439</xdr:row>
      <xdr:rowOff>498475</xdr:rowOff>
    </xdr:to>
    <xdr:pic>
      <xdr:nvPicPr>
        <xdr:cNvPr id="595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324758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439</xdr:row>
      <xdr:rowOff>257175</xdr:rowOff>
    </xdr:from>
    <xdr:to>
      <xdr:col>3</xdr:col>
      <xdr:colOff>514350</xdr:colOff>
      <xdr:row>439</xdr:row>
      <xdr:rowOff>476250</xdr:rowOff>
    </xdr:to>
    <xdr:pic>
      <xdr:nvPicPr>
        <xdr:cNvPr id="595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3247358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443</xdr:row>
      <xdr:rowOff>279400</xdr:rowOff>
    </xdr:from>
    <xdr:to>
      <xdr:col>10</xdr:col>
      <xdr:colOff>196850</xdr:colOff>
      <xdr:row>443</xdr:row>
      <xdr:rowOff>498475</xdr:rowOff>
    </xdr:to>
    <xdr:pic>
      <xdr:nvPicPr>
        <xdr:cNvPr id="596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3273774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443</xdr:row>
      <xdr:rowOff>257175</xdr:rowOff>
    </xdr:from>
    <xdr:to>
      <xdr:col>10</xdr:col>
      <xdr:colOff>514350</xdr:colOff>
      <xdr:row>443</xdr:row>
      <xdr:rowOff>476250</xdr:rowOff>
    </xdr:to>
    <xdr:pic>
      <xdr:nvPicPr>
        <xdr:cNvPr id="596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3273552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443</xdr:row>
      <xdr:rowOff>279400</xdr:rowOff>
    </xdr:from>
    <xdr:to>
      <xdr:col>3</xdr:col>
      <xdr:colOff>196850</xdr:colOff>
      <xdr:row>443</xdr:row>
      <xdr:rowOff>498475</xdr:rowOff>
    </xdr:to>
    <xdr:pic>
      <xdr:nvPicPr>
        <xdr:cNvPr id="596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3273774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443</xdr:row>
      <xdr:rowOff>257175</xdr:rowOff>
    </xdr:from>
    <xdr:to>
      <xdr:col>3</xdr:col>
      <xdr:colOff>514350</xdr:colOff>
      <xdr:row>443</xdr:row>
      <xdr:rowOff>476250</xdr:rowOff>
    </xdr:to>
    <xdr:pic>
      <xdr:nvPicPr>
        <xdr:cNvPr id="596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3273552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605</xdr:row>
      <xdr:rowOff>279400</xdr:rowOff>
    </xdr:from>
    <xdr:to>
      <xdr:col>10</xdr:col>
      <xdr:colOff>196850</xdr:colOff>
      <xdr:row>605</xdr:row>
      <xdr:rowOff>498475</xdr:rowOff>
    </xdr:to>
    <xdr:pic>
      <xdr:nvPicPr>
        <xdr:cNvPr id="596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452907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605</xdr:row>
      <xdr:rowOff>257175</xdr:rowOff>
    </xdr:from>
    <xdr:to>
      <xdr:col>10</xdr:col>
      <xdr:colOff>514350</xdr:colOff>
      <xdr:row>605</xdr:row>
      <xdr:rowOff>476250</xdr:rowOff>
    </xdr:to>
    <xdr:pic>
      <xdr:nvPicPr>
        <xdr:cNvPr id="596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4528851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605</xdr:row>
      <xdr:rowOff>279400</xdr:rowOff>
    </xdr:from>
    <xdr:to>
      <xdr:col>3</xdr:col>
      <xdr:colOff>196850</xdr:colOff>
      <xdr:row>605</xdr:row>
      <xdr:rowOff>498475</xdr:rowOff>
    </xdr:to>
    <xdr:pic>
      <xdr:nvPicPr>
        <xdr:cNvPr id="596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452907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605</xdr:row>
      <xdr:rowOff>257175</xdr:rowOff>
    </xdr:from>
    <xdr:to>
      <xdr:col>3</xdr:col>
      <xdr:colOff>514350</xdr:colOff>
      <xdr:row>605</xdr:row>
      <xdr:rowOff>476250</xdr:rowOff>
    </xdr:to>
    <xdr:pic>
      <xdr:nvPicPr>
        <xdr:cNvPr id="596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4528851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612</xdr:row>
      <xdr:rowOff>279400</xdr:rowOff>
    </xdr:from>
    <xdr:to>
      <xdr:col>10</xdr:col>
      <xdr:colOff>196850</xdr:colOff>
      <xdr:row>612</xdr:row>
      <xdr:rowOff>498475</xdr:rowOff>
    </xdr:to>
    <xdr:pic>
      <xdr:nvPicPr>
        <xdr:cNvPr id="596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458670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612</xdr:row>
      <xdr:rowOff>257175</xdr:rowOff>
    </xdr:from>
    <xdr:to>
      <xdr:col>10</xdr:col>
      <xdr:colOff>514350</xdr:colOff>
      <xdr:row>612</xdr:row>
      <xdr:rowOff>476250</xdr:rowOff>
    </xdr:to>
    <xdr:pic>
      <xdr:nvPicPr>
        <xdr:cNvPr id="596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4586478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612</xdr:row>
      <xdr:rowOff>279400</xdr:rowOff>
    </xdr:from>
    <xdr:to>
      <xdr:col>3</xdr:col>
      <xdr:colOff>196850</xdr:colOff>
      <xdr:row>612</xdr:row>
      <xdr:rowOff>498475</xdr:rowOff>
    </xdr:to>
    <xdr:pic>
      <xdr:nvPicPr>
        <xdr:cNvPr id="597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458670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612</xdr:row>
      <xdr:rowOff>257175</xdr:rowOff>
    </xdr:from>
    <xdr:to>
      <xdr:col>3</xdr:col>
      <xdr:colOff>514350</xdr:colOff>
      <xdr:row>612</xdr:row>
      <xdr:rowOff>476250</xdr:rowOff>
    </xdr:to>
    <xdr:pic>
      <xdr:nvPicPr>
        <xdr:cNvPr id="597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4586478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619</xdr:row>
      <xdr:rowOff>279400</xdr:rowOff>
    </xdr:from>
    <xdr:to>
      <xdr:col>10</xdr:col>
      <xdr:colOff>196850</xdr:colOff>
      <xdr:row>619</xdr:row>
      <xdr:rowOff>498475</xdr:rowOff>
    </xdr:to>
    <xdr:pic>
      <xdr:nvPicPr>
        <xdr:cNvPr id="597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4641088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619</xdr:row>
      <xdr:rowOff>257175</xdr:rowOff>
    </xdr:from>
    <xdr:to>
      <xdr:col>10</xdr:col>
      <xdr:colOff>514350</xdr:colOff>
      <xdr:row>619</xdr:row>
      <xdr:rowOff>476250</xdr:rowOff>
    </xdr:to>
    <xdr:pic>
      <xdr:nvPicPr>
        <xdr:cNvPr id="597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4640865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619</xdr:row>
      <xdr:rowOff>279400</xdr:rowOff>
    </xdr:from>
    <xdr:to>
      <xdr:col>3</xdr:col>
      <xdr:colOff>196850</xdr:colOff>
      <xdr:row>619</xdr:row>
      <xdr:rowOff>498475</xdr:rowOff>
    </xdr:to>
    <xdr:pic>
      <xdr:nvPicPr>
        <xdr:cNvPr id="597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4641088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619</xdr:row>
      <xdr:rowOff>257175</xdr:rowOff>
    </xdr:from>
    <xdr:to>
      <xdr:col>3</xdr:col>
      <xdr:colOff>514350</xdr:colOff>
      <xdr:row>619</xdr:row>
      <xdr:rowOff>476250</xdr:rowOff>
    </xdr:to>
    <xdr:pic>
      <xdr:nvPicPr>
        <xdr:cNvPr id="597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4640865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623</xdr:row>
      <xdr:rowOff>279400</xdr:rowOff>
    </xdr:from>
    <xdr:to>
      <xdr:col>10</xdr:col>
      <xdr:colOff>196850</xdr:colOff>
      <xdr:row>623</xdr:row>
      <xdr:rowOff>498475</xdr:rowOff>
    </xdr:to>
    <xdr:pic>
      <xdr:nvPicPr>
        <xdr:cNvPr id="597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467061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623</xdr:row>
      <xdr:rowOff>257175</xdr:rowOff>
    </xdr:from>
    <xdr:to>
      <xdr:col>10</xdr:col>
      <xdr:colOff>514350</xdr:colOff>
      <xdr:row>623</xdr:row>
      <xdr:rowOff>476250</xdr:rowOff>
    </xdr:to>
    <xdr:pic>
      <xdr:nvPicPr>
        <xdr:cNvPr id="597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4670393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623</xdr:row>
      <xdr:rowOff>279400</xdr:rowOff>
    </xdr:from>
    <xdr:to>
      <xdr:col>3</xdr:col>
      <xdr:colOff>196850</xdr:colOff>
      <xdr:row>623</xdr:row>
      <xdr:rowOff>498475</xdr:rowOff>
    </xdr:to>
    <xdr:pic>
      <xdr:nvPicPr>
        <xdr:cNvPr id="597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467061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623</xdr:row>
      <xdr:rowOff>257175</xdr:rowOff>
    </xdr:from>
    <xdr:to>
      <xdr:col>3</xdr:col>
      <xdr:colOff>514350</xdr:colOff>
      <xdr:row>623</xdr:row>
      <xdr:rowOff>476250</xdr:rowOff>
    </xdr:to>
    <xdr:pic>
      <xdr:nvPicPr>
        <xdr:cNvPr id="597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4670393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453</xdr:row>
      <xdr:rowOff>279400</xdr:rowOff>
    </xdr:from>
    <xdr:to>
      <xdr:col>10</xdr:col>
      <xdr:colOff>196850</xdr:colOff>
      <xdr:row>453</xdr:row>
      <xdr:rowOff>498475</xdr:rowOff>
    </xdr:to>
    <xdr:pic>
      <xdr:nvPicPr>
        <xdr:cNvPr id="598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3349402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453</xdr:row>
      <xdr:rowOff>257175</xdr:rowOff>
    </xdr:from>
    <xdr:to>
      <xdr:col>10</xdr:col>
      <xdr:colOff>514350</xdr:colOff>
      <xdr:row>453</xdr:row>
      <xdr:rowOff>476250</xdr:rowOff>
    </xdr:to>
    <xdr:pic>
      <xdr:nvPicPr>
        <xdr:cNvPr id="598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3349180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453</xdr:row>
      <xdr:rowOff>279400</xdr:rowOff>
    </xdr:from>
    <xdr:to>
      <xdr:col>3</xdr:col>
      <xdr:colOff>196850</xdr:colOff>
      <xdr:row>453</xdr:row>
      <xdr:rowOff>498475</xdr:rowOff>
    </xdr:to>
    <xdr:pic>
      <xdr:nvPicPr>
        <xdr:cNvPr id="598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3349402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453</xdr:row>
      <xdr:rowOff>257175</xdr:rowOff>
    </xdr:from>
    <xdr:to>
      <xdr:col>3</xdr:col>
      <xdr:colOff>514350</xdr:colOff>
      <xdr:row>453</xdr:row>
      <xdr:rowOff>476250</xdr:rowOff>
    </xdr:to>
    <xdr:pic>
      <xdr:nvPicPr>
        <xdr:cNvPr id="598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3349180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460</xdr:row>
      <xdr:rowOff>279400</xdr:rowOff>
    </xdr:from>
    <xdr:to>
      <xdr:col>10</xdr:col>
      <xdr:colOff>196850</xdr:colOff>
      <xdr:row>460</xdr:row>
      <xdr:rowOff>498475</xdr:rowOff>
    </xdr:to>
    <xdr:pic>
      <xdr:nvPicPr>
        <xdr:cNvPr id="598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340626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460</xdr:row>
      <xdr:rowOff>257175</xdr:rowOff>
    </xdr:from>
    <xdr:to>
      <xdr:col>10</xdr:col>
      <xdr:colOff>514350</xdr:colOff>
      <xdr:row>460</xdr:row>
      <xdr:rowOff>476250</xdr:rowOff>
    </xdr:to>
    <xdr:pic>
      <xdr:nvPicPr>
        <xdr:cNvPr id="598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3406044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460</xdr:row>
      <xdr:rowOff>279400</xdr:rowOff>
    </xdr:from>
    <xdr:to>
      <xdr:col>3</xdr:col>
      <xdr:colOff>196850</xdr:colOff>
      <xdr:row>460</xdr:row>
      <xdr:rowOff>498475</xdr:rowOff>
    </xdr:to>
    <xdr:pic>
      <xdr:nvPicPr>
        <xdr:cNvPr id="598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340626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460</xdr:row>
      <xdr:rowOff>257175</xdr:rowOff>
    </xdr:from>
    <xdr:to>
      <xdr:col>3</xdr:col>
      <xdr:colOff>514350</xdr:colOff>
      <xdr:row>460</xdr:row>
      <xdr:rowOff>476250</xdr:rowOff>
    </xdr:to>
    <xdr:pic>
      <xdr:nvPicPr>
        <xdr:cNvPr id="598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3406044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467</xdr:row>
      <xdr:rowOff>279400</xdr:rowOff>
    </xdr:from>
    <xdr:to>
      <xdr:col>10</xdr:col>
      <xdr:colOff>196850</xdr:colOff>
      <xdr:row>467</xdr:row>
      <xdr:rowOff>498475</xdr:rowOff>
    </xdr:to>
    <xdr:pic>
      <xdr:nvPicPr>
        <xdr:cNvPr id="598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3460273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467</xdr:row>
      <xdr:rowOff>257175</xdr:rowOff>
    </xdr:from>
    <xdr:to>
      <xdr:col>10</xdr:col>
      <xdr:colOff>514350</xdr:colOff>
      <xdr:row>467</xdr:row>
      <xdr:rowOff>476250</xdr:rowOff>
    </xdr:to>
    <xdr:pic>
      <xdr:nvPicPr>
        <xdr:cNvPr id="598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3460051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467</xdr:row>
      <xdr:rowOff>279400</xdr:rowOff>
    </xdr:from>
    <xdr:to>
      <xdr:col>3</xdr:col>
      <xdr:colOff>196850</xdr:colOff>
      <xdr:row>467</xdr:row>
      <xdr:rowOff>498475</xdr:rowOff>
    </xdr:to>
    <xdr:pic>
      <xdr:nvPicPr>
        <xdr:cNvPr id="599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3460273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467</xdr:row>
      <xdr:rowOff>257175</xdr:rowOff>
    </xdr:from>
    <xdr:to>
      <xdr:col>3</xdr:col>
      <xdr:colOff>514350</xdr:colOff>
      <xdr:row>467</xdr:row>
      <xdr:rowOff>476250</xdr:rowOff>
    </xdr:to>
    <xdr:pic>
      <xdr:nvPicPr>
        <xdr:cNvPr id="599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3460051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471</xdr:row>
      <xdr:rowOff>279400</xdr:rowOff>
    </xdr:from>
    <xdr:to>
      <xdr:col>10</xdr:col>
      <xdr:colOff>196850</xdr:colOff>
      <xdr:row>471</xdr:row>
      <xdr:rowOff>498475</xdr:rowOff>
    </xdr:to>
    <xdr:pic>
      <xdr:nvPicPr>
        <xdr:cNvPr id="599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3488182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471</xdr:row>
      <xdr:rowOff>257175</xdr:rowOff>
    </xdr:from>
    <xdr:to>
      <xdr:col>10</xdr:col>
      <xdr:colOff>514350</xdr:colOff>
      <xdr:row>471</xdr:row>
      <xdr:rowOff>476250</xdr:rowOff>
    </xdr:to>
    <xdr:pic>
      <xdr:nvPicPr>
        <xdr:cNvPr id="599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3487959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471</xdr:row>
      <xdr:rowOff>279400</xdr:rowOff>
    </xdr:from>
    <xdr:to>
      <xdr:col>3</xdr:col>
      <xdr:colOff>196850</xdr:colOff>
      <xdr:row>471</xdr:row>
      <xdr:rowOff>498475</xdr:rowOff>
    </xdr:to>
    <xdr:pic>
      <xdr:nvPicPr>
        <xdr:cNvPr id="599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3488182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471</xdr:row>
      <xdr:rowOff>257175</xdr:rowOff>
    </xdr:from>
    <xdr:to>
      <xdr:col>3</xdr:col>
      <xdr:colOff>514350</xdr:colOff>
      <xdr:row>471</xdr:row>
      <xdr:rowOff>476250</xdr:rowOff>
    </xdr:to>
    <xdr:pic>
      <xdr:nvPicPr>
        <xdr:cNvPr id="599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3487959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481</xdr:row>
      <xdr:rowOff>279400</xdr:rowOff>
    </xdr:from>
    <xdr:to>
      <xdr:col>10</xdr:col>
      <xdr:colOff>196850</xdr:colOff>
      <xdr:row>481</xdr:row>
      <xdr:rowOff>498475</xdr:rowOff>
    </xdr:to>
    <xdr:pic>
      <xdr:nvPicPr>
        <xdr:cNvPr id="599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3564382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481</xdr:row>
      <xdr:rowOff>257175</xdr:rowOff>
    </xdr:from>
    <xdr:to>
      <xdr:col>10</xdr:col>
      <xdr:colOff>514350</xdr:colOff>
      <xdr:row>481</xdr:row>
      <xdr:rowOff>476250</xdr:rowOff>
    </xdr:to>
    <xdr:pic>
      <xdr:nvPicPr>
        <xdr:cNvPr id="599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3564159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481</xdr:row>
      <xdr:rowOff>279400</xdr:rowOff>
    </xdr:from>
    <xdr:to>
      <xdr:col>3</xdr:col>
      <xdr:colOff>196850</xdr:colOff>
      <xdr:row>481</xdr:row>
      <xdr:rowOff>498475</xdr:rowOff>
    </xdr:to>
    <xdr:pic>
      <xdr:nvPicPr>
        <xdr:cNvPr id="599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3564382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481</xdr:row>
      <xdr:rowOff>257175</xdr:rowOff>
    </xdr:from>
    <xdr:to>
      <xdr:col>3</xdr:col>
      <xdr:colOff>514350</xdr:colOff>
      <xdr:row>481</xdr:row>
      <xdr:rowOff>476250</xdr:rowOff>
    </xdr:to>
    <xdr:pic>
      <xdr:nvPicPr>
        <xdr:cNvPr id="599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3564159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488</xdr:row>
      <xdr:rowOff>279400</xdr:rowOff>
    </xdr:from>
    <xdr:to>
      <xdr:col>10</xdr:col>
      <xdr:colOff>196850</xdr:colOff>
      <xdr:row>488</xdr:row>
      <xdr:rowOff>498475</xdr:rowOff>
    </xdr:to>
    <xdr:pic>
      <xdr:nvPicPr>
        <xdr:cNvPr id="600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3618103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488</xdr:row>
      <xdr:rowOff>257175</xdr:rowOff>
    </xdr:from>
    <xdr:to>
      <xdr:col>10</xdr:col>
      <xdr:colOff>514350</xdr:colOff>
      <xdr:row>488</xdr:row>
      <xdr:rowOff>476250</xdr:rowOff>
    </xdr:to>
    <xdr:pic>
      <xdr:nvPicPr>
        <xdr:cNvPr id="600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3617880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488</xdr:row>
      <xdr:rowOff>279400</xdr:rowOff>
    </xdr:from>
    <xdr:to>
      <xdr:col>3</xdr:col>
      <xdr:colOff>196850</xdr:colOff>
      <xdr:row>488</xdr:row>
      <xdr:rowOff>498475</xdr:rowOff>
    </xdr:to>
    <xdr:pic>
      <xdr:nvPicPr>
        <xdr:cNvPr id="600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3618103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488</xdr:row>
      <xdr:rowOff>257175</xdr:rowOff>
    </xdr:from>
    <xdr:to>
      <xdr:col>3</xdr:col>
      <xdr:colOff>514350</xdr:colOff>
      <xdr:row>488</xdr:row>
      <xdr:rowOff>476250</xdr:rowOff>
    </xdr:to>
    <xdr:pic>
      <xdr:nvPicPr>
        <xdr:cNvPr id="600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3617880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495</xdr:row>
      <xdr:rowOff>279400</xdr:rowOff>
    </xdr:from>
    <xdr:to>
      <xdr:col>10</xdr:col>
      <xdr:colOff>196850</xdr:colOff>
      <xdr:row>495</xdr:row>
      <xdr:rowOff>498475</xdr:rowOff>
    </xdr:to>
    <xdr:pic>
      <xdr:nvPicPr>
        <xdr:cNvPr id="600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367306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495</xdr:row>
      <xdr:rowOff>257175</xdr:rowOff>
    </xdr:from>
    <xdr:to>
      <xdr:col>10</xdr:col>
      <xdr:colOff>514350</xdr:colOff>
      <xdr:row>495</xdr:row>
      <xdr:rowOff>476250</xdr:rowOff>
    </xdr:to>
    <xdr:pic>
      <xdr:nvPicPr>
        <xdr:cNvPr id="600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3672840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495</xdr:row>
      <xdr:rowOff>279400</xdr:rowOff>
    </xdr:from>
    <xdr:to>
      <xdr:col>3</xdr:col>
      <xdr:colOff>196850</xdr:colOff>
      <xdr:row>495</xdr:row>
      <xdr:rowOff>498475</xdr:rowOff>
    </xdr:to>
    <xdr:pic>
      <xdr:nvPicPr>
        <xdr:cNvPr id="600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367306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495</xdr:row>
      <xdr:rowOff>257175</xdr:rowOff>
    </xdr:from>
    <xdr:to>
      <xdr:col>3</xdr:col>
      <xdr:colOff>514350</xdr:colOff>
      <xdr:row>495</xdr:row>
      <xdr:rowOff>476250</xdr:rowOff>
    </xdr:to>
    <xdr:pic>
      <xdr:nvPicPr>
        <xdr:cNvPr id="600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3672840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499</xdr:row>
      <xdr:rowOff>279400</xdr:rowOff>
    </xdr:from>
    <xdr:to>
      <xdr:col>10</xdr:col>
      <xdr:colOff>196850</xdr:colOff>
      <xdr:row>499</xdr:row>
      <xdr:rowOff>498475</xdr:rowOff>
    </xdr:to>
    <xdr:pic>
      <xdr:nvPicPr>
        <xdr:cNvPr id="600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3701065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499</xdr:row>
      <xdr:rowOff>257175</xdr:rowOff>
    </xdr:from>
    <xdr:to>
      <xdr:col>10</xdr:col>
      <xdr:colOff>514350</xdr:colOff>
      <xdr:row>499</xdr:row>
      <xdr:rowOff>476250</xdr:rowOff>
    </xdr:to>
    <xdr:pic>
      <xdr:nvPicPr>
        <xdr:cNvPr id="600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3700843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499</xdr:row>
      <xdr:rowOff>279400</xdr:rowOff>
    </xdr:from>
    <xdr:to>
      <xdr:col>3</xdr:col>
      <xdr:colOff>196850</xdr:colOff>
      <xdr:row>499</xdr:row>
      <xdr:rowOff>498475</xdr:rowOff>
    </xdr:to>
    <xdr:pic>
      <xdr:nvPicPr>
        <xdr:cNvPr id="601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3701065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499</xdr:row>
      <xdr:rowOff>257175</xdr:rowOff>
    </xdr:from>
    <xdr:to>
      <xdr:col>3</xdr:col>
      <xdr:colOff>514350</xdr:colOff>
      <xdr:row>499</xdr:row>
      <xdr:rowOff>476250</xdr:rowOff>
    </xdr:to>
    <xdr:pic>
      <xdr:nvPicPr>
        <xdr:cNvPr id="601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3700843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502</xdr:row>
      <xdr:rowOff>279400</xdr:rowOff>
    </xdr:from>
    <xdr:to>
      <xdr:col>10</xdr:col>
      <xdr:colOff>196850</xdr:colOff>
      <xdr:row>502</xdr:row>
      <xdr:rowOff>498475</xdr:rowOff>
    </xdr:to>
    <xdr:pic>
      <xdr:nvPicPr>
        <xdr:cNvPr id="601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3719734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502</xdr:row>
      <xdr:rowOff>257175</xdr:rowOff>
    </xdr:from>
    <xdr:to>
      <xdr:col>10</xdr:col>
      <xdr:colOff>514350</xdr:colOff>
      <xdr:row>502</xdr:row>
      <xdr:rowOff>476250</xdr:rowOff>
    </xdr:to>
    <xdr:pic>
      <xdr:nvPicPr>
        <xdr:cNvPr id="601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3719512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502</xdr:row>
      <xdr:rowOff>279400</xdr:rowOff>
    </xdr:from>
    <xdr:to>
      <xdr:col>3</xdr:col>
      <xdr:colOff>196850</xdr:colOff>
      <xdr:row>502</xdr:row>
      <xdr:rowOff>498475</xdr:rowOff>
    </xdr:to>
    <xdr:pic>
      <xdr:nvPicPr>
        <xdr:cNvPr id="601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3719734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502</xdr:row>
      <xdr:rowOff>257175</xdr:rowOff>
    </xdr:from>
    <xdr:to>
      <xdr:col>3</xdr:col>
      <xdr:colOff>514350</xdr:colOff>
      <xdr:row>502</xdr:row>
      <xdr:rowOff>476250</xdr:rowOff>
    </xdr:to>
    <xdr:pic>
      <xdr:nvPicPr>
        <xdr:cNvPr id="601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3719512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508</xdr:row>
      <xdr:rowOff>279400</xdr:rowOff>
    </xdr:from>
    <xdr:to>
      <xdr:col>10</xdr:col>
      <xdr:colOff>196850</xdr:colOff>
      <xdr:row>508</xdr:row>
      <xdr:rowOff>498475</xdr:rowOff>
    </xdr:to>
    <xdr:pic>
      <xdr:nvPicPr>
        <xdr:cNvPr id="601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376316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508</xdr:row>
      <xdr:rowOff>257175</xdr:rowOff>
    </xdr:from>
    <xdr:to>
      <xdr:col>10</xdr:col>
      <xdr:colOff>514350</xdr:colOff>
      <xdr:row>508</xdr:row>
      <xdr:rowOff>476250</xdr:rowOff>
    </xdr:to>
    <xdr:pic>
      <xdr:nvPicPr>
        <xdr:cNvPr id="601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3762946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508</xdr:row>
      <xdr:rowOff>279400</xdr:rowOff>
    </xdr:from>
    <xdr:to>
      <xdr:col>3</xdr:col>
      <xdr:colOff>196850</xdr:colOff>
      <xdr:row>508</xdr:row>
      <xdr:rowOff>498475</xdr:rowOff>
    </xdr:to>
    <xdr:pic>
      <xdr:nvPicPr>
        <xdr:cNvPr id="601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376316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508</xdr:row>
      <xdr:rowOff>257175</xdr:rowOff>
    </xdr:from>
    <xdr:to>
      <xdr:col>3</xdr:col>
      <xdr:colOff>514350</xdr:colOff>
      <xdr:row>508</xdr:row>
      <xdr:rowOff>476250</xdr:rowOff>
    </xdr:to>
    <xdr:pic>
      <xdr:nvPicPr>
        <xdr:cNvPr id="601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3762946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511</xdr:row>
      <xdr:rowOff>279400</xdr:rowOff>
    </xdr:from>
    <xdr:to>
      <xdr:col>10</xdr:col>
      <xdr:colOff>196850</xdr:colOff>
      <xdr:row>511</xdr:row>
      <xdr:rowOff>498475</xdr:rowOff>
    </xdr:to>
    <xdr:pic>
      <xdr:nvPicPr>
        <xdr:cNvPr id="602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378545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511</xdr:row>
      <xdr:rowOff>257175</xdr:rowOff>
    </xdr:from>
    <xdr:to>
      <xdr:col>10</xdr:col>
      <xdr:colOff>514350</xdr:colOff>
      <xdr:row>511</xdr:row>
      <xdr:rowOff>476250</xdr:rowOff>
    </xdr:to>
    <xdr:pic>
      <xdr:nvPicPr>
        <xdr:cNvPr id="602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3785235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511</xdr:row>
      <xdr:rowOff>279400</xdr:rowOff>
    </xdr:from>
    <xdr:to>
      <xdr:col>3</xdr:col>
      <xdr:colOff>196850</xdr:colOff>
      <xdr:row>511</xdr:row>
      <xdr:rowOff>498475</xdr:rowOff>
    </xdr:to>
    <xdr:pic>
      <xdr:nvPicPr>
        <xdr:cNvPr id="602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378545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511</xdr:row>
      <xdr:rowOff>257175</xdr:rowOff>
    </xdr:from>
    <xdr:to>
      <xdr:col>3</xdr:col>
      <xdr:colOff>514350</xdr:colOff>
      <xdr:row>511</xdr:row>
      <xdr:rowOff>476250</xdr:rowOff>
    </xdr:to>
    <xdr:pic>
      <xdr:nvPicPr>
        <xdr:cNvPr id="602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3785235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514</xdr:row>
      <xdr:rowOff>279400</xdr:rowOff>
    </xdr:from>
    <xdr:to>
      <xdr:col>10</xdr:col>
      <xdr:colOff>196850</xdr:colOff>
      <xdr:row>514</xdr:row>
      <xdr:rowOff>498475</xdr:rowOff>
    </xdr:to>
    <xdr:pic>
      <xdr:nvPicPr>
        <xdr:cNvPr id="602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3807745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514</xdr:row>
      <xdr:rowOff>257175</xdr:rowOff>
    </xdr:from>
    <xdr:to>
      <xdr:col>10</xdr:col>
      <xdr:colOff>514350</xdr:colOff>
      <xdr:row>514</xdr:row>
      <xdr:rowOff>476250</xdr:rowOff>
    </xdr:to>
    <xdr:pic>
      <xdr:nvPicPr>
        <xdr:cNvPr id="602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3807523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514</xdr:row>
      <xdr:rowOff>279400</xdr:rowOff>
    </xdr:from>
    <xdr:to>
      <xdr:col>3</xdr:col>
      <xdr:colOff>196850</xdr:colOff>
      <xdr:row>514</xdr:row>
      <xdr:rowOff>498475</xdr:rowOff>
    </xdr:to>
    <xdr:pic>
      <xdr:nvPicPr>
        <xdr:cNvPr id="602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3807745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514</xdr:row>
      <xdr:rowOff>257175</xdr:rowOff>
    </xdr:from>
    <xdr:to>
      <xdr:col>3</xdr:col>
      <xdr:colOff>514350</xdr:colOff>
      <xdr:row>514</xdr:row>
      <xdr:rowOff>476250</xdr:rowOff>
    </xdr:to>
    <xdr:pic>
      <xdr:nvPicPr>
        <xdr:cNvPr id="602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3807523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521</xdr:row>
      <xdr:rowOff>279400</xdr:rowOff>
    </xdr:from>
    <xdr:to>
      <xdr:col>10</xdr:col>
      <xdr:colOff>196850</xdr:colOff>
      <xdr:row>521</xdr:row>
      <xdr:rowOff>498475</xdr:rowOff>
    </xdr:to>
    <xdr:pic>
      <xdr:nvPicPr>
        <xdr:cNvPr id="602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3865848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521</xdr:row>
      <xdr:rowOff>257175</xdr:rowOff>
    </xdr:from>
    <xdr:to>
      <xdr:col>10</xdr:col>
      <xdr:colOff>514350</xdr:colOff>
      <xdr:row>521</xdr:row>
      <xdr:rowOff>476250</xdr:rowOff>
    </xdr:to>
    <xdr:pic>
      <xdr:nvPicPr>
        <xdr:cNvPr id="602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3865626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521</xdr:row>
      <xdr:rowOff>279400</xdr:rowOff>
    </xdr:from>
    <xdr:to>
      <xdr:col>3</xdr:col>
      <xdr:colOff>196850</xdr:colOff>
      <xdr:row>521</xdr:row>
      <xdr:rowOff>498475</xdr:rowOff>
    </xdr:to>
    <xdr:pic>
      <xdr:nvPicPr>
        <xdr:cNvPr id="603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3865848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521</xdr:row>
      <xdr:rowOff>257175</xdr:rowOff>
    </xdr:from>
    <xdr:to>
      <xdr:col>3</xdr:col>
      <xdr:colOff>514350</xdr:colOff>
      <xdr:row>521</xdr:row>
      <xdr:rowOff>476250</xdr:rowOff>
    </xdr:to>
    <xdr:pic>
      <xdr:nvPicPr>
        <xdr:cNvPr id="603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3865626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528</xdr:row>
      <xdr:rowOff>279400</xdr:rowOff>
    </xdr:from>
    <xdr:to>
      <xdr:col>10</xdr:col>
      <xdr:colOff>196850</xdr:colOff>
      <xdr:row>528</xdr:row>
      <xdr:rowOff>498475</xdr:rowOff>
    </xdr:to>
    <xdr:pic>
      <xdr:nvPicPr>
        <xdr:cNvPr id="603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392442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528</xdr:row>
      <xdr:rowOff>257175</xdr:rowOff>
    </xdr:from>
    <xdr:to>
      <xdr:col>10</xdr:col>
      <xdr:colOff>514350</xdr:colOff>
      <xdr:row>528</xdr:row>
      <xdr:rowOff>476250</xdr:rowOff>
    </xdr:to>
    <xdr:pic>
      <xdr:nvPicPr>
        <xdr:cNvPr id="603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3924204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528</xdr:row>
      <xdr:rowOff>279400</xdr:rowOff>
    </xdr:from>
    <xdr:to>
      <xdr:col>3</xdr:col>
      <xdr:colOff>196850</xdr:colOff>
      <xdr:row>528</xdr:row>
      <xdr:rowOff>498475</xdr:rowOff>
    </xdr:to>
    <xdr:pic>
      <xdr:nvPicPr>
        <xdr:cNvPr id="60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392442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528</xdr:row>
      <xdr:rowOff>257175</xdr:rowOff>
    </xdr:from>
    <xdr:to>
      <xdr:col>3</xdr:col>
      <xdr:colOff>514350</xdr:colOff>
      <xdr:row>528</xdr:row>
      <xdr:rowOff>476250</xdr:rowOff>
    </xdr:to>
    <xdr:pic>
      <xdr:nvPicPr>
        <xdr:cNvPr id="603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3924204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535</xdr:row>
      <xdr:rowOff>279400</xdr:rowOff>
    </xdr:from>
    <xdr:to>
      <xdr:col>10</xdr:col>
      <xdr:colOff>196850</xdr:colOff>
      <xdr:row>535</xdr:row>
      <xdr:rowOff>498475</xdr:rowOff>
    </xdr:to>
    <xdr:pic>
      <xdr:nvPicPr>
        <xdr:cNvPr id="603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3985958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535</xdr:row>
      <xdr:rowOff>257175</xdr:rowOff>
    </xdr:from>
    <xdr:to>
      <xdr:col>10</xdr:col>
      <xdr:colOff>514350</xdr:colOff>
      <xdr:row>535</xdr:row>
      <xdr:rowOff>476250</xdr:rowOff>
    </xdr:to>
    <xdr:pic>
      <xdr:nvPicPr>
        <xdr:cNvPr id="603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3985736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535</xdr:row>
      <xdr:rowOff>279400</xdr:rowOff>
    </xdr:from>
    <xdr:to>
      <xdr:col>3</xdr:col>
      <xdr:colOff>196850</xdr:colOff>
      <xdr:row>535</xdr:row>
      <xdr:rowOff>498475</xdr:rowOff>
    </xdr:to>
    <xdr:pic>
      <xdr:nvPicPr>
        <xdr:cNvPr id="603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3985958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535</xdr:row>
      <xdr:rowOff>257175</xdr:rowOff>
    </xdr:from>
    <xdr:to>
      <xdr:col>3</xdr:col>
      <xdr:colOff>514350</xdr:colOff>
      <xdr:row>535</xdr:row>
      <xdr:rowOff>476250</xdr:rowOff>
    </xdr:to>
    <xdr:pic>
      <xdr:nvPicPr>
        <xdr:cNvPr id="603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3985736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539</xdr:row>
      <xdr:rowOff>279400</xdr:rowOff>
    </xdr:from>
    <xdr:to>
      <xdr:col>10</xdr:col>
      <xdr:colOff>196850</xdr:colOff>
      <xdr:row>539</xdr:row>
      <xdr:rowOff>498475</xdr:rowOff>
    </xdr:to>
    <xdr:pic>
      <xdr:nvPicPr>
        <xdr:cNvPr id="604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4012438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539</xdr:row>
      <xdr:rowOff>257175</xdr:rowOff>
    </xdr:from>
    <xdr:to>
      <xdr:col>10</xdr:col>
      <xdr:colOff>514350</xdr:colOff>
      <xdr:row>539</xdr:row>
      <xdr:rowOff>476250</xdr:rowOff>
    </xdr:to>
    <xdr:pic>
      <xdr:nvPicPr>
        <xdr:cNvPr id="604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4012215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539</xdr:row>
      <xdr:rowOff>279400</xdr:rowOff>
    </xdr:from>
    <xdr:to>
      <xdr:col>3</xdr:col>
      <xdr:colOff>196850</xdr:colOff>
      <xdr:row>539</xdr:row>
      <xdr:rowOff>498475</xdr:rowOff>
    </xdr:to>
    <xdr:pic>
      <xdr:nvPicPr>
        <xdr:cNvPr id="604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4012438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539</xdr:row>
      <xdr:rowOff>257175</xdr:rowOff>
    </xdr:from>
    <xdr:to>
      <xdr:col>3</xdr:col>
      <xdr:colOff>514350</xdr:colOff>
      <xdr:row>539</xdr:row>
      <xdr:rowOff>476250</xdr:rowOff>
    </xdr:to>
    <xdr:pic>
      <xdr:nvPicPr>
        <xdr:cNvPr id="604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4012215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692</xdr:row>
      <xdr:rowOff>279400</xdr:rowOff>
    </xdr:from>
    <xdr:to>
      <xdr:col>10</xdr:col>
      <xdr:colOff>196850</xdr:colOff>
      <xdr:row>692</xdr:row>
      <xdr:rowOff>498475</xdr:rowOff>
    </xdr:to>
    <xdr:pic>
      <xdr:nvPicPr>
        <xdr:cNvPr id="604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5225732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692</xdr:row>
      <xdr:rowOff>257175</xdr:rowOff>
    </xdr:from>
    <xdr:to>
      <xdr:col>10</xdr:col>
      <xdr:colOff>514350</xdr:colOff>
      <xdr:row>692</xdr:row>
      <xdr:rowOff>476250</xdr:rowOff>
    </xdr:to>
    <xdr:pic>
      <xdr:nvPicPr>
        <xdr:cNvPr id="604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5225510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692</xdr:row>
      <xdr:rowOff>279400</xdr:rowOff>
    </xdr:from>
    <xdr:to>
      <xdr:col>3</xdr:col>
      <xdr:colOff>196850</xdr:colOff>
      <xdr:row>692</xdr:row>
      <xdr:rowOff>498475</xdr:rowOff>
    </xdr:to>
    <xdr:pic>
      <xdr:nvPicPr>
        <xdr:cNvPr id="604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5225732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692</xdr:row>
      <xdr:rowOff>257175</xdr:rowOff>
    </xdr:from>
    <xdr:to>
      <xdr:col>3</xdr:col>
      <xdr:colOff>514350</xdr:colOff>
      <xdr:row>692</xdr:row>
      <xdr:rowOff>476250</xdr:rowOff>
    </xdr:to>
    <xdr:pic>
      <xdr:nvPicPr>
        <xdr:cNvPr id="604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5225510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699</xdr:row>
      <xdr:rowOff>279400</xdr:rowOff>
    </xdr:from>
    <xdr:to>
      <xdr:col>10</xdr:col>
      <xdr:colOff>196850</xdr:colOff>
      <xdr:row>699</xdr:row>
      <xdr:rowOff>498475</xdr:rowOff>
    </xdr:to>
    <xdr:pic>
      <xdr:nvPicPr>
        <xdr:cNvPr id="604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527669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699</xdr:row>
      <xdr:rowOff>257175</xdr:rowOff>
    </xdr:from>
    <xdr:to>
      <xdr:col>10</xdr:col>
      <xdr:colOff>514350</xdr:colOff>
      <xdr:row>699</xdr:row>
      <xdr:rowOff>476250</xdr:rowOff>
    </xdr:to>
    <xdr:pic>
      <xdr:nvPicPr>
        <xdr:cNvPr id="604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5276469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699</xdr:row>
      <xdr:rowOff>279400</xdr:rowOff>
    </xdr:from>
    <xdr:to>
      <xdr:col>3</xdr:col>
      <xdr:colOff>196850</xdr:colOff>
      <xdr:row>699</xdr:row>
      <xdr:rowOff>498475</xdr:rowOff>
    </xdr:to>
    <xdr:pic>
      <xdr:nvPicPr>
        <xdr:cNvPr id="605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527669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699</xdr:row>
      <xdr:rowOff>257175</xdr:rowOff>
    </xdr:from>
    <xdr:to>
      <xdr:col>3</xdr:col>
      <xdr:colOff>514350</xdr:colOff>
      <xdr:row>699</xdr:row>
      <xdr:rowOff>476250</xdr:rowOff>
    </xdr:to>
    <xdr:pic>
      <xdr:nvPicPr>
        <xdr:cNvPr id="605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5276469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706</xdr:row>
      <xdr:rowOff>279400</xdr:rowOff>
    </xdr:from>
    <xdr:to>
      <xdr:col>10</xdr:col>
      <xdr:colOff>196850</xdr:colOff>
      <xdr:row>706</xdr:row>
      <xdr:rowOff>498475</xdr:rowOff>
    </xdr:to>
    <xdr:pic>
      <xdr:nvPicPr>
        <xdr:cNvPr id="605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5338794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706</xdr:row>
      <xdr:rowOff>257175</xdr:rowOff>
    </xdr:from>
    <xdr:to>
      <xdr:col>10</xdr:col>
      <xdr:colOff>514350</xdr:colOff>
      <xdr:row>706</xdr:row>
      <xdr:rowOff>476250</xdr:rowOff>
    </xdr:to>
    <xdr:pic>
      <xdr:nvPicPr>
        <xdr:cNvPr id="605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5338572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706</xdr:row>
      <xdr:rowOff>279400</xdr:rowOff>
    </xdr:from>
    <xdr:to>
      <xdr:col>3</xdr:col>
      <xdr:colOff>196850</xdr:colOff>
      <xdr:row>706</xdr:row>
      <xdr:rowOff>498475</xdr:rowOff>
    </xdr:to>
    <xdr:pic>
      <xdr:nvPicPr>
        <xdr:cNvPr id="605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5338794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706</xdr:row>
      <xdr:rowOff>257175</xdr:rowOff>
    </xdr:from>
    <xdr:to>
      <xdr:col>3</xdr:col>
      <xdr:colOff>514350</xdr:colOff>
      <xdr:row>706</xdr:row>
      <xdr:rowOff>476250</xdr:rowOff>
    </xdr:to>
    <xdr:pic>
      <xdr:nvPicPr>
        <xdr:cNvPr id="605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5338572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710</xdr:row>
      <xdr:rowOff>279400</xdr:rowOff>
    </xdr:from>
    <xdr:to>
      <xdr:col>10</xdr:col>
      <xdr:colOff>196850</xdr:colOff>
      <xdr:row>710</xdr:row>
      <xdr:rowOff>498475</xdr:rowOff>
    </xdr:to>
    <xdr:pic>
      <xdr:nvPicPr>
        <xdr:cNvPr id="605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5363654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710</xdr:row>
      <xdr:rowOff>257175</xdr:rowOff>
    </xdr:from>
    <xdr:to>
      <xdr:col>10</xdr:col>
      <xdr:colOff>514350</xdr:colOff>
      <xdr:row>710</xdr:row>
      <xdr:rowOff>476250</xdr:rowOff>
    </xdr:to>
    <xdr:pic>
      <xdr:nvPicPr>
        <xdr:cNvPr id="605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5363432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710</xdr:row>
      <xdr:rowOff>279400</xdr:rowOff>
    </xdr:from>
    <xdr:to>
      <xdr:col>3</xdr:col>
      <xdr:colOff>196850</xdr:colOff>
      <xdr:row>710</xdr:row>
      <xdr:rowOff>498475</xdr:rowOff>
    </xdr:to>
    <xdr:pic>
      <xdr:nvPicPr>
        <xdr:cNvPr id="605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5363654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710</xdr:row>
      <xdr:rowOff>257175</xdr:rowOff>
    </xdr:from>
    <xdr:to>
      <xdr:col>3</xdr:col>
      <xdr:colOff>514350</xdr:colOff>
      <xdr:row>710</xdr:row>
      <xdr:rowOff>476250</xdr:rowOff>
    </xdr:to>
    <xdr:pic>
      <xdr:nvPicPr>
        <xdr:cNvPr id="605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5363432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720</xdr:row>
      <xdr:rowOff>279400</xdr:rowOff>
    </xdr:from>
    <xdr:to>
      <xdr:col>10</xdr:col>
      <xdr:colOff>196850</xdr:colOff>
      <xdr:row>720</xdr:row>
      <xdr:rowOff>498475</xdr:rowOff>
    </xdr:to>
    <xdr:pic>
      <xdr:nvPicPr>
        <xdr:cNvPr id="606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544023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720</xdr:row>
      <xdr:rowOff>257175</xdr:rowOff>
    </xdr:from>
    <xdr:to>
      <xdr:col>10</xdr:col>
      <xdr:colOff>514350</xdr:colOff>
      <xdr:row>720</xdr:row>
      <xdr:rowOff>476250</xdr:rowOff>
    </xdr:to>
    <xdr:pic>
      <xdr:nvPicPr>
        <xdr:cNvPr id="606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5440013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720</xdr:row>
      <xdr:rowOff>279400</xdr:rowOff>
    </xdr:from>
    <xdr:to>
      <xdr:col>3</xdr:col>
      <xdr:colOff>196850</xdr:colOff>
      <xdr:row>720</xdr:row>
      <xdr:rowOff>498475</xdr:rowOff>
    </xdr:to>
    <xdr:pic>
      <xdr:nvPicPr>
        <xdr:cNvPr id="606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544023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720</xdr:row>
      <xdr:rowOff>257175</xdr:rowOff>
    </xdr:from>
    <xdr:to>
      <xdr:col>3</xdr:col>
      <xdr:colOff>514350</xdr:colOff>
      <xdr:row>720</xdr:row>
      <xdr:rowOff>476250</xdr:rowOff>
    </xdr:to>
    <xdr:pic>
      <xdr:nvPicPr>
        <xdr:cNvPr id="606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5440013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727</xdr:row>
      <xdr:rowOff>279400</xdr:rowOff>
    </xdr:from>
    <xdr:to>
      <xdr:col>10</xdr:col>
      <xdr:colOff>196850</xdr:colOff>
      <xdr:row>727</xdr:row>
      <xdr:rowOff>498475</xdr:rowOff>
    </xdr:to>
    <xdr:pic>
      <xdr:nvPicPr>
        <xdr:cNvPr id="606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5500909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727</xdr:row>
      <xdr:rowOff>257175</xdr:rowOff>
    </xdr:from>
    <xdr:to>
      <xdr:col>10</xdr:col>
      <xdr:colOff>514350</xdr:colOff>
      <xdr:row>727</xdr:row>
      <xdr:rowOff>476250</xdr:rowOff>
    </xdr:to>
    <xdr:pic>
      <xdr:nvPicPr>
        <xdr:cNvPr id="606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5500687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727</xdr:row>
      <xdr:rowOff>279400</xdr:rowOff>
    </xdr:from>
    <xdr:to>
      <xdr:col>3</xdr:col>
      <xdr:colOff>196850</xdr:colOff>
      <xdr:row>727</xdr:row>
      <xdr:rowOff>498475</xdr:rowOff>
    </xdr:to>
    <xdr:pic>
      <xdr:nvPicPr>
        <xdr:cNvPr id="606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5500909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727</xdr:row>
      <xdr:rowOff>257175</xdr:rowOff>
    </xdr:from>
    <xdr:to>
      <xdr:col>3</xdr:col>
      <xdr:colOff>514350</xdr:colOff>
      <xdr:row>727</xdr:row>
      <xdr:rowOff>476250</xdr:rowOff>
    </xdr:to>
    <xdr:pic>
      <xdr:nvPicPr>
        <xdr:cNvPr id="606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5500687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734</xdr:row>
      <xdr:rowOff>279400</xdr:rowOff>
    </xdr:from>
    <xdr:to>
      <xdr:col>10</xdr:col>
      <xdr:colOff>196850</xdr:colOff>
      <xdr:row>734</xdr:row>
      <xdr:rowOff>498475</xdr:rowOff>
    </xdr:to>
    <xdr:pic>
      <xdr:nvPicPr>
        <xdr:cNvPr id="606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5556631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734</xdr:row>
      <xdr:rowOff>257175</xdr:rowOff>
    </xdr:from>
    <xdr:to>
      <xdr:col>10</xdr:col>
      <xdr:colOff>514350</xdr:colOff>
      <xdr:row>734</xdr:row>
      <xdr:rowOff>476250</xdr:rowOff>
    </xdr:to>
    <xdr:pic>
      <xdr:nvPicPr>
        <xdr:cNvPr id="606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5556408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734</xdr:row>
      <xdr:rowOff>279400</xdr:rowOff>
    </xdr:from>
    <xdr:to>
      <xdr:col>3</xdr:col>
      <xdr:colOff>196850</xdr:colOff>
      <xdr:row>734</xdr:row>
      <xdr:rowOff>498475</xdr:rowOff>
    </xdr:to>
    <xdr:pic>
      <xdr:nvPicPr>
        <xdr:cNvPr id="607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5556631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734</xdr:row>
      <xdr:rowOff>257175</xdr:rowOff>
    </xdr:from>
    <xdr:to>
      <xdr:col>3</xdr:col>
      <xdr:colOff>514350</xdr:colOff>
      <xdr:row>734</xdr:row>
      <xdr:rowOff>476250</xdr:rowOff>
    </xdr:to>
    <xdr:pic>
      <xdr:nvPicPr>
        <xdr:cNvPr id="607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5556408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738</xdr:row>
      <xdr:rowOff>279400</xdr:rowOff>
    </xdr:from>
    <xdr:to>
      <xdr:col>10</xdr:col>
      <xdr:colOff>196850</xdr:colOff>
      <xdr:row>738</xdr:row>
      <xdr:rowOff>498475</xdr:rowOff>
    </xdr:to>
    <xdr:pic>
      <xdr:nvPicPr>
        <xdr:cNvPr id="607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5581681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738</xdr:row>
      <xdr:rowOff>257175</xdr:rowOff>
    </xdr:from>
    <xdr:to>
      <xdr:col>10</xdr:col>
      <xdr:colOff>514350</xdr:colOff>
      <xdr:row>738</xdr:row>
      <xdr:rowOff>476250</xdr:rowOff>
    </xdr:to>
    <xdr:pic>
      <xdr:nvPicPr>
        <xdr:cNvPr id="607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5581459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738</xdr:row>
      <xdr:rowOff>279400</xdr:rowOff>
    </xdr:from>
    <xdr:to>
      <xdr:col>3</xdr:col>
      <xdr:colOff>196850</xdr:colOff>
      <xdr:row>738</xdr:row>
      <xdr:rowOff>498475</xdr:rowOff>
    </xdr:to>
    <xdr:pic>
      <xdr:nvPicPr>
        <xdr:cNvPr id="607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5581681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738</xdr:row>
      <xdr:rowOff>257175</xdr:rowOff>
    </xdr:from>
    <xdr:to>
      <xdr:col>3</xdr:col>
      <xdr:colOff>514350</xdr:colOff>
      <xdr:row>738</xdr:row>
      <xdr:rowOff>476250</xdr:rowOff>
    </xdr:to>
    <xdr:pic>
      <xdr:nvPicPr>
        <xdr:cNvPr id="607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5581459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748</xdr:row>
      <xdr:rowOff>279400</xdr:rowOff>
    </xdr:from>
    <xdr:to>
      <xdr:col>10</xdr:col>
      <xdr:colOff>196850</xdr:colOff>
      <xdr:row>748</xdr:row>
      <xdr:rowOff>498475</xdr:rowOff>
    </xdr:to>
    <xdr:pic>
      <xdr:nvPicPr>
        <xdr:cNvPr id="607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566178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748</xdr:row>
      <xdr:rowOff>257175</xdr:rowOff>
    </xdr:from>
    <xdr:to>
      <xdr:col>10</xdr:col>
      <xdr:colOff>514350</xdr:colOff>
      <xdr:row>748</xdr:row>
      <xdr:rowOff>476250</xdr:rowOff>
    </xdr:to>
    <xdr:pic>
      <xdr:nvPicPr>
        <xdr:cNvPr id="607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5661564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748</xdr:row>
      <xdr:rowOff>279400</xdr:rowOff>
    </xdr:from>
    <xdr:to>
      <xdr:col>3</xdr:col>
      <xdr:colOff>196850</xdr:colOff>
      <xdr:row>748</xdr:row>
      <xdr:rowOff>498475</xdr:rowOff>
    </xdr:to>
    <xdr:pic>
      <xdr:nvPicPr>
        <xdr:cNvPr id="607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566178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748</xdr:row>
      <xdr:rowOff>257175</xdr:rowOff>
    </xdr:from>
    <xdr:to>
      <xdr:col>3</xdr:col>
      <xdr:colOff>514350</xdr:colOff>
      <xdr:row>748</xdr:row>
      <xdr:rowOff>476250</xdr:rowOff>
    </xdr:to>
    <xdr:pic>
      <xdr:nvPicPr>
        <xdr:cNvPr id="607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5661564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755</xdr:row>
      <xdr:rowOff>279400</xdr:rowOff>
    </xdr:from>
    <xdr:to>
      <xdr:col>10</xdr:col>
      <xdr:colOff>196850</xdr:colOff>
      <xdr:row>755</xdr:row>
      <xdr:rowOff>498475</xdr:rowOff>
    </xdr:to>
    <xdr:pic>
      <xdr:nvPicPr>
        <xdr:cNvPr id="608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572027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755</xdr:row>
      <xdr:rowOff>257175</xdr:rowOff>
    </xdr:from>
    <xdr:to>
      <xdr:col>10</xdr:col>
      <xdr:colOff>514350</xdr:colOff>
      <xdr:row>755</xdr:row>
      <xdr:rowOff>476250</xdr:rowOff>
    </xdr:to>
    <xdr:pic>
      <xdr:nvPicPr>
        <xdr:cNvPr id="608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5720048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755</xdr:row>
      <xdr:rowOff>279400</xdr:rowOff>
    </xdr:from>
    <xdr:to>
      <xdr:col>3</xdr:col>
      <xdr:colOff>196850</xdr:colOff>
      <xdr:row>755</xdr:row>
      <xdr:rowOff>498475</xdr:rowOff>
    </xdr:to>
    <xdr:pic>
      <xdr:nvPicPr>
        <xdr:cNvPr id="608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572027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755</xdr:row>
      <xdr:rowOff>257175</xdr:rowOff>
    </xdr:from>
    <xdr:to>
      <xdr:col>3</xdr:col>
      <xdr:colOff>514350</xdr:colOff>
      <xdr:row>755</xdr:row>
      <xdr:rowOff>476250</xdr:rowOff>
    </xdr:to>
    <xdr:pic>
      <xdr:nvPicPr>
        <xdr:cNvPr id="608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5720048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762</xdr:row>
      <xdr:rowOff>279400</xdr:rowOff>
    </xdr:from>
    <xdr:to>
      <xdr:col>10</xdr:col>
      <xdr:colOff>196850</xdr:colOff>
      <xdr:row>762</xdr:row>
      <xdr:rowOff>498475</xdr:rowOff>
    </xdr:to>
    <xdr:pic>
      <xdr:nvPicPr>
        <xdr:cNvPr id="608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5777706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762</xdr:row>
      <xdr:rowOff>257175</xdr:rowOff>
    </xdr:from>
    <xdr:to>
      <xdr:col>10</xdr:col>
      <xdr:colOff>514350</xdr:colOff>
      <xdr:row>762</xdr:row>
      <xdr:rowOff>476250</xdr:rowOff>
    </xdr:to>
    <xdr:pic>
      <xdr:nvPicPr>
        <xdr:cNvPr id="608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5777484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762</xdr:row>
      <xdr:rowOff>279400</xdr:rowOff>
    </xdr:from>
    <xdr:to>
      <xdr:col>3</xdr:col>
      <xdr:colOff>196850</xdr:colOff>
      <xdr:row>762</xdr:row>
      <xdr:rowOff>498475</xdr:rowOff>
    </xdr:to>
    <xdr:pic>
      <xdr:nvPicPr>
        <xdr:cNvPr id="608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5777706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762</xdr:row>
      <xdr:rowOff>257175</xdr:rowOff>
    </xdr:from>
    <xdr:to>
      <xdr:col>3</xdr:col>
      <xdr:colOff>514350</xdr:colOff>
      <xdr:row>762</xdr:row>
      <xdr:rowOff>476250</xdr:rowOff>
    </xdr:to>
    <xdr:pic>
      <xdr:nvPicPr>
        <xdr:cNvPr id="608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5777484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766</xdr:row>
      <xdr:rowOff>279400</xdr:rowOff>
    </xdr:from>
    <xdr:to>
      <xdr:col>10</xdr:col>
      <xdr:colOff>196850</xdr:colOff>
      <xdr:row>766</xdr:row>
      <xdr:rowOff>498475</xdr:rowOff>
    </xdr:to>
    <xdr:pic>
      <xdr:nvPicPr>
        <xdr:cNvPr id="608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580494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766</xdr:row>
      <xdr:rowOff>257175</xdr:rowOff>
    </xdr:from>
    <xdr:to>
      <xdr:col>10</xdr:col>
      <xdr:colOff>514350</xdr:colOff>
      <xdr:row>766</xdr:row>
      <xdr:rowOff>476250</xdr:rowOff>
    </xdr:to>
    <xdr:pic>
      <xdr:nvPicPr>
        <xdr:cNvPr id="608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5804725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766</xdr:row>
      <xdr:rowOff>279400</xdr:rowOff>
    </xdr:from>
    <xdr:to>
      <xdr:col>3</xdr:col>
      <xdr:colOff>196850</xdr:colOff>
      <xdr:row>766</xdr:row>
      <xdr:rowOff>498475</xdr:rowOff>
    </xdr:to>
    <xdr:pic>
      <xdr:nvPicPr>
        <xdr:cNvPr id="609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580494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766</xdr:row>
      <xdr:rowOff>257175</xdr:rowOff>
    </xdr:from>
    <xdr:to>
      <xdr:col>3</xdr:col>
      <xdr:colOff>514350</xdr:colOff>
      <xdr:row>766</xdr:row>
      <xdr:rowOff>476250</xdr:rowOff>
    </xdr:to>
    <xdr:pic>
      <xdr:nvPicPr>
        <xdr:cNvPr id="609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5804725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549</xdr:row>
      <xdr:rowOff>279400</xdr:rowOff>
    </xdr:from>
    <xdr:to>
      <xdr:col>10</xdr:col>
      <xdr:colOff>196850</xdr:colOff>
      <xdr:row>549</xdr:row>
      <xdr:rowOff>498475</xdr:rowOff>
    </xdr:to>
    <xdr:pic>
      <xdr:nvPicPr>
        <xdr:cNvPr id="609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408959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549</xdr:row>
      <xdr:rowOff>257175</xdr:rowOff>
    </xdr:from>
    <xdr:to>
      <xdr:col>10</xdr:col>
      <xdr:colOff>514350</xdr:colOff>
      <xdr:row>549</xdr:row>
      <xdr:rowOff>476250</xdr:rowOff>
    </xdr:to>
    <xdr:pic>
      <xdr:nvPicPr>
        <xdr:cNvPr id="609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4089368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549</xdr:row>
      <xdr:rowOff>279400</xdr:rowOff>
    </xdr:from>
    <xdr:to>
      <xdr:col>3</xdr:col>
      <xdr:colOff>196850</xdr:colOff>
      <xdr:row>549</xdr:row>
      <xdr:rowOff>498475</xdr:rowOff>
    </xdr:to>
    <xdr:pic>
      <xdr:nvPicPr>
        <xdr:cNvPr id="609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408959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549</xdr:row>
      <xdr:rowOff>257175</xdr:rowOff>
    </xdr:from>
    <xdr:to>
      <xdr:col>3</xdr:col>
      <xdr:colOff>514350</xdr:colOff>
      <xdr:row>549</xdr:row>
      <xdr:rowOff>476250</xdr:rowOff>
    </xdr:to>
    <xdr:pic>
      <xdr:nvPicPr>
        <xdr:cNvPr id="609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4089368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556</xdr:row>
      <xdr:rowOff>279400</xdr:rowOff>
    </xdr:from>
    <xdr:to>
      <xdr:col>10</xdr:col>
      <xdr:colOff>196850</xdr:colOff>
      <xdr:row>556</xdr:row>
      <xdr:rowOff>498475</xdr:rowOff>
    </xdr:to>
    <xdr:pic>
      <xdr:nvPicPr>
        <xdr:cNvPr id="609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4143978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556</xdr:row>
      <xdr:rowOff>257175</xdr:rowOff>
    </xdr:from>
    <xdr:to>
      <xdr:col>10</xdr:col>
      <xdr:colOff>514350</xdr:colOff>
      <xdr:row>556</xdr:row>
      <xdr:rowOff>476250</xdr:rowOff>
    </xdr:to>
    <xdr:pic>
      <xdr:nvPicPr>
        <xdr:cNvPr id="609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4143756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556</xdr:row>
      <xdr:rowOff>279400</xdr:rowOff>
    </xdr:from>
    <xdr:to>
      <xdr:col>3</xdr:col>
      <xdr:colOff>196850</xdr:colOff>
      <xdr:row>556</xdr:row>
      <xdr:rowOff>498475</xdr:rowOff>
    </xdr:to>
    <xdr:pic>
      <xdr:nvPicPr>
        <xdr:cNvPr id="609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4143978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556</xdr:row>
      <xdr:rowOff>257175</xdr:rowOff>
    </xdr:from>
    <xdr:to>
      <xdr:col>3</xdr:col>
      <xdr:colOff>514350</xdr:colOff>
      <xdr:row>556</xdr:row>
      <xdr:rowOff>476250</xdr:rowOff>
    </xdr:to>
    <xdr:pic>
      <xdr:nvPicPr>
        <xdr:cNvPr id="609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4143756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563</xdr:row>
      <xdr:rowOff>279400</xdr:rowOff>
    </xdr:from>
    <xdr:to>
      <xdr:col>10</xdr:col>
      <xdr:colOff>196850</xdr:colOff>
      <xdr:row>563</xdr:row>
      <xdr:rowOff>498475</xdr:rowOff>
    </xdr:to>
    <xdr:pic>
      <xdr:nvPicPr>
        <xdr:cNvPr id="610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420265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563</xdr:row>
      <xdr:rowOff>257175</xdr:rowOff>
    </xdr:from>
    <xdr:to>
      <xdr:col>10</xdr:col>
      <xdr:colOff>514350</xdr:colOff>
      <xdr:row>563</xdr:row>
      <xdr:rowOff>476250</xdr:rowOff>
    </xdr:to>
    <xdr:pic>
      <xdr:nvPicPr>
        <xdr:cNvPr id="610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4202430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563</xdr:row>
      <xdr:rowOff>279400</xdr:rowOff>
    </xdr:from>
    <xdr:to>
      <xdr:col>3</xdr:col>
      <xdr:colOff>196850</xdr:colOff>
      <xdr:row>563</xdr:row>
      <xdr:rowOff>498475</xdr:rowOff>
    </xdr:to>
    <xdr:pic>
      <xdr:nvPicPr>
        <xdr:cNvPr id="610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420265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563</xdr:row>
      <xdr:rowOff>257175</xdr:rowOff>
    </xdr:from>
    <xdr:to>
      <xdr:col>3</xdr:col>
      <xdr:colOff>514350</xdr:colOff>
      <xdr:row>563</xdr:row>
      <xdr:rowOff>476250</xdr:rowOff>
    </xdr:to>
    <xdr:pic>
      <xdr:nvPicPr>
        <xdr:cNvPr id="610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4202430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567</xdr:row>
      <xdr:rowOff>279400</xdr:rowOff>
    </xdr:from>
    <xdr:to>
      <xdr:col>10</xdr:col>
      <xdr:colOff>196850</xdr:colOff>
      <xdr:row>567</xdr:row>
      <xdr:rowOff>498475</xdr:rowOff>
    </xdr:to>
    <xdr:pic>
      <xdr:nvPicPr>
        <xdr:cNvPr id="610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4231132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567</xdr:row>
      <xdr:rowOff>257175</xdr:rowOff>
    </xdr:from>
    <xdr:to>
      <xdr:col>10</xdr:col>
      <xdr:colOff>514350</xdr:colOff>
      <xdr:row>567</xdr:row>
      <xdr:rowOff>476250</xdr:rowOff>
    </xdr:to>
    <xdr:pic>
      <xdr:nvPicPr>
        <xdr:cNvPr id="610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4230909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567</xdr:row>
      <xdr:rowOff>279400</xdr:rowOff>
    </xdr:from>
    <xdr:to>
      <xdr:col>3</xdr:col>
      <xdr:colOff>196850</xdr:colOff>
      <xdr:row>567</xdr:row>
      <xdr:rowOff>498475</xdr:rowOff>
    </xdr:to>
    <xdr:pic>
      <xdr:nvPicPr>
        <xdr:cNvPr id="610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4231132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567</xdr:row>
      <xdr:rowOff>257175</xdr:rowOff>
    </xdr:from>
    <xdr:to>
      <xdr:col>3</xdr:col>
      <xdr:colOff>514350</xdr:colOff>
      <xdr:row>567</xdr:row>
      <xdr:rowOff>476250</xdr:rowOff>
    </xdr:to>
    <xdr:pic>
      <xdr:nvPicPr>
        <xdr:cNvPr id="610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4230909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776</xdr:row>
      <xdr:rowOff>279400</xdr:rowOff>
    </xdr:from>
    <xdr:to>
      <xdr:col>10</xdr:col>
      <xdr:colOff>196850</xdr:colOff>
      <xdr:row>776</xdr:row>
      <xdr:rowOff>498475</xdr:rowOff>
    </xdr:to>
    <xdr:pic>
      <xdr:nvPicPr>
        <xdr:cNvPr id="610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5881243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776</xdr:row>
      <xdr:rowOff>257175</xdr:rowOff>
    </xdr:from>
    <xdr:to>
      <xdr:col>10</xdr:col>
      <xdr:colOff>514350</xdr:colOff>
      <xdr:row>776</xdr:row>
      <xdr:rowOff>476250</xdr:rowOff>
    </xdr:to>
    <xdr:pic>
      <xdr:nvPicPr>
        <xdr:cNvPr id="610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5881020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776</xdr:row>
      <xdr:rowOff>279400</xdr:rowOff>
    </xdr:from>
    <xdr:to>
      <xdr:col>3</xdr:col>
      <xdr:colOff>196850</xdr:colOff>
      <xdr:row>776</xdr:row>
      <xdr:rowOff>498475</xdr:rowOff>
    </xdr:to>
    <xdr:pic>
      <xdr:nvPicPr>
        <xdr:cNvPr id="611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5881243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776</xdr:row>
      <xdr:rowOff>257175</xdr:rowOff>
    </xdr:from>
    <xdr:to>
      <xdr:col>3</xdr:col>
      <xdr:colOff>514350</xdr:colOff>
      <xdr:row>776</xdr:row>
      <xdr:rowOff>476250</xdr:rowOff>
    </xdr:to>
    <xdr:pic>
      <xdr:nvPicPr>
        <xdr:cNvPr id="611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5881020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783</xdr:row>
      <xdr:rowOff>279400</xdr:rowOff>
    </xdr:from>
    <xdr:to>
      <xdr:col>10</xdr:col>
      <xdr:colOff>196850</xdr:colOff>
      <xdr:row>783</xdr:row>
      <xdr:rowOff>498475</xdr:rowOff>
    </xdr:to>
    <xdr:pic>
      <xdr:nvPicPr>
        <xdr:cNvPr id="611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59374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783</xdr:row>
      <xdr:rowOff>257175</xdr:rowOff>
    </xdr:from>
    <xdr:to>
      <xdr:col>10</xdr:col>
      <xdr:colOff>514350</xdr:colOff>
      <xdr:row>783</xdr:row>
      <xdr:rowOff>476250</xdr:rowOff>
    </xdr:to>
    <xdr:pic>
      <xdr:nvPicPr>
        <xdr:cNvPr id="611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5937218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783</xdr:row>
      <xdr:rowOff>279400</xdr:rowOff>
    </xdr:from>
    <xdr:to>
      <xdr:col>3</xdr:col>
      <xdr:colOff>196850</xdr:colOff>
      <xdr:row>783</xdr:row>
      <xdr:rowOff>498475</xdr:rowOff>
    </xdr:to>
    <xdr:pic>
      <xdr:nvPicPr>
        <xdr:cNvPr id="611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59374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783</xdr:row>
      <xdr:rowOff>257175</xdr:rowOff>
    </xdr:from>
    <xdr:to>
      <xdr:col>3</xdr:col>
      <xdr:colOff>514350</xdr:colOff>
      <xdr:row>783</xdr:row>
      <xdr:rowOff>476250</xdr:rowOff>
    </xdr:to>
    <xdr:pic>
      <xdr:nvPicPr>
        <xdr:cNvPr id="611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5937218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790</xdr:row>
      <xdr:rowOff>279400</xdr:rowOff>
    </xdr:from>
    <xdr:to>
      <xdr:col>10</xdr:col>
      <xdr:colOff>196850</xdr:colOff>
      <xdr:row>790</xdr:row>
      <xdr:rowOff>498475</xdr:rowOff>
    </xdr:to>
    <xdr:pic>
      <xdr:nvPicPr>
        <xdr:cNvPr id="611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5991352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790</xdr:row>
      <xdr:rowOff>257175</xdr:rowOff>
    </xdr:from>
    <xdr:to>
      <xdr:col>10</xdr:col>
      <xdr:colOff>514350</xdr:colOff>
      <xdr:row>790</xdr:row>
      <xdr:rowOff>476250</xdr:rowOff>
    </xdr:to>
    <xdr:pic>
      <xdr:nvPicPr>
        <xdr:cNvPr id="611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5991129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790</xdr:row>
      <xdr:rowOff>279400</xdr:rowOff>
    </xdr:from>
    <xdr:to>
      <xdr:col>3</xdr:col>
      <xdr:colOff>196850</xdr:colOff>
      <xdr:row>790</xdr:row>
      <xdr:rowOff>498475</xdr:rowOff>
    </xdr:to>
    <xdr:pic>
      <xdr:nvPicPr>
        <xdr:cNvPr id="611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5991352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790</xdr:row>
      <xdr:rowOff>257175</xdr:rowOff>
    </xdr:from>
    <xdr:to>
      <xdr:col>3</xdr:col>
      <xdr:colOff>514350</xdr:colOff>
      <xdr:row>790</xdr:row>
      <xdr:rowOff>476250</xdr:rowOff>
    </xdr:to>
    <xdr:pic>
      <xdr:nvPicPr>
        <xdr:cNvPr id="611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5991129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794</xdr:row>
      <xdr:rowOff>279400</xdr:rowOff>
    </xdr:from>
    <xdr:to>
      <xdr:col>10</xdr:col>
      <xdr:colOff>196850</xdr:colOff>
      <xdr:row>794</xdr:row>
      <xdr:rowOff>498475</xdr:rowOff>
    </xdr:to>
    <xdr:pic>
      <xdr:nvPicPr>
        <xdr:cNvPr id="612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6016402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794</xdr:row>
      <xdr:rowOff>257175</xdr:rowOff>
    </xdr:from>
    <xdr:to>
      <xdr:col>10</xdr:col>
      <xdr:colOff>514350</xdr:colOff>
      <xdr:row>794</xdr:row>
      <xdr:rowOff>476250</xdr:rowOff>
    </xdr:to>
    <xdr:pic>
      <xdr:nvPicPr>
        <xdr:cNvPr id="612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6016180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794</xdr:row>
      <xdr:rowOff>279400</xdr:rowOff>
    </xdr:from>
    <xdr:to>
      <xdr:col>3</xdr:col>
      <xdr:colOff>196850</xdr:colOff>
      <xdr:row>794</xdr:row>
      <xdr:rowOff>498475</xdr:rowOff>
    </xdr:to>
    <xdr:pic>
      <xdr:nvPicPr>
        <xdr:cNvPr id="612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6016402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794</xdr:row>
      <xdr:rowOff>257175</xdr:rowOff>
    </xdr:from>
    <xdr:to>
      <xdr:col>3</xdr:col>
      <xdr:colOff>514350</xdr:colOff>
      <xdr:row>794</xdr:row>
      <xdr:rowOff>476250</xdr:rowOff>
    </xdr:to>
    <xdr:pic>
      <xdr:nvPicPr>
        <xdr:cNvPr id="612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6016180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804</xdr:row>
      <xdr:rowOff>279400</xdr:rowOff>
    </xdr:from>
    <xdr:to>
      <xdr:col>10</xdr:col>
      <xdr:colOff>196850</xdr:colOff>
      <xdr:row>804</xdr:row>
      <xdr:rowOff>498475</xdr:rowOff>
    </xdr:to>
    <xdr:pic>
      <xdr:nvPicPr>
        <xdr:cNvPr id="612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609660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804</xdr:row>
      <xdr:rowOff>257175</xdr:rowOff>
    </xdr:from>
    <xdr:to>
      <xdr:col>10</xdr:col>
      <xdr:colOff>514350</xdr:colOff>
      <xdr:row>804</xdr:row>
      <xdr:rowOff>476250</xdr:rowOff>
    </xdr:to>
    <xdr:pic>
      <xdr:nvPicPr>
        <xdr:cNvPr id="612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6096381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804</xdr:row>
      <xdr:rowOff>279400</xdr:rowOff>
    </xdr:from>
    <xdr:to>
      <xdr:col>3</xdr:col>
      <xdr:colOff>196850</xdr:colOff>
      <xdr:row>804</xdr:row>
      <xdr:rowOff>498475</xdr:rowOff>
    </xdr:to>
    <xdr:pic>
      <xdr:nvPicPr>
        <xdr:cNvPr id="612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609660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804</xdr:row>
      <xdr:rowOff>257175</xdr:rowOff>
    </xdr:from>
    <xdr:to>
      <xdr:col>3</xdr:col>
      <xdr:colOff>514350</xdr:colOff>
      <xdr:row>804</xdr:row>
      <xdr:rowOff>476250</xdr:rowOff>
    </xdr:to>
    <xdr:pic>
      <xdr:nvPicPr>
        <xdr:cNvPr id="612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6096381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811</xdr:row>
      <xdr:rowOff>279400</xdr:rowOff>
    </xdr:from>
    <xdr:to>
      <xdr:col>10</xdr:col>
      <xdr:colOff>196850</xdr:colOff>
      <xdr:row>811</xdr:row>
      <xdr:rowOff>498475</xdr:rowOff>
    </xdr:to>
    <xdr:pic>
      <xdr:nvPicPr>
        <xdr:cNvPr id="612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6152800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811</xdr:row>
      <xdr:rowOff>257175</xdr:rowOff>
    </xdr:from>
    <xdr:to>
      <xdr:col>10</xdr:col>
      <xdr:colOff>514350</xdr:colOff>
      <xdr:row>811</xdr:row>
      <xdr:rowOff>476250</xdr:rowOff>
    </xdr:to>
    <xdr:pic>
      <xdr:nvPicPr>
        <xdr:cNvPr id="612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6152578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811</xdr:row>
      <xdr:rowOff>279400</xdr:rowOff>
    </xdr:from>
    <xdr:to>
      <xdr:col>3</xdr:col>
      <xdr:colOff>196850</xdr:colOff>
      <xdr:row>811</xdr:row>
      <xdr:rowOff>498475</xdr:rowOff>
    </xdr:to>
    <xdr:pic>
      <xdr:nvPicPr>
        <xdr:cNvPr id="613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6152800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811</xdr:row>
      <xdr:rowOff>257175</xdr:rowOff>
    </xdr:from>
    <xdr:to>
      <xdr:col>3</xdr:col>
      <xdr:colOff>514350</xdr:colOff>
      <xdr:row>811</xdr:row>
      <xdr:rowOff>476250</xdr:rowOff>
    </xdr:to>
    <xdr:pic>
      <xdr:nvPicPr>
        <xdr:cNvPr id="613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6152578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818</xdr:row>
      <xdr:rowOff>279400</xdr:rowOff>
    </xdr:from>
    <xdr:to>
      <xdr:col>10</xdr:col>
      <xdr:colOff>196850</xdr:colOff>
      <xdr:row>818</xdr:row>
      <xdr:rowOff>498475</xdr:rowOff>
    </xdr:to>
    <xdr:pic>
      <xdr:nvPicPr>
        <xdr:cNvPr id="613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620937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818</xdr:row>
      <xdr:rowOff>257175</xdr:rowOff>
    </xdr:from>
    <xdr:to>
      <xdr:col>10</xdr:col>
      <xdr:colOff>514350</xdr:colOff>
      <xdr:row>818</xdr:row>
      <xdr:rowOff>476250</xdr:rowOff>
    </xdr:to>
    <xdr:pic>
      <xdr:nvPicPr>
        <xdr:cNvPr id="613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6209157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818</xdr:row>
      <xdr:rowOff>279400</xdr:rowOff>
    </xdr:from>
    <xdr:to>
      <xdr:col>3</xdr:col>
      <xdr:colOff>196850</xdr:colOff>
      <xdr:row>818</xdr:row>
      <xdr:rowOff>498475</xdr:rowOff>
    </xdr:to>
    <xdr:pic>
      <xdr:nvPicPr>
        <xdr:cNvPr id="61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620937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818</xdr:row>
      <xdr:rowOff>257175</xdr:rowOff>
    </xdr:from>
    <xdr:to>
      <xdr:col>3</xdr:col>
      <xdr:colOff>514350</xdr:colOff>
      <xdr:row>818</xdr:row>
      <xdr:rowOff>476250</xdr:rowOff>
    </xdr:to>
    <xdr:pic>
      <xdr:nvPicPr>
        <xdr:cNvPr id="613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6209157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822</xdr:row>
      <xdr:rowOff>279400</xdr:rowOff>
    </xdr:from>
    <xdr:to>
      <xdr:col>10</xdr:col>
      <xdr:colOff>196850</xdr:colOff>
      <xdr:row>822</xdr:row>
      <xdr:rowOff>498475</xdr:rowOff>
    </xdr:to>
    <xdr:pic>
      <xdr:nvPicPr>
        <xdr:cNvPr id="613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6233858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822</xdr:row>
      <xdr:rowOff>257175</xdr:rowOff>
    </xdr:from>
    <xdr:to>
      <xdr:col>10</xdr:col>
      <xdr:colOff>514350</xdr:colOff>
      <xdr:row>822</xdr:row>
      <xdr:rowOff>476250</xdr:rowOff>
    </xdr:to>
    <xdr:pic>
      <xdr:nvPicPr>
        <xdr:cNvPr id="613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6233636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822</xdr:row>
      <xdr:rowOff>279400</xdr:rowOff>
    </xdr:from>
    <xdr:to>
      <xdr:col>3</xdr:col>
      <xdr:colOff>196850</xdr:colOff>
      <xdr:row>822</xdr:row>
      <xdr:rowOff>498475</xdr:rowOff>
    </xdr:to>
    <xdr:pic>
      <xdr:nvPicPr>
        <xdr:cNvPr id="613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6233858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822</xdr:row>
      <xdr:rowOff>257175</xdr:rowOff>
    </xdr:from>
    <xdr:to>
      <xdr:col>3</xdr:col>
      <xdr:colOff>514350</xdr:colOff>
      <xdr:row>822</xdr:row>
      <xdr:rowOff>476250</xdr:rowOff>
    </xdr:to>
    <xdr:pic>
      <xdr:nvPicPr>
        <xdr:cNvPr id="613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6233636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832</xdr:row>
      <xdr:rowOff>279400</xdr:rowOff>
    </xdr:from>
    <xdr:to>
      <xdr:col>10</xdr:col>
      <xdr:colOff>196850</xdr:colOff>
      <xdr:row>832</xdr:row>
      <xdr:rowOff>498475</xdr:rowOff>
    </xdr:to>
    <xdr:pic>
      <xdr:nvPicPr>
        <xdr:cNvPr id="614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6319488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832</xdr:row>
      <xdr:rowOff>257175</xdr:rowOff>
    </xdr:from>
    <xdr:to>
      <xdr:col>10</xdr:col>
      <xdr:colOff>514350</xdr:colOff>
      <xdr:row>832</xdr:row>
      <xdr:rowOff>476250</xdr:rowOff>
    </xdr:to>
    <xdr:pic>
      <xdr:nvPicPr>
        <xdr:cNvPr id="614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6319266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832</xdr:row>
      <xdr:rowOff>279400</xdr:rowOff>
    </xdr:from>
    <xdr:to>
      <xdr:col>3</xdr:col>
      <xdr:colOff>196850</xdr:colOff>
      <xdr:row>832</xdr:row>
      <xdr:rowOff>498475</xdr:rowOff>
    </xdr:to>
    <xdr:pic>
      <xdr:nvPicPr>
        <xdr:cNvPr id="614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6319488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832</xdr:row>
      <xdr:rowOff>257175</xdr:rowOff>
    </xdr:from>
    <xdr:to>
      <xdr:col>3</xdr:col>
      <xdr:colOff>514350</xdr:colOff>
      <xdr:row>832</xdr:row>
      <xdr:rowOff>476250</xdr:rowOff>
    </xdr:to>
    <xdr:pic>
      <xdr:nvPicPr>
        <xdr:cNvPr id="614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6319266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839</xdr:row>
      <xdr:rowOff>279400</xdr:rowOff>
    </xdr:from>
    <xdr:to>
      <xdr:col>10</xdr:col>
      <xdr:colOff>196850</xdr:colOff>
      <xdr:row>839</xdr:row>
      <xdr:rowOff>498475</xdr:rowOff>
    </xdr:to>
    <xdr:pic>
      <xdr:nvPicPr>
        <xdr:cNvPr id="614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638130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839</xdr:row>
      <xdr:rowOff>257175</xdr:rowOff>
    </xdr:from>
    <xdr:to>
      <xdr:col>10</xdr:col>
      <xdr:colOff>514350</xdr:colOff>
      <xdr:row>839</xdr:row>
      <xdr:rowOff>476250</xdr:rowOff>
    </xdr:to>
    <xdr:pic>
      <xdr:nvPicPr>
        <xdr:cNvPr id="614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6381083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839</xdr:row>
      <xdr:rowOff>279400</xdr:rowOff>
    </xdr:from>
    <xdr:to>
      <xdr:col>3</xdr:col>
      <xdr:colOff>196850</xdr:colOff>
      <xdr:row>839</xdr:row>
      <xdr:rowOff>498475</xdr:rowOff>
    </xdr:to>
    <xdr:pic>
      <xdr:nvPicPr>
        <xdr:cNvPr id="614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638130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839</xdr:row>
      <xdr:rowOff>257175</xdr:rowOff>
    </xdr:from>
    <xdr:to>
      <xdr:col>3</xdr:col>
      <xdr:colOff>514350</xdr:colOff>
      <xdr:row>839</xdr:row>
      <xdr:rowOff>476250</xdr:rowOff>
    </xdr:to>
    <xdr:pic>
      <xdr:nvPicPr>
        <xdr:cNvPr id="614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6381083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846</xdr:row>
      <xdr:rowOff>279400</xdr:rowOff>
    </xdr:from>
    <xdr:to>
      <xdr:col>10</xdr:col>
      <xdr:colOff>196850</xdr:colOff>
      <xdr:row>846</xdr:row>
      <xdr:rowOff>498475</xdr:rowOff>
    </xdr:to>
    <xdr:pic>
      <xdr:nvPicPr>
        <xdr:cNvPr id="614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6440741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846</xdr:row>
      <xdr:rowOff>257175</xdr:rowOff>
    </xdr:from>
    <xdr:to>
      <xdr:col>10</xdr:col>
      <xdr:colOff>514350</xdr:colOff>
      <xdr:row>846</xdr:row>
      <xdr:rowOff>476250</xdr:rowOff>
    </xdr:to>
    <xdr:pic>
      <xdr:nvPicPr>
        <xdr:cNvPr id="614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6440519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846</xdr:row>
      <xdr:rowOff>279400</xdr:rowOff>
    </xdr:from>
    <xdr:to>
      <xdr:col>3</xdr:col>
      <xdr:colOff>196850</xdr:colOff>
      <xdr:row>846</xdr:row>
      <xdr:rowOff>498475</xdr:rowOff>
    </xdr:to>
    <xdr:pic>
      <xdr:nvPicPr>
        <xdr:cNvPr id="615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6440741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846</xdr:row>
      <xdr:rowOff>257175</xdr:rowOff>
    </xdr:from>
    <xdr:to>
      <xdr:col>3</xdr:col>
      <xdr:colOff>514350</xdr:colOff>
      <xdr:row>846</xdr:row>
      <xdr:rowOff>476250</xdr:rowOff>
    </xdr:to>
    <xdr:pic>
      <xdr:nvPicPr>
        <xdr:cNvPr id="615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6440519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850</xdr:row>
      <xdr:rowOff>279400</xdr:rowOff>
    </xdr:from>
    <xdr:to>
      <xdr:col>10</xdr:col>
      <xdr:colOff>196850</xdr:colOff>
      <xdr:row>850</xdr:row>
      <xdr:rowOff>498475</xdr:rowOff>
    </xdr:to>
    <xdr:pic>
      <xdr:nvPicPr>
        <xdr:cNvPr id="615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6468078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850</xdr:row>
      <xdr:rowOff>257175</xdr:rowOff>
    </xdr:from>
    <xdr:to>
      <xdr:col>10</xdr:col>
      <xdr:colOff>514350</xdr:colOff>
      <xdr:row>850</xdr:row>
      <xdr:rowOff>476250</xdr:rowOff>
    </xdr:to>
    <xdr:pic>
      <xdr:nvPicPr>
        <xdr:cNvPr id="615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6467856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850</xdr:row>
      <xdr:rowOff>279400</xdr:rowOff>
    </xdr:from>
    <xdr:to>
      <xdr:col>3</xdr:col>
      <xdr:colOff>196850</xdr:colOff>
      <xdr:row>850</xdr:row>
      <xdr:rowOff>498475</xdr:rowOff>
    </xdr:to>
    <xdr:pic>
      <xdr:nvPicPr>
        <xdr:cNvPr id="615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6468078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850</xdr:row>
      <xdr:rowOff>257175</xdr:rowOff>
    </xdr:from>
    <xdr:to>
      <xdr:col>3</xdr:col>
      <xdr:colOff>514350</xdr:colOff>
      <xdr:row>850</xdr:row>
      <xdr:rowOff>476250</xdr:rowOff>
    </xdr:to>
    <xdr:pic>
      <xdr:nvPicPr>
        <xdr:cNvPr id="615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6467856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860</xdr:row>
      <xdr:rowOff>279400</xdr:rowOff>
    </xdr:from>
    <xdr:to>
      <xdr:col>10</xdr:col>
      <xdr:colOff>196850</xdr:colOff>
      <xdr:row>860</xdr:row>
      <xdr:rowOff>498475</xdr:rowOff>
    </xdr:to>
    <xdr:pic>
      <xdr:nvPicPr>
        <xdr:cNvPr id="615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6550755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860</xdr:row>
      <xdr:rowOff>257175</xdr:rowOff>
    </xdr:from>
    <xdr:to>
      <xdr:col>10</xdr:col>
      <xdr:colOff>514350</xdr:colOff>
      <xdr:row>860</xdr:row>
      <xdr:rowOff>476250</xdr:rowOff>
    </xdr:to>
    <xdr:pic>
      <xdr:nvPicPr>
        <xdr:cNvPr id="615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6550533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860</xdr:row>
      <xdr:rowOff>279400</xdr:rowOff>
    </xdr:from>
    <xdr:to>
      <xdr:col>3</xdr:col>
      <xdr:colOff>196850</xdr:colOff>
      <xdr:row>860</xdr:row>
      <xdr:rowOff>498475</xdr:rowOff>
    </xdr:to>
    <xdr:pic>
      <xdr:nvPicPr>
        <xdr:cNvPr id="615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6550755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860</xdr:row>
      <xdr:rowOff>257175</xdr:rowOff>
    </xdr:from>
    <xdr:to>
      <xdr:col>3</xdr:col>
      <xdr:colOff>514350</xdr:colOff>
      <xdr:row>860</xdr:row>
      <xdr:rowOff>476250</xdr:rowOff>
    </xdr:to>
    <xdr:pic>
      <xdr:nvPicPr>
        <xdr:cNvPr id="615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6550533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867</xdr:row>
      <xdr:rowOff>279400</xdr:rowOff>
    </xdr:from>
    <xdr:to>
      <xdr:col>10</xdr:col>
      <xdr:colOff>196850</xdr:colOff>
      <xdr:row>867</xdr:row>
      <xdr:rowOff>498475</xdr:rowOff>
    </xdr:to>
    <xdr:pic>
      <xdr:nvPicPr>
        <xdr:cNvPr id="616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661095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867</xdr:row>
      <xdr:rowOff>257175</xdr:rowOff>
    </xdr:from>
    <xdr:to>
      <xdr:col>10</xdr:col>
      <xdr:colOff>514350</xdr:colOff>
      <xdr:row>867</xdr:row>
      <xdr:rowOff>476250</xdr:rowOff>
    </xdr:to>
    <xdr:pic>
      <xdr:nvPicPr>
        <xdr:cNvPr id="616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6610731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867</xdr:row>
      <xdr:rowOff>279400</xdr:rowOff>
    </xdr:from>
    <xdr:to>
      <xdr:col>3</xdr:col>
      <xdr:colOff>196850</xdr:colOff>
      <xdr:row>867</xdr:row>
      <xdr:rowOff>498475</xdr:rowOff>
    </xdr:to>
    <xdr:pic>
      <xdr:nvPicPr>
        <xdr:cNvPr id="616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661095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867</xdr:row>
      <xdr:rowOff>257175</xdr:rowOff>
    </xdr:from>
    <xdr:to>
      <xdr:col>3</xdr:col>
      <xdr:colOff>514350</xdr:colOff>
      <xdr:row>867</xdr:row>
      <xdr:rowOff>476250</xdr:rowOff>
    </xdr:to>
    <xdr:pic>
      <xdr:nvPicPr>
        <xdr:cNvPr id="616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6610731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874</xdr:row>
      <xdr:rowOff>279400</xdr:rowOff>
    </xdr:from>
    <xdr:to>
      <xdr:col>10</xdr:col>
      <xdr:colOff>196850</xdr:colOff>
      <xdr:row>874</xdr:row>
      <xdr:rowOff>498475</xdr:rowOff>
    </xdr:to>
    <xdr:pic>
      <xdr:nvPicPr>
        <xdr:cNvPr id="616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6667817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874</xdr:row>
      <xdr:rowOff>257175</xdr:rowOff>
    </xdr:from>
    <xdr:to>
      <xdr:col>10</xdr:col>
      <xdr:colOff>514350</xdr:colOff>
      <xdr:row>874</xdr:row>
      <xdr:rowOff>476250</xdr:rowOff>
    </xdr:to>
    <xdr:pic>
      <xdr:nvPicPr>
        <xdr:cNvPr id="616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6667595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874</xdr:row>
      <xdr:rowOff>279400</xdr:rowOff>
    </xdr:from>
    <xdr:to>
      <xdr:col>3</xdr:col>
      <xdr:colOff>196850</xdr:colOff>
      <xdr:row>874</xdr:row>
      <xdr:rowOff>498475</xdr:rowOff>
    </xdr:to>
    <xdr:pic>
      <xdr:nvPicPr>
        <xdr:cNvPr id="616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6667817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874</xdr:row>
      <xdr:rowOff>257175</xdr:rowOff>
    </xdr:from>
    <xdr:to>
      <xdr:col>3</xdr:col>
      <xdr:colOff>514350</xdr:colOff>
      <xdr:row>874</xdr:row>
      <xdr:rowOff>476250</xdr:rowOff>
    </xdr:to>
    <xdr:pic>
      <xdr:nvPicPr>
        <xdr:cNvPr id="616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6667595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878</xdr:row>
      <xdr:rowOff>279400</xdr:rowOff>
    </xdr:from>
    <xdr:to>
      <xdr:col>10</xdr:col>
      <xdr:colOff>196850</xdr:colOff>
      <xdr:row>878</xdr:row>
      <xdr:rowOff>498475</xdr:rowOff>
    </xdr:to>
    <xdr:pic>
      <xdr:nvPicPr>
        <xdr:cNvPr id="616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6692106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878</xdr:row>
      <xdr:rowOff>257175</xdr:rowOff>
    </xdr:from>
    <xdr:to>
      <xdr:col>10</xdr:col>
      <xdr:colOff>514350</xdr:colOff>
      <xdr:row>878</xdr:row>
      <xdr:rowOff>476250</xdr:rowOff>
    </xdr:to>
    <xdr:pic>
      <xdr:nvPicPr>
        <xdr:cNvPr id="616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6691884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878</xdr:row>
      <xdr:rowOff>279400</xdr:rowOff>
    </xdr:from>
    <xdr:to>
      <xdr:col>3</xdr:col>
      <xdr:colOff>196850</xdr:colOff>
      <xdr:row>878</xdr:row>
      <xdr:rowOff>498475</xdr:rowOff>
    </xdr:to>
    <xdr:pic>
      <xdr:nvPicPr>
        <xdr:cNvPr id="617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6692106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878</xdr:row>
      <xdr:rowOff>257175</xdr:rowOff>
    </xdr:from>
    <xdr:to>
      <xdr:col>3</xdr:col>
      <xdr:colOff>514350</xdr:colOff>
      <xdr:row>878</xdr:row>
      <xdr:rowOff>476250</xdr:rowOff>
    </xdr:to>
    <xdr:pic>
      <xdr:nvPicPr>
        <xdr:cNvPr id="617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6691884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888</xdr:row>
      <xdr:rowOff>279400</xdr:rowOff>
    </xdr:from>
    <xdr:to>
      <xdr:col>10</xdr:col>
      <xdr:colOff>196850</xdr:colOff>
      <xdr:row>888</xdr:row>
      <xdr:rowOff>498475</xdr:rowOff>
    </xdr:to>
    <xdr:pic>
      <xdr:nvPicPr>
        <xdr:cNvPr id="617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677059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888</xdr:row>
      <xdr:rowOff>257175</xdr:rowOff>
    </xdr:from>
    <xdr:to>
      <xdr:col>10</xdr:col>
      <xdr:colOff>514350</xdr:colOff>
      <xdr:row>888</xdr:row>
      <xdr:rowOff>476250</xdr:rowOff>
    </xdr:to>
    <xdr:pic>
      <xdr:nvPicPr>
        <xdr:cNvPr id="617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6770370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888</xdr:row>
      <xdr:rowOff>279400</xdr:rowOff>
    </xdr:from>
    <xdr:to>
      <xdr:col>3</xdr:col>
      <xdr:colOff>196850</xdr:colOff>
      <xdr:row>888</xdr:row>
      <xdr:rowOff>498475</xdr:rowOff>
    </xdr:to>
    <xdr:pic>
      <xdr:nvPicPr>
        <xdr:cNvPr id="617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677059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888</xdr:row>
      <xdr:rowOff>257175</xdr:rowOff>
    </xdr:from>
    <xdr:to>
      <xdr:col>3</xdr:col>
      <xdr:colOff>514350</xdr:colOff>
      <xdr:row>888</xdr:row>
      <xdr:rowOff>476250</xdr:rowOff>
    </xdr:to>
    <xdr:pic>
      <xdr:nvPicPr>
        <xdr:cNvPr id="617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6770370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895</xdr:row>
      <xdr:rowOff>279400</xdr:rowOff>
    </xdr:from>
    <xdr:to>
      <xdr:col>10</xdr:col>
      <xdr:colOff>196850</xdr:colOff>
      <xdr:row>895</xdr:row>
      <xdr:rowOff>498475</xdr:rowOff>
    </xdr:to>
    <xdr:pic>
      <xdr:nvPicPr>
        <xdr:cNvPr id="617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6827837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895</xdr:row>
      <xdr:rowOff>257175</xdr:rowOff>
    </xdr:from>
    <xdr:to>
      <xdr:col>10</xdr:col>
      <xdr:colOff>514350</xdr:colOff>
      <xdr:row>895</xdr:row>
      <xdr:rowOff>476250</xdr:rowOff>
    </xdr:to>
    <xdr:pic>
      <xdr:nvPicPr>
        <xdr:cNvPr id="617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6827615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895</xdr:row>
      <xdr:rowOff>279400</xdr:rowOff>
    </xdr:from>
    <xdr:to>
      <xdr:col>3</xdr:col>
      <xdr:colOff>196850</xdr:colOff>
      <xdr:row>895</xdr:row>
      <xdr:rowOff>498475</xdr:rowOff>
    </xdr:to>
    <xdr:pic>
      <xdr:nvPicPr>
        <xdr:cNvPr id="617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6827837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895</xdr:row>
      <xdr:rowOff>257175</xdr:rowOff>
    </xdr:from>
    <xdr:to>
      <xdr:col>3</xdr:col>
      <xdr:colOff>514350</xdr:colOff>
      <xdr:row>895</xdr:row>
      <xdr:rowOff>476250</xdr:rowOff>
    </xdr:to>
    <xdr:pic>
      <xdr:nvPicPr>
        <xdr:cNvPr id="617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6827615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902</xdr:row>
      <xdr:rowOff>279400</xdr:rowOff>
    </xdr:from>
    <xdr:to>
      <xdr:col>10</xdr:col>
      <xdr:colOff>196850</xdr:colOff>
      <xdr:row>902</xdr:row>
      <xdr:rowOff>498475</xdr:rowOff>
    </xdr:to>
    <xdr:pic>
      <xdr:nvPicPr>
        <xdr:cNvPr id="618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6886606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902</xdr:row>
      <xdr:rowOff>257175</xdr:rowOff>
    </xdr:from>
    <xdr:to>
      <xdr:col>10</xdr:col>
      <xdr:colOff>514350</xdr:colOff>
      <xdr:row>902</xdr:row>
      <xdr:rowOff>476250</xdr:rowOff>
    </xdr:to>
    <xdr:pic>
      <xdr:nvPicPr>
        <xdr:cNvPr id="618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6886384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902</xdr:row>
      <xdr:rowOff>279400</xdr:rowOff>
    </xdr:from>
    <xdr:to>
      <xdr:col>3</xdr:col>
      <xdr:colOff>196850</xdr:colOff>
      <xdr:row>902</xdr:row>
      <xdr:rowOff>498475</xdr:rowOff>
    </xdr:to>
    <xdr:pic>
      <xdr:nvPicPr>
        <xdr:cNvPr id="618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6886606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902</xdr:row>
      <xdr:rowOff>257175</xdr:rowOff>
    </xdr:from>
    <xdr:to>
      <xdr:col>3</xdr:col>
      <xdr:colOff>514350</xdr:colOff>
      <xdr:row>902</xdr:row>
      <xdr:rowOff>476250</xdr:rowOff>
    </xdr:to>
    <xdr:pic>
      <xdr:nvPicPr>
        <xdr:cNvPr id="618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6886384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912</xdr:row>
      <xdr:rowOff>279400</xdr:rowOff>
    </xdr:from>
    <xdr:to>
      <xdr:col>10</xdr:col>
      <xdr:colOff>196850</xdr:colOff>
      <xdr:row>912</xdr:row>
      <xdr:rowOff>498475</xdr:rowOff>
    </xdr:to>
    <xdr:pic>
      <xdr:nvPicPr>
        <xdr:cNvPr id="618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6968140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912</xdr:row>
      <xdr:rowOff>257175</xdr:rowOff>
    </xdr:from>
    <xdr:to>
      <xdr:col>10</xdr:col>
      <xdr:colOff>514350</xdr:colOff>
      <xdr:row>912</xdr:row>
      <xdr:rowOff>476250</xdr:rowOff>
    </xdr:to>
    <xdr:pic>
      <xdr:nvPicPr>
        <xdr:cNvPr id="618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6967918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912</xdr:row>
      <xdr:rowOff>279400</xdr:rowOff>
    </xdr:from>
    <xdr:to>
      <xdr:col>3</xdr:col>
      <xdr:colOff>196850</xdr:colOff>
      <xdr:row>912</xdr:row>
      <xdr:rowOff>498475</xdr:rowOff>
    </xdr:to>
    <xdr:pic>
      <xdr:nvPicPr>
        <xdr:cNvPr id="618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6968140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912</xdr:row>
      <xdr:rowOff>257175</xdr:rowOff>
    </xdr:from>
    <xdr:to>
      <xdr:col>3</xdr:col>
      <xdr:colOff>514350</xdr:colOff>
      <xdr:row>912</xdr:row>
      <xdr:rowOff>476250</xdr:rowOff>
    </xdr:to>
    <xdr:pic>
      <xdr:nvPicPr>
        <xdr:cNvPr id="618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6967918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919</xdr:row>
      <xdr:rowOff>279400</xdr:rowOff>
    </xdr:from>
    <xdr:to>
      <xdr:col>10</xdr:col>
      <xdr:colOff>196850</xdr:colOff>
      <xdr:row>919</xdr:row>
      <xdr:rowOff>498475</xdr:rowOff>
    </xdr:to>
    <xdr:pic>
      <xdr:nvPicPr>
        <xdr:cNvPr id="618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7021861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919</xdr:row>
      <xdr:rowOff>257175</xdr:rowOff>
    </xdr:from>
    <xdr:to>
      <xdr:col>10</xdr:col>
      <xdr:colOff>514350</xdr:colOff>
      <xdr:row>919</xdr:row>
      <xdr:rowOff>476250</xdr:rowOff>
    </xdr:to>
    <xdr:pic>
      <xdr:nvPicPr>
        <xdr:cNvPr id="618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7021639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919</xdr:row>
      <xdr:rowOff>279400</xdr:rowOff>
    </xdr:from>
    <xdr:to>
      <xdr:col>3</xdr:col>
      <xdr:colOff>196850</xdr:colOff>
      <xdr:row>919</xdr:row>
      <xdr:rowOff>498475</xdr:rowOff>
    </xdr:to>
    <xdr:pic>
      <xdr:nvPicPr>
        <xdr:cNvPr id="619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021861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919</xdr:row>
      <xdr:rowOff>257175</xdr:rowOff>
    </xdr:from>
    <xdr:to>
      <xdr:col>3</xdr:col>
      <xdr:colOff>514350</xdr:colOff>
      <xdr:row>919</xdr:row>
      <xdr:rowOff>476250</xdr:rowOff>
    </xdr:to>
    <xdr:pic>
      <xdr:nvPicPr>
        <xdr:cNvPr id="619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7021639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926</xdr:row>
      <xdr:rowOff>279400</xdr:rowOff>
    </xdr:from>
    <xdr:to>
      <xdr:col>10</xdr:col>
      <xdr:colOff>196850</xdr:colOff>
      <xdr:row>926</xdr:row>
      <xdr:rowOff>498475</xdr:rowOff>
    </xdr:to>
    <xdr:pic>
      <xdr:nvPicPr>
        <xdr:cNvPr id="619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7079773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926</xdr:row>
      <xdr:rowOff>257175</xdr:rowOff>
    </xdr:from>
    <xdr:to>
      <xdr:col>10</xdr:col>
      <xdr:colOff>514350</xdr:colOff>
      <xdr:row>926</xdr:row>
      <xdr:rowOff>476250</xdr:rowOff>
    </xdr:to>
    <xdr:pic>
      <xdr:nvPicPr>
        <xdr:cNvPr id="619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7079551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926</xdr:row>
      <xdr:rowOff>279400</xdr:rowOff>
    </xdr:from>
    <xdr:to>
      <xdr:col>3</xdr:col>
      <xdr:colOff>196850</xdr:colOff>
      <xdr:row>926</xdr:row>
      <xdr:rowOff>498475</xdr:rowOff>
    </xdr:to>
    <xdr:pic>
      <xdr:nvPicPr>
        <xdr:cNvPr id="619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079773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926</xdr:row>
      <xdr:rowOff>257175</xdr:rowOff>
    </xdr:from>
    <xdr:to>
      <xdr:col>3</xdr:col>
      <xdr:colOff>514350</xdr:colOff>
      <xdr:row>926</xdr:row>
      <xdr:rowOff>476250</xdr:rowOff>
    </xdr:to>
    <xdr:pic>
      <xdr:nvPicPr>
        <xdr:cNvPr id="619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7079551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930</xdr:row>
      <xdr:rowOff>279400</xdr:rowOff>
    </xdr:from>
    <xdr:to>
      <xdr:col>10</xdr:col>
      <xdr:colOff>196850</xdr:colOff>
      <xdr:row>930</xdr:row>
      <xdr:rowOff>498475</xdr:rowOff>
    </xdr:to>
    <xdr:pic>
      <xdr:nvPicPr>
        <xdr:cNvPr id="619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710549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930</xdr:row>
      <xdr:rowOff>257175</xdr:rowOff>
    </xdr:from>
    <xdr:to>
      <xdr:col>10</xdr:col>
      <xdr:colOff>514350</xdr:colOff>
      <xdr:row>930</xdr:row>
      <xdr:rowOff>476250</xdr:rowOff>
    </xdr:to>
    <xdr:pic>
      <xdr:nvPicPr>
        <xdr:cNvPr id="619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7105269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930</xdr:row>
      <xdr:rowOff>279400</xdr:rowOff>
    </xdr:from>
    <xdr:to>
      <xdr:col>3</xdr:col>
      <xdr:colOff>196850</xdr:colOff>
      <xdr:row>930</xdr:row>
      <xdr:rowOff>498475</xdr:rowOff>
    </xdr:to>
    <xdr:pic>
      <xdr:nvPicPr>
        <xdr:cNvPr id="619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10549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930</xdr:row>
      <xdr:rowOff>257175</xdr:rowOff>
    </xdr:from>
    <xdr:to>
      <xdr:col>3</xdr:col>
      <xdr:colOff>514350</xdr:colOff>
      <xdr:row>930</xdr:row>
      <xdr:rowOff>476250</xdr:rowOff>
    </xdr:to>
    <xdr:pic>
      <xdr:nvPicPr>
        <xdr:cNvPr id="619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7105269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940</xdr:row>
      <xdr:rowOff>279400</xdr:rowOff>
    </xdr:from>
    <xdr:to>
      <xdr:col>10</xdr:col>
      <xdr:colOff>196850</xdr:colOff>
      <xdr:row>940</xdr:row>
      <xdr:rowOff>498475</xdr:rowOff>
    </xdr:to>
    <xdr:pic>
      <xdr:nvPicPr>
        <xdr:cNvPr id="620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7190835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940</xdr:row>
      <xdr:rowOff>257175</xdr:rowOff>
    </xdr:from>
    <xdr:to>
      <xdr:col>10</xdr:col>
      <xdr:colOff>514350</xdr:colOff>
      <xdr:row>940</xdr:row>
      <xdr:rowOff>476250</xdr:rowOff>
    </xdr:to>
    <xdr:pic>
      <xdr:nvPicPr>
        <xdr:cNvPr id="620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7190613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940</xdr:row>
      <xdr:rowOff>279400</xdr:rowOff>
    </xdr:from>
    <xdr:to>
      <xdr:col>3</xdr:col>
      <xdr:colOff>196850</xdr:colOff>
      <xdr:row>940</xdr:row>
      <xdr:rowOff>498475</xdr:rowOff>
    </xdr:to>
    <xdr:pic>
      <xdr:nvPicPr>
        <xdr:cNvPr id="620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190835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940</xdr:row>
      <xdr:rowOff>257175</xdr:rowOff>
    </xdr:from>
    <xdr:to>
      <xdr:col>3</xdr:col>
      <xdr:colOff>514350</xdr:colOff>
      <xdr:row>940</xdr:row>
      <xdr:rowOff>476250</xdr:rowOff>
    </xdr:to>
    <xdr:pic>
      <xdr:nvPicPr>
        <xdr:cNvPr id="620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7190613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947</xdr:row>
      <xdr:rowOff>279400</xdr:rowOff>
    </xdr:from>
    <xdr:to>
      <xdr:col>10</xdr:col>
      <xdr:colOff>196850</xdr:colOff>
      <xdr:row>947</xdr:row>
      <xdr:rowOff>498475</xdr:rowOff>
    </xdr:to>
    <xdr:pic>
      <xdr:nvPicPr>
        <xdr:cNvPr id="620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7249699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947</xdr:row>
      <xdr:rowOff>257175</xdr:rowOff>
    </xdr:from>
    <xdr:to>
      <xdr:col>10</xdr:col>
      <xdr:colOff>514350</xdr:colOff>
      <xdr:row>947</xdr:row>
      <xdr:rowOff>476250</xdr:rowOff>
    </xdr:to>
    <xdr:pic>
      <xdr:nvPicPr>
        <xdr:cNvPr id="620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7249477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947</xdr:row>
      <xdr:rowOff>279400</xdr:rowOff>
    </xdr:from>
    <xdr:to>
      <xdr:col>3</xdr:col>
      <xdr:colOff>196850</xdr:colOff>
      <xdr:row>947</xdr:row>
      <xdr:rowOff>498475</xdr:rowOff>
    </xdr:to>
    <xdr:pic>
      <xdr:nvPicPr>
        <xdr:cNvPr id="620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249699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947</xdr:row>
      <xdr:rowOff>257175</xdr:rowOff>
    </xdr:from>
    <xdr:to>
      <xdr:col>3</xdr:col>
      <xdr:colOff>514350</xdr:colOff>
      <xdr:row>947</xdr:row>
      <xdr:rowOff>476250</xdr:rowOff>
    </xdr:to>
    <xdr:pic>
      <xdr:nvPicPr>
        <xdr:cNvPr id="620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7249477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954</xdr:row>
      <xdr:rowOff>279400</xdr:rowOff>
    </xdr:from>
    <xdr:to>
      <xdr:col>10</xdr:col>
      <xdr:colOff>196850</xdr:colOff>
      <xdr:row>954</xdr:row>
      <xdr:rowOff>498475</xdr:rowOff>
    </xdr:to>
    <xdr:pic>
      <xdr:nvPicPr>
        <xdr:cNvPr id="620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7307897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954</xdr:row>
      <xdr:rowOff>257175</xdr:rowOff>
    </xdr:from>
    <xdr:to>
      <xdr:col>10</xdr:col>
      <xdr:colOff>514350</xdr:colOff>
      <xdr:row>954</xdr:row>
      <xdr:rowOff>476250</xdr:rowOff>
    </xdr:to>
    <xdr:pic>
      <xdr:nvPicPr>
        <xdr:cNvPr id="620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7307675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954</xdr:row>
      <xdr:rowOff>279400</xdr:rowOff>
    </xdr:from>
    <xdr:to>
      <xdr:col>3</xdr:col>
      <xdr:colOff>196850</xdr:colOff>
      <xdr:row>954</xdr:row>
      <xdr:rowOff>498475</xdr:rowOff>
    </xdr:to>
    <xdr:pic>
      <xdr:nvPicPr>
        <xdr:cNvPr id="621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307897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954</xdr:row>
      <xdr:rowOff>257175</xdr:rowOff>
    </xdr:from>
    <xdr:to>
      <xdr:col>3</xdr:col>
      <xdr:colOff>514350</xdr:colOff>
      <xdr:row>954</xdr:row>
      <xdr:rowOff>476250</xdr:rowOff>
    </xdr:to>
    <xdr:pic>
      <xdr:nvPicPr>
        <xdr:cNvPr id="621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7307675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958</xdr:row>
      <xdr:rowOff>279400</xdr:rowOff>
    </xdr:from>
    <xdr:to>
      <xdr:col>10</xdr:col>
      <xdr:colOff>196850</xdr:colOff>
      <xdr:row>958</xdr:row>
      <xdr:rowOff>498475</xdr:rowOff>
    </xdr:to>
    <xdr:pic>
      <xdr:nvPicPr>
        <xdr:cNvPr id="621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733190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958</xdr:row>
      <xdr:rowOff>257175</xdr:rowOff>
    </xdr:from>
    <xdr:to>
      <xdr:col>10</xdr:col>
      <xdr:colOff>514350</xdr:colOff>
      <xdr:row>958</xdr:row>
      <xdr:rowOff>476250</xdr:rowOff>
    </xdr:to>
    <xdr:pic>
      <xdr:nvPicPr>
        <xdr:cNvPr id="621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7331678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958</xdr:row>
      <xdr:rowOff>279400</xdr:rowOff>
    </xdr:from>
    <xdr:to>
      <xdr:col>3</xdr:col>
      <xdr:colOff>196850</xdr:colOff>
      <xdr:row>958</xdr:row>
      <xdr:rowOff>498475</xdr:rowOff>
    </xdr:to>
    <xdr:pic>
      <xdr:nvPicPr>
        <xdr:cNvPr id="621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33190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958</xdr:row>
      <xdr:rowOff>257175</xdr:rowOff>
    </xdr:from>
    <xdr:to>
      <xdr:col>3</xdr:col>
      <xdr:colOff>514350</xdr:colOff>
      <xdr:row>958</xdr:row>
      <xdr:rowOff>476250</xdr:rowOff>
    </xdr:to>
    <xdr:pic>
      <xdr:nvPicPr>
        <xdr:cNvPr id="621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7331678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977</xdr:row>
      <xdr:rowOff>279400</xdr:rowOff>
    </xdr:from>
    <xdr:to>
      <xdr:col>10</xdr:col>
      <xdr:colOff>196850</xdr:colOff>
      <xdr:row>977</xdr:row>
      <xdr:rowOff>498475</xdr:rowOff>
    </xdr:to>
    <xdr:pic>
      <xdr:nvPicPr>
        <xdr:cNvPr id="621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7483157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977</xdr:row>
      <xdr:rowOff>257175</xdr:rowOff>
    </xdr:from>
    <xdr:to>
      <xdr:col>10</xdr:col>
      <xdr:colOff>514350</xdr:colOff>
      <xdr:row>977</xdr:row>
      <xdr:rowOff>476250</xdr:rowOff>
    </xdr:to>
    <xdr:pic>
      <xdr:nvPicPr>
        <xdr:cNvPr id="621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7482935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977</xdr:row>
      <xdr:rowOff>279400</xdr:rowOff>
    </xdr:from>
    <xdr:to>
      <xdr:col>3</xdr:col>
      <xdr:colOff>196850</xdr:colOff>
      <xdr:row>977</xdr:row>
      <xdr:rowOff>498475</xdr:rowOff>
    </xdr:to>
    <xdr:pic>
      <xdr:nvPicPr>
        <xdr:cNvPr id="621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483157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977</xdr:row>
      <xdr:rowOff>257175</xdr:rowOff>
    </xdr:from>
    <xdr:to>
      <xdr:col>3</xdr:col>
      <xdr:colOff>514350</xdr:colOff>
      <xdr:row>977</xdr:row>
      <xdr:rowOff>476250</xdr:rowOff>
    </xdr:to>
    <xdr:pic>
      <xdr:nvPicPr>
        <xdr:cNvPr id="621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7482935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984</xdr:row>
      <xdr:rowOff>279400</xdr:rowOff>
    </xdr:from>
    <xdr:to>
      <xdr:col>10</xdr:col>
      <xdr:colOff>196850</xdr:colOff>
      <xdr:row>984</xdr:row>
      <xdr:rowOff>498475</xdr:rowOff>
    </xdr:to>
    <xdr:pic>
      <xdr:nvPicPr>
        <xdr:cNvPr id="622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7542593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984</xdr:row>
      <xdr:rowOff>257175</xdr:rowOff>
    </xdr:from>
    <xdr:to>
      <xdr:col>10</xdr:col>
      <xdr:colOff>514350</xdr:colOff>
      <xdr:row>984</xdr:row>
      <xdr:rowOff>476250</xdr:rowOff>
    </xdr:to>
    <xdr:pic>
      <xdr:nvPicPr>
        <xdr:cNvPr id="622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7542371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984</xdr:row>
      <xdr:rowOff>279400</xdr:rowOff>
    </xdr:from>
    <xdr:to>
      <xdr:col>3</xdr:col>
      <xdr:colOff>196850</xdr:colOff>
      <xdr:row>984</xdr:row>
      <xdr:rowOff>498475</xdr:rowOff>
    </xdr:to>
    <xdr:pic>
      <xdr:nvPicPr>
        <xdr:cNvPr id="622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542593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984</xdr:row>
      <xdr:rowOff>257175</xdr:rowOff>
    </xdr:from>
    <xdr:to>
      <xdr:col>3</xdr:col>
      <xdr:colOff>514350</xdr:colOff>
      <xdr:row>984</xdr:row>
      <xdr:rowOff>476250</xdr:rowOff>
    </xdr:to>
    <xdr:pic>
      <xdr:nvPicPr>
        <xdr:cNvPr id="622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7542371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991</xdr:row>
      <xdr:rowOff>279400</xdr:rowOff>
    </xdr:from>
    <xdr:to>
      <xdr:col>10</xdr:col>
      <xdr:colOff>196850</xdr:colOff>
      <xdr:row>991</xdr:row>
      <xdr:rowOff>498475</xdr:rowOff>
    </xdr:to>
    <xdr:pic>
      <xdr:nvPicPr>
        <xdr:cNvPr id="622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760183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991</xdr:row>
      <xdr:rowOff>257175</xdr:rowOff>
    </xdr:from>
    <xdr:to>
      <xdr:col>10</xdr:col>
      <xdr:colOff>514350</xdr:colOff>
      <xdr:row>991</xdr:row>
      <xdr:rowOff>476250</xdr:rowOff>
    </xdr:to>
    <xdr:pic>
      <xdr:nvPicPr>
        <xdr:cNvPr id="622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7601616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991</xdr:row>
      <xdr:rowOff>279400</xdr:rowOff>
    </xdr:from>
    <xdr:to>
      <xdr:col>3</xdr:col>
      <xdr:colOff>196850</xdr:colOff>
      <xdr:row>991</xdr:row>
      <xdr:rowOff>498475</xdr:rowOff>
    </xdr:to>
    <xdr:pic>
      <xdr:nvPicPr>
        <xdr:cNvPr id="622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60183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991</xdr:row>
      <xdr:rowOff>257175</xdr:rowOff>
    </xdr:from>
    <xdr:to>
      <xdr:col>3</xdr:col>
      <xdr:colOff>514350</xdr:colOff>
      <xdr:row>991</xdr:row>
      <xdr:rowOff>476250</xdr:rowOff>
    </xdr:to>
    <xdr:pic>
      <xdr:nvPicPr>
        <xdr:cNvPr id="622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7601616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1005</xdr:row>
      <xdr:rowOff>279400</xdr:rowOff>
    </xdr:from>
    <xdr:to>
      <xdr:col>10</xdr:col>
      <xdr:colOff>196850</xdr:colOff>
      <xdr:row>1005</xdr:row>
      <xdr:rowOff>498475</xdr:rowOff>
    </xdr:to>
    <xdr:pic>
      <xdr:nvPicPr>
        <xdr:cNvPr id="622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7704613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1005</xdr:row>
      <xdr:rowOff>257175</xdr:rowOff>
    </xdr:from>
    <xdr:to>
      <xdr:col>10</xdr:col>
      <xdr:colOff>514350</xdr:colOff>
      <xdr:row>1005</xdr:row>
      <xdr:rowOff>476250</xdr:rowOff>
    </xdr:to>
    <xdr:pic>
      <xdr:nvPicPr>
        <xdr:cNvPr id="622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7704391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1005</xdr:row>
      <xdr:rowOff>279400</xdr:rowOff>
    </xdr:from>
    <xdr:to>
      <xdr:col>3</xdr:col>
      <xdr:colOff>196850</xdr:colOff>
      <xdr:row>1005</xdr:row>
      <xdr:rowOff>498475</xdr:rowOff>
    </xdr:to>
    <xdr:pic>
      <xdr:nvPicPr>
        <xdr:cNvPr id="623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704613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1005</xdr:row>
      <xdr:rowOff>257175</xdr:rowOff>
    </xdr:from>
    <xdr:to>
      <xdr:col>3</xdr:col>
      <xdr:colOff>514350</xdr:colOff>
      <xdr:row>1005</xdr:row>
      <xdr:rowOff>476250</xdr:rowOff>
    </xdr:to>
    <xdr:pic>
      <xdr:nvPicPr>
        <xdr:cNvPr id="623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7704391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1012</xdr:row>
      <xdr:rowOff>279400</xdr:rowOff>
    </xdr:from>
    <xdr:to>
      <xdr:col>10</xdr:col>
      <xdr:colOff>196850</xdr:colOff>
      <xdr:row>1012</xdr:row>
      <xdr:rowOff>498475</xdr:rowOff>
    </xdr:to>
    <xdr:pic>
      <xdr:nvPicPr>
        <xdr:cNvPr id="623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775862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1012</xdr:row>
      <xdr:rowOff>257175</xdr:rowOff>
    </xdr:from>
    <xdr:to>
      <xdr:col>10</xdr:col>
      <xdr:colOff>514350</xdr:colOff>
      <xdr:row>1012</xdr:row>
      <xdr:rowOff>476250</xdr:rowOff>
    </xdr:to>
    <xdr:pic>
      <xdr:nvPicPr>
        <xdr:cNvPr id="623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7758398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1012</xdr:row>
      <xdr:rowOff>279400</xdr:rowOff>
    </xdr:from>
    <xdr:to>
      <xdr:col>3</xdr:col>
      <xdr:colOff>196850</xdr:colOff>
      <xdr:row>1012</xdr:row>
      <xdr:rowOff>498475</xdr:rowOff>
    </xdr:to>
    <xdr:pic>
      <xdr:nvPicPr>
        <xdr:cNvPr id="62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75862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1012</xdr:row>
      <xdr:rowOff>257175</xdr:rowOff>
    </xdr:from>
    <xdr:to>
      <xdr:col>3</xdr:col>
      <xdr:colOff>514350</xdr:colOff>
      <xdr:row>1012</xdr:row>
      <xdr:rowOff>476250</xdr:rowOff>
    </xdr:to>
    <xdr:pic>
      <xdr:nvPicPr>
        <xdr:cNvPr id="623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7758398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1019</xdr:row>
      <xdr:rowOff>279400</xdr:rowOff>
    </xdr:from>
    <xdr:to>
      <xdr:col>10</xdr:col>
      <xdr:colOff>196850</xdr:colOff>
      <xdr:row>1019</xdr:row>
      <xdr:rowOff>498475</xdr:rowOff>
    </xdr:to>
    <xdr:pic>
      <xdr:nvPicPr>
        <xdr:cNvPr id="623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7813103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1019</xdr:row>
      <xdr:rowOff>257175</xdr:rowOff>
    </xdr:from>
    <xdr:to>
      <xdr:col>10</xdr:col>
      <xdr:colOff>514350</xdr:colOff>
      <xdr:row>1019</xdr:row>
      <xdr:rowOff>476250</xdr:rowOff>
    </xdr:to>
    <xdr:pic>
      <xdr:nvPicPr>
        <xdr:cNvPr id="623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7812881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1019</xdr:row>
      <xdr:rowOff>279400</xdr:rowOff>
    </xdr:from>
    <xdr:to>
      <xdr:col>3</xdr:col>
      <xdr:colOff>196850</xdr:colOff>
      <xdr:row>1019</xdr:row>
      <xdr:rowOff>498475</xdr:rowOff>
    </xdr:to>
    <xdr:pic>
      <xdr:nvPicPr>
        <xdr:cNvPr id="623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813103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1019</xdr:row>
      <xdr:rowOff>257175</xdr:rowOff>
    </xdr:from>
    <xdr:to>
      <xdr:col>3</xdr:col>
      <xdr:colOff>514350</xdr:colOff>
      <xdr:row>1019</xdr:row>
      <xdr:rowOff>476250</xdr:rowOff>
    </xdr:to>
    <xdr:pic>
      <xdr:nvPicPr>
        <xdr:cNvPr id="623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7812881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1023</xdr:row>
      <xdr:rowOff>279400</xdr:rowOff>
    </xdr:from>
    <xdr:to>
      <xdr:col>10</xdr:col>
      <xdr:colOff>196850</xdr:colOff>
      <xdr:row>1023</xdr:row>
      <xdr:rowOff>498475</xdr:rowOff>
    </xdr:to>
    <xdr:pic>
      <xdr:nvPicPr>
        <xdr:cNvPr id="624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783701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1023</xdr:row>
      <xdr:rowOff>257175</xdr:rowOff>
    </xdr:from>
    <xdr:to>
      <xdr:col>10</xdr:col>
      <xdr:colOff>514350</xdr:colOff>
      <xdr:row>1023</xdr:row>
      <xdr:rowOff>476250</xdr:rowOff>
    </xdr:to>
    <xdr:pic>
      <xdr:nvPicPr>
        <xdr:cNvPr id="624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7836789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1023</xdr:row>
      <xdr:rowOff>279400</xdr:rowOff>
    </xdr:from>
    <xdr:to>
      <xdr:col>3</xdr:col>
      <xdr:colOff>196850</xdr:colOff>
      <xdr:row>1023</xdr:row>
      <xdr:rowOff>498475</xdr:rowOff>
    </xdr:to>
    <xdr:pic>
      <xdr:nvPicPr>
        <xdr:cNvPr id="624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83701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1023</xdr:row>
      <xdr:rowOff>257175</xdr:rowOff>
    </xdr:from>
    <xdr:to>
      <xdr:col>3</xdr:col>
      <xdr:colOff>514350</xdr:colOff>
      <xdr:row>1023</xdr:row>
      <xdr:rowOff>476250</xdr:rowOff>
    </xdr:to>
    <xdr:pic>
      <xdr:nvPicPr>
        <xdr:cNvPr id="624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7836789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1033</xdr:row>
      <xdr:rowOff>279400</xdr:rowOff>
    </xdr:from>
    <xdr:to>
      <xdr:col>10</xdr:col>
      <xdr:colOff>196850</xdr:colOff>
      <xdr:row>1033</xdr:row>
      <xdr:rowOff>498475</xdr:rowOff>
    </xdr:to>
    <xdr:pic>
      <xdr:nvPicPr>
        <xdr:cNvPr id="624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7914925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1033</xdr:row>
      <xdr:rowOff>257175</xdr:rowOff>
    </xdr:from>
    <xdr:to>
      <xdr:col>10</xdr:col>
      <xdr:colOff>514350</xdr:colOff>
      <xdr:row>1033</xdr:row>
      <xdr:rowOff>476250</xdr:rowOff>
    </xdr:to>
    <xdr:pic>
      <xdr:nvPicPr>
        <xdr:cNvPr id="624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7914703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1033</xdr:row>
      <xdr:rowOff>279400</xdr:rowOff>
    </xdr:from>
    <xdr:to>
      <xdr:col>3</xdr:col>
      <xdr:colOff>196850</xdr:colOff>
      <xdr:row>1033</xdr:row>
      <xdr:rowOff>498475</xdr:rowOff>
    </xdr:to>
    <xdr:pic>
      <xdr:nvPicPr>
        <xdr:cNvPr id="624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914925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1033</xdr:row>
      <xdr:rowOff>257175</xdr:rowOff>
    </xdr:from>
    <xdr:to>
      <xdr:col>3</xdr:col>
      <xdr:colOff>514350</xdr:colOff>
      <xdr:row>1033</xdr:row>
      <xdr:rowOff>476250</xdr:rowOff>
    </xdr:to>
    <xdr:pic>
      <xdr:nvPicPr>
        <xdr:cNvPr id="624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7914703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1040</xdr:row>
      <xdr:rowOff>279400</xdr:rowOff>
    </xdr:from>
    <xdr:to>
      <xdr:col>10</xdr:col>
      <xdr:colOff>196850</xdr:colOff>
      <xdr:row>1040</xdr:row>
      <xdr:rowOff>498475</xdr:rowOff>
    </xdr:to>
    <xdr:pic>
      <xdr:nvPicPr>
        <xdr:cNvPr id="624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7971028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1040</xdr:row>
      <xdr:rowOff>257175</xdr:rowOff>
    </xdr:from>
    <xdr:to>
      <xdr:col>10</xdr:col>
      <xdr:colOff>514350</xdr:colOff>
      <xdr:row>1040</xdr:row>
      <xdr:rowOff>476250</xdr:rowOff>
    </xdr:to>
    <xdr:pic>
      <xdr:nvPicPr>
        <xdr:cNvPr id="624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7970805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1040</xdr:row>
      <xdr:rowOff>279400</xdr:rowOff>
    </xdr:from>
    <xdr:to>
      <xdr:col>3</xdr:col>
      <xdr:colOff>196850</xdr:colOff>
      <xdr:row>1040</xdr:row>
      <xdr:rowOff>498475</xdr:rowOff>
    </xdr:to>
    <xdr:pic>
      <xdr:nvPicPr>
        <xdr:cNvPr id="625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971028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1040</xdr:row>
      <xdr:rowOff>257175</xdr:rowOff>
    </xdr:from>
    <xdr:to>
      <xdr:col>3</xdr:col>
      <xdr:colOff>514350</xdr:colOff>
      <xdr:row>1040</xdr:row>
      <xdr:rowOff>476250</xdr:rowOff>
    </xdr:to>
    <xdr:pic>
      <xdr:nvPicPr>
        <xdr:cNvPr id="625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7970805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1047</xdr:row>
      <xdr:rowOff>279400</xdr:rowOff>
    </xdr:from>
    <xdr:to>
      <xdr:col>10</xdr:col>
      <xdr:colOff>196850</xdr:colOff>
      <xdr:row>1047</xdr:row>
      <xdr:rowOff>498475</xdr:rowOff>
    </xdr:to>
    <xdr:pic>
      <xdr:nvPicPr>
        <xdr:cNvPr id="625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802779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1047</xdr:row>
      <xdr:rowOff>257175</xdr:rowOff>
    </xdr:from>
    <xdr:to>
      <xdr:col>10</xdr:col>
      <xdr:colOff>514350</xdr:colOff>
      <xdr:row>1047</xdr:row>
      <xdr:rowOff>476250</xdr:rowOff>
    </xdr:to>
    <xdr:pic>
      <xdr:nvPicPr>
        <xdr:cNvPr id="625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8027574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1047</xdr:row>
      <xdr:rowOff>279400</xdr:rowOff>
    </xdr:from>
    <xdr:to>
      <xdr:col>3</xdr:col>
      <xdr:colOff>196850</xdr:colOff>
      <xdr:row>1047</xdr:row>
      <xdr:rowOff>498475</xdr:rowOff>
    </xdr:to>
    <xdr:pic>
      <xdr:nvPicPr>
        <xdr:cNvPr id="625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802779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1047</xdr:row>
      <xdr:rowOff>257175</xdr:rowOff>
    </xdr:from>
    <xdr:to>
      <xdr:col>3</xdr:col>
      <xdr:colOff>514350</xdr:colOff>
      <xdr:row>1047</xdr:row>
      <xdr:rowOff>476250</xdr:rowOff>
    </xdr:to>
    <xdr:pic>
      <xdr:nvPicPr>
        <xdr:cNvPr id="625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8027574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1023</xdr:row>
      <xdr:rowOff>279400</xdr:rowOff>
    </xdr:from>
    <xdr:to>
      <xdr:col>10</xdr:col>
      <xdr:colOff>196850</xdr:colOff>
      <xdr:row>1023</xdr:row>
      <xdr:rowOff>498475</xdr:rowOff>
    </xdr:to>
    <xdr:pic>
      <xdr:nvPicPr>
        <xdr:cNvPr id="625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783701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1023</xdr:row>
      <xdr:rowOff>257175</xdr:rowOff>
    </xdr:from>
    <xdr:to>
      <xdr:col>10</xdr:col>
      <xdr:colOff>514350</xdr:colOff>
      <xdr:row>1023</xdr:row>
      <xdr:rowOff>476250</xdr:rowOff>
    </xdr:to>
    <xdr:pic>
      <xdr:nvPicPr>
        <xdr:cNvPr id="625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7836789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1023</xdr:row>
      <xdr:rowOff>279400</xdr:rowOff>
    </xdr:from>
    <xdr:to>
      <xdr:col>3</xdr:col>
      <xdr:colOff>196850</xdr:colOff>
      <xdr:row>1023</xdr:row>
      <xdr:rowOff>498475</xdr:rowOff>
    </xdr:to>
    <xdr:pic>
      <xdr:nvPicPr>
        <xdr:cNvPr id="625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83701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1023</xdr:row>
      <xdr:rowOff>257175</xdr:rowOff>
    </xdr:from>
    <xdr:to>
      <xdr:col>3</xdr:col>
      <xdr:colOff>514350</xdr:colOff>
      <xdr:row>1023</xdr:row>
      <xdr:rowOff>476250</xdr:rowOff>
    </xdr:to>
    <xdr:pic>
      <xdr:nvPicPr>
        <xdr:cNvPr id="625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7836789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1051</xdr:row>
      <xdr:rowOff>279400</xdr:rowOff>
    </xdr:from>
    <xdr:to>
      <xdr:col>10</xdr:col>
      <xdr:colOff>196850</xdr:colOff>
      <xdr:row>1051</xdr:row>
      <xdr:rowOff>498475</xdr:rowOff>
    </xdr:to>
    <xdr:pic>
      <xdr:nvPicPr>
        <xdr:cNvPr id="626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8052085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1051</xdr:row>
      <xdr:rowOff>257175</xdr:rowOff>
    </xdr:from>
    <xdr:to>
      <xdr:col>10</xdr:col>
      <xdr:colOff>514350</xdr:colOff>
      <xdr:row>1051</xdr:row>
      <xdr:rowOff>476250</xdr:rowOff>
    </xdr:to>
    <xdr:pic>
      <xdr:nvPicPr>
        <xdr:cNvPr id="626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8051863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1051</xdr:row>
      <xdr:rowOff>279400</xdr:rowOff>
    </xdr:from>
    <xdr:to>
      <xdr:col>3</xdr:col>
      <xdr:colOff>196850</xdr:colOff>
      <xdr:row>1051</xdr:row>
      <xdr:rowOff>498475</xdr:rowOff>
    </xdr:to>
    <xdr:pic>
      <xdr:nvPicPr>
        <xdr:cNvPr id="626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8052085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1051</xdr:row>
      <xdr:rowOff>257175</xdr:rowOff>
    </xdr:from>
    <xdr:to>
      <xdr:col>3</xdr:col>
      <xdr:colOff>514350</xdr:colOff>
      <xdr:row>1051</xdr:row>
      <xdr:rowOff>476250</xdr:rowOff>
    </xdr:to>
    <xdr:pic>
      <xdr:nvPicPr>
        <xdr:cNvPr id="626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8051863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1061</xdr:row>
      <xdr:rowOff>279400</xdr:rowOff>
    </xdr:from>
    <xdr:to>
      <xdr:col>10</xdr:col>
      <xdr:colOff>196850</xdr:colOff>
      <xdr:row>1061</xdr:row>
      <xdr:rowOff>498475</xdr:rowOff>
    </xdr:to>
    <xdr:pic>
      <xdr:nvPicPr>
        <xdr:cNvPr id="626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813419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1061</xdr:row>
      <xdr:rowOff>257175</xdr:rowOff>
    </xdr:from>
    <xdr:to>
      <xdr:col>10</xdr:col>
      <xdr:colOff>514350</xdr:colOff>
      <xdr:row>1061</xdr:row>
      <xdr:rowOff>476250</xdr:rowOff>
    </xdr:to>
    <xdr:pic>
      <xdr:nvPicPr>
        <xdr:cNvPr id="626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8133969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1061</xdr:row>
      <xdr:rowOff>279400</xdr:rowOff>
    </xdr:from>
    <xdr:to>
      <xdr:col>3</xdr:col>
      <xdr:colOff>196850</xdr:colOff>
      <xdr:row>1061</xdr:row>
      <xdr:rowOff>498475</xdr:rowOff>
    </xdr:to>
    <xdr:pic>
      <xdr:nvPicPr>
        <xdr:cNvPr id="626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813419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1061</xdr:row>
      <xdr:rowOff>257175</xdr:rowOff>
    </xdr:from>
    <xdr:to>
      <xdr:col>3</xdr:col>
      <xdr:colOff>514350</xdr:colOff>
      <xdr:row>1061</xdr:row>
      <xdr:rowOff>476250</xdr:rowOff>
    </xdr:to>
    <xdr:pic>
      <xdr:nvPicPr>
        <xdr:cNvPr id="626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8133969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1068</xdr:row>
      <xdr:rowOff>279400</xdr:rowOff>
    </xdr:from>
    <xdr:to>
      <xdr:col>10</xdr:col>
      <xdr:colOff>196850</xdr:colOff>
      <xdr:row>1068</xdr:row>
      <xdr:rowOff>498475</xdr:rowOff>
    </xdr:to>
    <xdr:pic>
      <xdr:nvPicPr>
        <xdr:cNvPr id="626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819038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1068</xdr:row>
      <xdr:rowOff>257175</xdr:rowOff>
    </xdr:from>
    <xdr:to>
      <xdr:col>10</xdr:col>
      <xdr:colOff>514350</xdr:colOff>
      <xdr:row>1068</xdr:row>
      <xdr:rowOff>476250</xdr:rowOff>
    </xdr:to>
    <xdr:pic>
      <xdr:nvPicPr>
        <xdr:cNvPr id="626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8190166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1068</xdr:row>
      <xdr:rowOff>279400</xdr:rowOff>
    </xdr:from>
    <xdr:to>
      <xdr:col>3</xdr:col>
      <xdr:colOff>196850</xdr:colOff>
      <xdr:row>1068</xdr:row>
      <xdr:rowOff>498475</xdr:rowOff>
    </xdr:to>
    <xdr:pic>
      <xdr:nvPicPr>
        <xdr:cNvPr id="627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819038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1068</xdr:row>
      <xdr:rowOff>257175</xdr:rowOff>
    </xdr:from>
    <xdr:to>
      <xdr:col>3</xdr:col>
      <xdr:colOff>514350</xdr:colOff>
      <xdr:row>1068</xdr:row>
      <xdr:rowOff>476250</xdr:rowOff>
    </xdr:to>
    <xdr:pic>
      <xdr:nvPicPr>
        <xdr:cNvPr id="627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8190166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1075</xdr:row>
      <xdr:rowOff>279400</xdr:rowOff>
    </xdr:from>
    <xdr:to>
      <xdr:col>10</xdr:col>
      <xdr:colOff>196850</xdr:colOff>
      <xdr:row>1075</xdr:row>
      <xdr:rowOff>498475</xdr:rowOff>
    </xdr:to>
    <xdr:pic>
      <xdr:nvPicPr>
        <xdr:cNvPr id="627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8249634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1075</xdr:row>
      <xdr:rowOff>257175</xdr:rowOff>
    </xdr:from>
    <xdr:to>
      <xdr:col>10</xdr:col>
      <xdr:colOff>514350</xdr:colOff>
      <xdr:row>1075</xdr:row>
      <xdr:rowOff>476250</xdr:rowOff>
    </xdr:to>
    <xdr:pic>
      <xdr:nvPicPr>
        <xdr:cNvPr id="627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8249412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1075</xdr:row>
      <xdr:rowOff>279400</xdr:rowOff>
    </xdr:from>
    <xdr:to>
      <xdr:col>3</xdr:col>
      <xdr:colOff>196850</xdr:colOff>
      <xdr:row>1075</xdr:row>
      <xdr:rowOff>498475</xdr:rowOff>
    </xdr:to>
    <xdr:pic>
      <xdr:nvPicPr>
        <xdr:cNvPr id="627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8249634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1075</xdr:row>
      <xdr:rowOff>257175</xdr:rowOff>
    </xdr:from>
    <xdr:to>
      <xdr:col>3</xdr:col>
      <xdr:colOff>514350</xdr:colOff>
      <xdr:row>1075</xdr:row>
      <xdr:rowOff>476250</xdr:rowOff>
    </xdr:to>
    <xdr:pic>
      <xdr:nvPicPr>
        <xdr:cNvPr id="627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8249412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1079</xdr:row>
      <xdr:rowOff>279400</xdr:rowOff>
    </xdr:from>
    <xdr:to>
      <xdr:col>10</xdr:col>
      <xdr:colOff>196850</xdr:colOff>
      <xdr:row>1079</xdr:row>
      <xdr:rowOff>498475</xdr:rowOff>
    </xdr:to>
    <xdr:pic>
      <xdr:nvPicPr>
        <xdr:cNvPr id="627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827363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1079</xdr:row>
      <xdr:rowOff>257175</xdr:rowOff>
    </xdr:from>
    <xdr:to>
      <xdr:col>10</xdr:col>
      <xdr:colOff>514350</xdr:colOff>
      <xdr:row>1079</xdr:row>
      <xdr:rowOff>476250</xdr:rowOff>
    </xdr:to>
    <xdr:pic>
      <xdr:nvPicPr>
        <xdr:cNvPr id="627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8273415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1079</xdr:row>
      <xdr:rowOff>279400</xdr:rowOff>
    </xdr:from>
    <xdr:to>
      <xdr:col>3</xdr:col>
      <xdr:colOff>196850</xdr:colOff>
      <xdr:row>1079</xdr:row>
      <xdr:rowOff>498475</xdr:rowOff>
    </xdr:to>
    <xdr:pic>
      <xdr:nvPicPr>
        <xdr:cNvPr id="627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827363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1079</xdr:row>
      <xdr:rowOff>257175</xdr:rowOff>
    </xdr:from>
    <xdr:to>
      <xdr:col>3</xdr:col>
      <xdr:colOff>514350</xdr:colOff>
      <xdr:row>1079</xdr:row>
      <xdr:rowOff>476250</xdr:rowOff>
    </xdr:to>
    <xdr:pic>
      <xdr:nvPicPr>
        <xdr:cNvPr id="627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8273415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1082</xdr:row>
      <xdr:rowOff>279400</xdr:rowOff>
    </xdr:from>
    <xdr:to>
      <xdr:col>10</xdr:col>
      <xdr:colOff>196850</xdr:colOff>
      <xdr:row>1082</xdr:row>
      <xdr:rowOff>498475</xdr:rowOff>
    </xdr:to>
    <xdr:pic>
      <xdr:nvPicPr>
        <xdr:cNvPr id="628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829335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1082</xdr:row>
      <xdr:rowOff>257175</xdr:rowOff>
    </xdr:from>
    <xdr:to>
      <xdr:col>10</xdr:col>
      <xdr:colOff>514350</xdr:colOff>
      <xdr:row>1082</xdr:row>
      <xdr:rowOff>476250</xdr:rowOff>
    </xdr:to>
    <xdr:pic>
      <xdr:nvPicPr>
        <xdr:cNvPr id="628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8293131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1082</xdr:row>
      <xdr:rowOff>279400</xdr:rowOff>
    </xdr:from>
    <xdr:to>
      <xdr:col>3</xdr:col>
      <xdr:colOff>196850</xdr:colOff>
      <xdr:row>1082</xdr:row>
      <xdr:rowOff>498475</xdr:rowOff>
    </xdr:to>
    <xdr:pic>
      <xdr:nvPicPr>
        <xdr:cNvPr id="628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829335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1082</xdr:row>
      <xdr:rowOff>257175</xdr:rowOff>
    </xdr:from>
    <xdr:to>
      <xdr:col>3</xdr:col>
      <xdr:colOff>514350</xdr:colOff>
      <xdr:row>1082</xdr:row>
      <xdr:rowOff>476250</xdr:rowOff>
    </xdr:to>
    <xdr:pic>
      <xdr:nvPicPr>
        <xdr:cNvPr id="628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8293131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1095</xdr:row>
      <xdr:rowOff>279400</xdr:rowOff>
    </xdr:from>
    <xdr:to>
      <xdr:col>10</xdr:col>
      <xdr:colOff>196850</xdr:colOff>
      <xdr:row>1095</xdr:row>
      <xdr:rowOff>498475</xdr:rowOff>
    </xdr:to>
    <xdr:pic>
      <xdr:nvPicPr>
        <xdr:cNvPr id="628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8392604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1095</xdr:row>
      <xdr:rowOff>257175</xdr:rowOff>
    </xdr:from>
    <xdr:to>
      <xdr:col>10</xdr:col>
      <xdr:colOff>514350</xdr:colOff>
      <xdr:row>1095</xdr:row>
      <xdr:rowOff>476250</xdr:rowOff>
    </xdr:to>
    <xdr:pic>
      <xdr:nvPicPr>
        <xdr:cNvPr id="628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8392382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1095</xdr:row>
      <xdr:rowOff>279400</xdr:rowOff>
    </xdr:from>
    <xdr:to>
      <xdr:col>3</xdr:col>
      <xdr:colOff>196850</xdr:colOff>
      <xdr:row>1095</xdr:row>
      <xdr:rowOff>498475</xdr:rowOff>
    </xdr:to>
    <xdr:pic>
      <xdr:nvPicPr>
        <xdr:cNvPr id="628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8392604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1095</xdr:row>
      <xdr:rowOff>257175</xdr:rowOff>
    </xdr:from>
    <xdr:to>
      <xdr:col>3</xdr:col>
      <xdr:colOff>514350</xdr:colOff>
      <xdr:row>1095</xdr:row>
      <xdr:rowOff>476250</xdr:rowOff>
    </xdr:to>
    <xdr:pic>
      <xdr:nvPicPr>
        <xdr:cNvPr id="628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8392382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1102</xdr:row>
      <xdr:rowOff>279400</xdr:rowOff>
    </xdr:from>
    <xdr:to>
      <xdr:col>10</xdr:col>
      <xdr:colOff>196850</xdr:colOff>
      <xdr:row>1102</xdr:row>
      <xdr:rowOff>498475</xdr:rowOff>
    </xdr:to>
    <xdr:pic>
      <xdr:nvPicPr>
        <xdr:cNvPr id="628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8448992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1102</xdr:row>
      <xdr:rowOff>257175</xdr:rowOff>
    </xdr:from>
    <xdr:to>
      <xdr:col>10</xdr:col>
      <xdr:colOff>514350</xdr:colOff>
      <xdr:row>1102</xdr:row>
      <xdr:rowOff>476250</xdr:rowOff>
    </xdr:to>
    <xdr:pic>
      <xdr:nvPicPr>
        <xdr:cNvPr id="628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8448770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1102</xdr:row>
      <xdr:rowOff>279400</xdr:rowOff>
    </xdr:from>
    <xdr:to>
      <xdr:col>3</xdr:col>
      <xdr:colOff>196850</xdr:colOff>
      <xdr:row>1102</xdr:row>
      <xdr:rowOff>498475</xdr:rowOff>
    </xdr:to>
    <xdr:pic>
      <xdr:nvPicPr>
        <xdr:cNvPr id="629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8448992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1102</xdr:row>
      <xdr:rowOff>257175</xdr:rowOff>
    </xdr:from>
    <xdr:to>
      <xdr:col>3</xdr:col>
      <xdr:colOff>514350</xdr:colOff>
      <xdr:row>1102</xdr:row>
      <xdr:rowOff>476250</xdr:rowOff>
    </xdr:to>
    <xdr:pic>
      <xdr:nvPicPr>
        <xdr:cNvPr id="629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8448770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1109</xdr:row>
      <xdr:rowOff>279400</xdr:rowOff>
    </xdr:from>
    <xdr:to>
      <xdr:col>10</xdr:col>
      <xdr:colOff>196850</xdr:colOff>
      <xdr:row>1109</xdr:row>
      <xdr:rowOff>498475</xdr:rowOff>
    </xdr:to>
    <xdr:pic>
      <xdr:nvPicPr>
        <xdr:cNvPr id="629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850519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1109</xdr:row>
      <xdr:rowOff>257175</xdr:rowOff>
    </xdr:from>
    <xdr:to>
      <xdr:col>10</xdr:col>
      <xdr:colOff>514350</xdr:colOff>
      <xdr:row>1109</xdr:row>
      <xdr:rowOff>476250</xdr:rowOff>
    </xdr:to>
    <xdr:pic>
      <xdr:nvPicPr>
        <xdr:cNvPr id="629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8504967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1109</xdr:row>
      <xdr:rowOff>279400</xdr:rowOff>
    </xdr:from>
    <xdr:to>
      <xdr:col>3</xdr:col>
      <xdr:colOff>196850</xdr:colOff>
      <xdr:row>1109</xdr:row>
      <xdr:rowOff>498475</xdr:rowOff>
    </xdr:to>
    <xdr:pic>
      <xdr:nvPicPr>
        <xdr:cNvPr id="629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850519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1109</xdr:row>
      <xdr:rowOff>257175</xdr:rowOff>
    </xdr:from>
    <xdr:to>
      <xdr:col>3</xdr:col>
      <xdr:colOff>514350</xdr:colOff>
      <xdr:row>1109</xdr:row>
      <xdr:rowOff>476250</xdr:rowOff>
    </xdr:to>
    <xdr:pic>
      <xdr:nvPicPr>
        <xdr:cNvPr id="629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8504967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1113</xdr:row>
      <xdr:rowOff>279400</xdr:rowOff>
    </xdr:from>
    <xdr:to>
      <xdr:col>10</xdr:col>
      <xdr:colOff>196850</xdr:colOff>
      <xdr:row>1113</xdr:row>
      <xdr:rowOff>498475</xdr:rowOff>
    </xdr:to>
    <xdr:pic>
      <xdr:nvPicPr>
        <xdr:cNvPr id="629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8529955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1113</xdr:row>
      <xdr:rowOff>257175</xdr:rowOff>
    </xdr:from>
    <xdr:to>
      <xdr:col>10</xdr:col>
      <xdr:colOff>514350</xdr:colOff>
      <xdr:row>1113</xdr:row>
      <xdr:rowOff>476250</xdr:rowOff>
    </xdr:to>
    <xdr:pic>
      <xdr:nvPicPr>
        <xdr:cNvPr id="629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8529732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1113</xdr:row>
      <xdr:rowOff>279400</xdr:rowOff>
    </xdr:from>
    <xdr:to>
      <xdr:col>3</xdr:col>
      <xdr:colOff>196850</xdr:colOff>
      <xdr:row>1113</xdr:row>
      <xdr:rowOff>498475</xdr:rowOff>
    </xdr:to>
    <xdr:pic>
      <xdr:nvPicPr>
        <xdr:cNvPr id="629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8529955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1113</xdr:row>
      <xdr:rowOff>257175</xdr:rowOff>
    </xdr:from>
    <xdr:to>
      <xdr:col>3</xdr:col>
      <xdr:colOff>514350</xdr:colOff>
      <xdr:row>1113</xdr:row>
      <xdr:rowOff>476250</xdr:rowOff>
    </xdr:to>
    <xdr:pic>
      <xdr:nvPicPr>
        <xdr:cNvPr id="629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8529732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1123</xdr:row>
      <xdr:rowOff>279400</xdr:rowOff>
    </xdr:from>
    <xdr:to>
      <xdr:col>10</xdr:col>
      <xdr:colOff>196850</xdr:colOff>
      <xdr:row>1123</xdr:row>
      <xdr:rowOff>498475</xdr:rowOff>
    </xdr:to>
    <xdr:pic>
      <xdr:nvPicPr>
        <xdr:cNvPr id="630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8611774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1123</xdr:row>
      <xdr:rowOff>257175</xdr:rowOff>
    </xdr:from>
    <xdr:to>
      <xdr:col>10</xdr:col>
      <xdr:colOff>514350</xdr:colOff>
      <xdr:row>1123</xdr:row>
      <xdr:rowOff>476250</xdr:rowOff>
    </xdr:to>
    <xdr:pic>
      <xdr:nvPicPr>
        <xdr:cNvPr id="630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8611552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1123</xdr:row>
      <xdr:rowOff>279400</xdr:rowOff>
    </xdr:from>
    <xdr:to>
      <xdr:col>3</xdr:col>
      <xdr:colOff>196850</xdr:colOff>
      <xdr:row>1123</xdr:row>
      <xdr:rowOff>498475</xdr:rowOff>
    </xdr:to>
    <xdr:pic>
      <xdr:nvPicPr>
        <xdr:cNvPr id="630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8611774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1123</xdr:row>
      <xdr:rowOff>257175</xdr:rowOff>
    </xdr:from>
    <xdr:to>
      <xdr:col>3</xdr:col>
      <xdr:colOff>514350</xdr:colOff>
      <xdr:row>1123</xdr:row>
      <xdr:rowOff>476250</xdr:rowOff>
    </xdr:to>
    <xdr:pic>
      <xdr:nvPicPr>
        <xdr:cNvPr id="630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8611552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1130</xdr:row>
      <xdr:rowOff>279400</xdr:rowOff>
    </xdr:from>
    <xdr:to>
      <xdr:col>10</xdr:col>
      <xdr:colOff>196850</xdr:colOff>
      <xdr:row>1130</xdr:row>
      <xdr:rowOff>498475</xdr:rowOff>
    </xdr:to>
    <xdr:pic>
      <xdr:nvPicPr>
        <xdr:cNvPr id="630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8668734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1130</xdr:row>
      <xdr:rowOff>257175</xdr:rowOff>
    </xdr:from>
    <xdr:to>
      <xdr:col>10</xdr:col>
      <xdr:colOff>514350</xdr:colOff>
      <xdr:row>1130</xdr:row>
      <xdr:rowOff>476250</xdr:rowOff>
    </xdr:to>
    <xdr:pic>
      <xdr:nvPicPr>
        <xdr:cNvPr id="630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8668512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1130</xdr:row>
      <xdr:rowOff>279400</xdr:rowOff>
    </xdr:from>
    <xdr:to>
      <xdr:col>3</xdr:col>
      <xdr:colOff>196850</xdr:colOff>
      <xdr:row>1130</xdr:row>
      <xdr:rowOff>498475</xdr:rowOff>
    </xdr:to>
    <xdr:pic>
      <xdr:nvPicPr>
        <xdr:cNvPr id="630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8668734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1130</xdr:row>
      <xdr:rowOff>257175</xdr:rowOff>
    </xdr:from>
    <xdr:to>
      <xdr:col>3</xdr:col>
      <xdr:colOff>514350</xdr:colOff>
      <xdr:row>1130</xdr:row>
      <xdr:rowOff>476250</xdr:rowOff>
    </xdr:to>
    <xdr:pic>
      <xdr:nvPicPr>
        <xdr:cNvPr id="630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8668512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1137</xdr:row>
      <xdr:rowOff>279400</xdr:rowOff>
    </xdr:from>
    <xdr:to>
      <xdr:col>10</xdr:col>
      <xdr:colOff>196850</xdr:colOff>
      <xdr:row>1137</xdr:row>
      <xdr:rowOff>498475</xdr:rowOff>
    </xdr:to>
    <xdr:pic>
      <xdr:nvPicPr>
        <xdr:cNvPr id="630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8726455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1137</xdr:row>
      <xdr:rowOff>257175</xdr:rowOff>
    </xdr:from>
    <xdr:to>
      <xdr:col>10</xdr:col>
      <xdr:colOff>514350</xdr:colOff>
      <xdr:row>1137</xdr:row>
      <xdr:rowOff>476250</xdr:rowOff>
    </xdr:to>
    <xdr:pic>
      <xdr:nvPicPr>
        <xdr:cNvPr id="630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8726233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1137</xdr:row>
      <xdr:rowOff>279400</xdr:rowOff>
    </xdr:from>
    <xdr:to>
      <xdr:col>3</xdr:col>
      <xdr:colOff>196850</xdr:colOff>
      <xdr:row>1137</xdr:row>
      <xdr:rowOff>498475</xdr:rowOff>
    </xdr:to>
    <xdr:pic>
      <xdr:nvPicPr>
        <xdr:cNvPr id="631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8726455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1137</xdr:row>
      <xdr:rowOff>257175</xdr:rowOff>
    </xdr:from>
    <xdr:to>
      <xdr:col>3</xdr:col>
      <xdr:colOff>514350</xdr:colOff>
      <xdr:row>1137</xdr:row>
      <xdr:rowOff>476250</xdr:rowOff>
    </xdr:to>
    <xdr:pic>
      <xdr:nvPicPr>
        <xdr:cNvPr id="631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8726233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1141</xdr:row>
      <xdr:rowOff>279400</xdr:rowOff>
    </xdr:from>
    <xdr:to>
      <xdr:col>10</xdr:col>
      <xdr:colOff>196850</xdr:colOff>
      <xdr:row>1141</xdr:row>
      <xdr:rowOff>498475</xdr:rowOff>
    </xdr:to>
    <xdr:pic>
      <xdr:nvPicPr>
        <xdr:cNvPr id="631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8752554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1141</xdr:row>
      <xdr:rowOff>257175</xdr:rowOff>
    </xdr:from>
    <xdr:to>
      <xdr:col>10</xdr:col>
      <xdr:colOff>514350</xdr:colOff>
      <xdr:row>1141</xdr:row>
      <xdr:rowOff>476250</xdr:rowOff>
    </xdr:to>
    <xdr:pic>
      <xdr:nvPicPr>
        <xdr:cNvPr id="631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8752332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1141</xdr:row>
      <xdr:rowOff>279400</xdr:rowOff>
    </xdr:from>
    <xdr:to>
      <xdr:col>3</xdr:col>
      <xdr:colOff>196850</xdr:colOff>
      <xdr:row>1141</xdr:row>
      <xdr:rowOff>498475</xdr:rowOff>
    </xdr:to>
    <xdr:pic>
      <xdr:nvPicPr>
        <xdr:cNvPr id="631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8752554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1141</xdr:row>
      <xdr:rowOff>257175</xdr:rowOff>
    </xdr:from>
    <xdr:to>
      <xdr:col>3</xdr:col>
      <xdr:colOff>514350</xdr:colOff>
      <xdr:row>1141</xdr:row>
      <xdr:rowOff>476250</xdr:rowOff>
    </xdr:to>
    <xdr:pic>
      <xdr:nvPicPr>
        <xdr:cNvPr id="631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8752332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1151</xdr:row>
      <xdr:rowOff>279400</xdr:rowOff>
    </xdr:from>
    <xdr:to>
      <xdr:col>10</xdr:col>
      <xdr:colOff>196850</xdr:colOff>
      <xdr:row>1151</xdr:row>
      <xdr:rowOff>498475</xdr:rowOff>
    </xdr:to>
    <xdr:pic>
      <xdr:nvPicPr>
        <xdr:cNvPr id="631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8829706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1151</xdr:row>
      <xdr:rowOff>257175</xdr:rowOff>
    </xdr:from>
    <xdr:to>
      <xdr:col>10</xdr:col>
      <xdr:colOff>514350</xdr:colOff>
      <xdr:row>1151</xdr:row>
      <xdr:rowOff>476250</xdr:rowOff>
    </xdr:to>
    <xdr:pic>
      <xdr:nvPicPr>
        <xdr:cNvPr id="631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8829484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1151</xdr:row>
      <xdr:rowOff>279400</xdr:rowOff>
    </xdr:from>
    <xdr:to>
      <xdr:col>3</xdr:col>
      <xdr:colOff>196850</xdr:colOff>
      <xdr:row>1151</xdr:row>
      <xdr:rowOff>498475</xdr:rowOff>
    </xdr:to>
    <xdr:pic>
      <xdr:nvPicPr>
        <xdr:cNvPr id="631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8829706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1151</xdr:row>
      <xdr:rowOff>257175</xdr:rowOff>
    </xdr:from>
    <xdr:to>
      <xdr:col>3</xdr:col>
      <xdr:colOff>514350</xdr:colOff>
      <xdr:row>1151</xdr:row>
      <xdr:rowOff>476250</xdr:rowOff>
    </xdr:to>
    <xdr:pic>
      <xdr:nvPicPr>
        <xdr:cNvPr id="631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8829484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1158</xdr:row>
      <xdr:rowOff>279400</xdr:rowOff>
    </xdr:from>
    <xdr:to>
      <xdr:col>10</xdr:col>
      <xdr:colOff>196850</xdr:colOff>
      <xdr:row>1158</xdr:row>
      <xdr:rowOff>498475</xdr:rowOff>
    </xdr:to>
    <xdr:pic>
      <xdr:nvPicPr>
        <xdr:cNvPr id="632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888399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1158</xdr:row>
      <xdr:rowOff>257175</xdr:rowOff>
    </xdr:from>
    <xdr:to>
      <xdr:col>10</xdr:col>
      <xdr:colOff>514350</xdr:colOff>
      <xdr:row>1158</xdr:row>
      <xdr:rowOff>476250</xdr:rowOff>
    </xdr:to>
    <xdr:pic>
      <xdr:nvPicPr>
        <xdr:cNvPr id="632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8883777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1158</xdr:row>
      <xdr:rowOff>279400</xdr:rowOff>
    </xdr:from>
    <xdr:to>
      <xdr:col>3</xdr:col>
      <xdr:colOff>196850</xdr:colOff>
      <xdr:row>1158</xdr:row>
      <xdr:rowOff>498475</xdr:rowOff>
    </xdr:to>
    <xdr:pic>
      <xdr:nvPicPr>
        <xdr:cNvPr id="632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888399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1158</xdr:row>
      <xdr:rowOff>257175</xdr:rowOff>
    </xdr:from>
    <xdr:to>
      <xdr:col>3</xdr:col>
      <xdr:colOff>514350</xdr:colOff>
      <xdr:row>1158</xdr:row>
      <xdr:rowOff>476250</xdr:rowOff>
    </xdr:to>
    <xdr:pic>
      <xdr:nvPicPr>
        <xdr:cNvPr id="632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8883777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1165</xdr:row>
      <xdr:rowOff>279400</xdr:rowOff>
    </xdr:from>
    <xdr:to>
      <xdr:col>10</xdr:col>
      <xdr:colOff>196850</xdr:colOff>
      <xdr:row>1165</xdr:row>
      <xdr:rowOff>498475</xdr:rowOff>
    </xdr:to>
    <xdr:pic>
      <xdr:nvPicPr>
        <xdr:cNvPr id="632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8938958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1165</xdr:row>
      <xdr:rowOff>257175</xdr:rowOff>
    </xdr:from>
    <xdr:to>
      <xdr:col>10</xdr:col>
      <xdr:colOff>514350</xdr:colOff>
      <xdr:row>1165</xdr:row>
      <xdr:rowOff>476250</xdr:rowOff>
    </xdr:to>
    <xdr:pic>
      <xdr:nvPicPr>
        <xdr:cNvPr id="632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8938736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1165</xdr:row>
      <xdr:rowOff>279400</xdr:rowOff>
    </xdr:from>
    <xdr:to>
      <xdr:col>3</xdr:col>
      <xdr:colOff>196850</xdr:colOff>
      <xdr:row>1165</xdr:row>
      <xdr:rowOff>498475</xdr:rowOff>
    </xdr:to>
    <xdr:pic>
      <xdr:nvPicPr>
        <xdr:cNvPr id="632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8938958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1165</xdr:row>
      <xdr:rowOff>257175</xdr:rowOff>
    </xdr:from>
    <xdr:to>
      <xdr:col>3</xdr:col>
      <xdr:colOff>514350</xdr:colOff>
      <xdr:row>1165</xdr:row>
      <xdr:rowOff>476250</xdr:rowOff>
    </xdr:to>
    <xdr:pic>
      <xdr:nvPicPr>
        <xdr:cNvPr id="632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8938736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1169</xdr:row>
      <xdr:rowOff>279400</xdr:rowOff>
    </xdr:from>
    <xdr:to>
      <xdr:col>10</xdr:col>
      <xdr:colOff>196850</xdr:colOff>
      <xdr:row>1169</xdr:row>
      <xdr:rowOff>498475</xdr:rowOff>
    </xdr:to>
    <xdr:pic>
      <xdr:nvPicPr>
        <xdr:cNvPr id="632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8963533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1169</xdr:row>
      <xdr:rowOff>257175</xdr:rowOff>
    </xdr:from>
    <xdr:to>
      <xdr:col>10</xdr:col>
      <xdr:colOff>514350</xdr:colOff>
      <xdr:row>1169</xdr:row>
      <xdr:rowOff>476250</xdr:rowOff>
    </xdr:to>
    <xdr:pic>
      <xdr:nvPicPr>
        <xdr:cNvPr id="632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8963310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1169</xdr:row>
      <xdr:rowOff>279400</xdr:rowOff>
    </xdr:from>
    <xdr:to>
      <xdr:col>3</xdr:col>
      <xdr:colOff>196850</xdr:colOff>
      <xdr:row>1169</xdr:row>
      <xdr:rowOff>498475</xdr:rowOff>
    </xdr:to>
    <xdr:pic>
      <xdr:nvPicPr>
        <xdr:cNvPr id="633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8963533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1169</xdr:row>
      <xdr:rowOff>257175</xdr:rowOff>
    </xdr:from>
    <xdr:to>
      <xdr:col>3</xdr:col>
      <xdr:colOff>514350</xdr:colOff>
      <xdr:row>1169</xdr:row>
      <xdr:rowOff>476250</xdr:rowOff>
    </xdr:to>
    <xdr:pic>
      <xdr:nvPicPr>
        <xdr:cNvPr id="633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8963310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1179</xdr:row>
      <xdr:rowOff>279400</xdr:rowOff>
    </xdr:from>
    <xdr:to>
      <xdr:col>10</xdr:col>
      <xdr:colOff>196850</xdr:colOff>
      <xdr:row>1179</xdr:row>
      <xdr:rowOff>498475</xdr:rowOff>
    </xdr:to>
    <xdr:pic>
      <xdr:nvPicPr>
        <xdr:cNvPr id="633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904821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1179</xdr:row>
      <xdr:rowOff>257175</xdr:rowOff>
    </xdr:from>
    <xdr:to>
      <xdr:col>10</xdr:col>
      <xdr:colOff>514350</xdr:colOff>
      <xdr:row>1179</xdr:row>
      <xdr:rowOff>476250</xdr:rowOff>
    </xdr:to>
    <xdr:pic>
      <xdr:nvPicPr>
        <xdr:cNvPr id="633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9047988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1179</xdr:row>
      <xdr:rowOff>279400</xdr:rowOff>
    </xdr:from>
    <xdr:to>
      <xdr:col>3</xdr:col>
      <xdr:colOff>196850</xdr:colOff>
      <xdr:row>1179</xdr:row>
      <xdr:rowOff>498475</xdr:rowOff>
    </xdr:to>
    <xdr:pic>
      <xdr:nvPicPr>
        <xdr:cNvPr id="63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904821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1179</xdr:row>
      <xdr:rowOff>257175</xdr:rowOff>
    </xdr:from>
    <xdr:to>
      <xdr:col>3</xdr:col>
      <xdr:colOff>514350</xdr:colOff>
      <xdr:row>1179</xdr:row>
      <xdr:rowOff>476250</xdr:rowOff>
    </xdr:to>
    <xdr:pic>
      <xdr:nvPicPr>
        <xdr:cNvPr id="633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9047988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1186</xdr:row>
      <xdr:rowOff>279400</xdr:rowOff>
    </xdr:from>
    <xdr:to>
      <xdr:col>10</xdr:col>
      <xdr:colOff>196850</xdr:colOff>
      <xdr:row>1186</xdr:row>
      <xdr:rowOff>498475</xdr:rowOff>
    </xdr:to>
    <xdr:pic>
      <xdr:nvPicPr>
        <xdr:cNvPr id="633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910821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1186</xdr:row>
      <xdr:rowOff>257175</xdr:rowOff>
    </xdr:from>
    <xdr:to>
      <xdr:col>10</xdr:col>
      <xdr:colOff>514350</xdr:colOff>
      <xdr:row>1186</xdr:row>
      <xdr:rowOff>476250</xdr:rowOff>
    </xdr:to>
    <xdr:pic>
      <xdr:nvPicPr>
        <xdr:cNvPr id="633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9107995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1186</xdr:row>
      <xdr:rowOff>279400</xdr:rowOff>
    </xdr:from>
    <xdr:to>
      <xdr:col>3</xdr:col>
      <xdr:colOff>196850</xdr:colOff>
      <xdr:row>1186</xdr:row>
      <xdr:rowOff>498475</xdr:rowOff>
    </xdr:to>
    <xdr:pic>
      <xdr:nvPicPr>
        <xdr:cNvPr id="633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9108217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1186</xdr:row>
      <xdr:rowOff>257175</xdr:rowOff>
    </xdr:from>
    <xdr:to>
      <xdr:col>3</xdr:col>
      <xdr:colOff>514350</xdr:colOff>
      <xdr:row>1186</xdr:row>
      <xdr:rowOff>476250</xdr:rowOff>
    </xdr:to>
    <xdr:pic>
      <xdr:nvPicPr>
        <xdr:cNvPr id="633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9107995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1193</xdr:row>
      <xdr:rowOff>279400</xdr:rowOff>
    </xdr:from>
    <xdr:to>
      <xdr:col>10</xdr:col>
      <xdr:colOff>196850</xdr:colOff>
      <xdr:row>1193</xdr:row>
      <xdr:rowOff>498475</xdr:rowOff>
    </xdr:to>
    <xdr:pic>
      <xdr:nvPicPr>
        <xdr:cNvPr id="634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916451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1193</xdr:row>
      <xdr:rowOff>257175</xdr:rowOff>
    </xdr:from>
    <xdr:to>
      <xdr:col>10</xdr:col>
      <xdr:colOff>514350</xdr:colOff>
      <xdr:row>1193</xdr:row>
      <xdr:rowOff>476250</xdr:rowOff>
    </xdr:to>
    <xdr:pic>
      <xdr:nvPicPr>
        <xdr:cNvPr id="634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9164288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1193</xdr:row>
      <xdr:rowOff>279400</xdr:rowOff>
    </xdr:from>
    <xdr:to>
      <xdr:col>3</xdr:col>
      <xdr:colOff>196850</xdr:colOff>
      <xdr:row>1193</xdr:row>
      <xdr:rowOff>498475</xdr:rowOff>
    </xdr:to>
    <xdr:pic>
      <xdr:nvPicPr>
        <xdr:cNvPr id="634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916451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1193</xdr:row>
      <xdr:rowOff>257175</xdr:rowOff>
    </xdr:from>
    <xdr:to>
      <xdr:col>3</xdr:col>
      <xdr:colOff>514350</xdr:colOff>
      <xdr:row>1193</xdr:row>
      <xdr:rowOff>476250</xdr:rowOff>
    </xdr:to>
    <xdr:pic>
      <xdr:nvPicPr>
        <xdr:cNvPr id="634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9164288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1197</xdr:row>
      <xdr:rowOff>279400</xdr:rowOff>
    </xdr:from>
    <xdr:to>
      <xdr:col>10</xdr:col>
      <xdr:colOff>196850</xdr:colOff>
      <xdr:row>1197</xdr:row>
      <xdr:rowOff>498475</xdr:rowOff>
    </xdr:to>
    <xdr:pic>
      <xdr:nvPicPr>
        <xdr:cNvPr id="634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9189466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1197</xdr:row>
      <xdr:rowOff>257175</xdr:rowOff>
    </xdr:from>
    <xdr:to>
      <xdr:col>10</xdr:col>
      <xdr:colOff>514350</xdr:colOff>
      <xdr:row>1197</xdr:row>
      <xdr:rowOff>476250</xdr:rowOff>
    </xdr:to>
    <xdr:pic>
      <xdr:nvPicPr>
        <xdr:cNvPr id="634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9189243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1197</xdr:row>
      <xdr:rowOff>279400</xdr:rowOff>
    </xdr:from>
    <xdr:to>
      <xdr:col>3</xdr:col>
      <xdr:colOff>196850</xdr:colOff>
      <xdr:row>1197</xdr:row>
      <xdr:rowOff>498475</xdr:rowOff>
    </xdr:to>
    <xdr:pic>
      <xdr:nvPicPr>
        <xdr:cNvPr id="634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9189466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1197</xdr:row>
      <xdr:rowOff>257175</xdr:rowOff>
    </xdr:from>
    <xdr:to>
      <xdr:col>3</xdr:col>
      <xdr:colOff>514350</xdr:colOff>
      <xdr:row>1197</xdr:row>
      <xdr:rowOff>476250</xdr:rowOff>
    </xdr:to>
    <xdr:pic>
      <xdr:nvPicPr>
        <xdr:cNvPr id="634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9189243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1207</xdr:row>
      <xdr:rowOff>279400</xdr:rowOff>
    </xdr:from>
    <xdr:to>
      <xdr:col>10</xdr:col>
      <xdr:colOff>196850</xdr:colOff>
      <xdr:row>1207</xdr:row>
      <xdr:rowOff>498475</xdr:rowOff>
    </xdr:to>
    <xdr:pic>
      <xdr:nvPicPr>
        <xdr:cNvPr id="634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927338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1207</xdr:row>
      <xdr:rowOff>257175</xdr:rowOff>
    </xdr:from>
    <xdr:to>
      <xdr:col>10</xdr:col>
      <xdr:colOff>514350</xdr:colOff>
      <xdr:row>1207</xdr:row>
      <xdr:rowOff>476250</xdr:rowOff>
    </xdr:to>
    <xdr:pic>
      <xdr:nvPicPr>
        <xdr:cNvPr id="634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9273159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1207</xdr:row>
      <xdr:rowOff>279400</xdr:rowOff>
    </xdr:from>
    <xdr:to>
      <xdr:col>3</xdr:col>
      <xdr:colOff>196850</xdr:colOff>
      <xdr:row>1207</xdr:row>
      <xdr:rowOff>498475</xdr:rowOff>
    </xdr:to>
    <xdr:pic>
      <xdr:nvPicPr>
        <xdr:cNvPr id="635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927338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1207</xdr:row>
      <xdr:rowOff>257175</xdr:rowOff>
    </xdr:from>
    <xdr:to>
      <xdr:col>3</xdr:col>
      <xdr:colOff>514350</xdr:colOff>
      <xdr:row>1207</xdr:row>
      <xdr:rowOff>476250</xdr:rowOff>
    </xdr:to>
    <xdr:pic>
      <xdr:nvPicPr>
        <xdr:cNvPr id="635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9273159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1214</xdr:row>
      <xdr:rowOff>279400</xdr:rowOff>
    </xdr:from>
    <xdr:to>
      <xdr:col>10</xdr:col>
      <xdr:colOff>196850</xdr:colOff>
      <xdr:row>1214</xdr:row>
      <xdr:rowOff>498475</xdr:rowOff>
    </xdr:to>
    <xdr:pic>
      <xdr:nvPicPr>
        <xdr:cNvPr id="635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933357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1214</xdr:row>
      <xdr:rowOff>257175</xdr:rowOff>
    </xdr:from>
    <xdr:to>
      <xdr:col>10</xdr:col>
      <xdr:colOff>514350</xdr:colOff>
      <xdr:row>1214</xdr:row>
      <xdr:rowOff>476250</xdr:rowOff>
    </xdr:to>
    <xdr:pic>
      <xdr:nvPicPr>
        <xdr:cNvPr id="635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9333357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1214</xdr:row>
      <xdr:rowOff>279400</xdr:rowOff>
    </xdr:from>
    <xdr:to>
      <xdr:col>3</xdr:col>
      <xdr:colOff>196850</xdr:colOff>
      <xdr:row>1214</xdr:row>
      <xdr:rowOff>498475</xdr:rowOff>
    </xdr:to>
    <xdr:pic>
      <xdr:nvPicPr>
        <xdr:cNvPr id="635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933357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1214</xdr:row>
      <xdr:rowOff>257175</xdr:rowOff>
    </xdr:from>
    <xdr:to>
      <xdr:col>3</xdr:col>
      <xdr:colOff>514350</xdr:colOff>
      <xdr:row>1214</xdr:row>
      <xdr:rowOff>476250</xdr:rowOff>
    </xdr:to>
    <xdr:pic>
      <xdr:nvPicPr>
        <xdr:cNvPr id="635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9333357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1221</xdr:row>
      <xdr:rowOff>279400</xdr:rowOff>
    </xdr:from>
    <xdr:to>
      <xdr:col>10</xdr:col>
      <xdr:colOff>196850</xdr:colOff>
      <xdr:row>1221</xdr:row>
      <xdr:rowOff>498475</xdr:rowOff>
    </xdr:to>
    <xdr:pic>
      <xdr:nvPicPr>
        <xdr:cNvPr id="635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9392158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1221</xdr:row>
      <xdr:rowOff>257175</xdr:rowOff>
    </xdr:from>
    <xdr:to>
      <xdr:col>10</xdr:col>
      <xdr:colOff>514350</xdr:colOff>
      <xdr:row>1221</xdr:row>
      <xdr:rowOff>476250</xdr:rowOff>
    </xdr:to>
    <xdr:pic>
      <xdr:nvPicPr>
        <xdr:cNvPr id="635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9391935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1221</xdr:row>
      <xdr:rowOff>279400</xdr:rowOff>
    </xdr:from>
    <xdr:to>
      <xdr:col>3</xdr:col>
      <xdr:colOff>196850</xdr:colOff>
      <xdr:row>1221</xdr:row>
      <xdr:rowOff>498475</xdr:rowOff>
    </xdr:to>
    <xdr:pic>
      <xdr:nvPicPr>
        <xdr:cNvPr id="635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9392158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1221</xdr:row>
      <xdr:rowOff>257175</xdr:rowOff>
    </xdr:from>
    <xdr:to>
      <xdr:col>3</xdr:col>
      <xdr:colOff>514350</xdr:colOff>
      <xdr:row>1221</xdr:row>
      <xdr:rowOff>476250</xdr:rowOff>
    </xdr:to>
    <xdr:pic>
      <xdr:nvPicPr>
        <xdr:cNvPr id="635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9391935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1225</xdr:row>
      <xdr:rowOff>279400</xdr:rowOff>
    </xdr:from>
    <xdr:to>
      <xdr:col>10</xdr:col>
      <xdr:colOff>196850</xdr:colOff>
      <xdr:row>1225</xdr:row>
      <xdr:rowOff>498475</xdr:rowOff>
    </xdr:to>
    <xdr:pic>
      <xdr:nvPicPr>
        <xdr:cNvPr id="636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9421399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1225</xdr:row>
      <xdr:rowOff>257175</xdr:rowOff>
    </xdr:from>
    <xdr:to>
      <xdr:col>10</xdr:col>
      <xdr:colOff>514350</xdr:colOff>
      <xdr:row>1225</xdr:row>
      <xdr:rowOff>476250</xdr:rowOff>
    </xdr:to>
    <xdr:pic>
      <xdr:nvPicPr>
        <xdr:cNvPr id="636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9421177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1225</xdr:row>
      <xdr:rowOff>279400</xdr:rowOff>
    </xdr:from>
    <xdr:to>
      <xdr:col>3</xdr:col>
      <xdr:colOff>196850</xdr:colOff>
      <xdr:row>1225</xdr:row>
      <xdr:rowOff>498475</xdr:rowOff>
    </xdr:to>
    <xdr:pic>
      <xdr:nvPicPr>
        <xdr:cNvPr id="636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9421399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1225</xdr:row>
      <xdr:rowOff>257175</xdr:rowOff>
    </xdr:from>
    <xdr:to>
      <xdr:col>3</xdr:col>
      <xdr:colOff>514350</xdr:colOff>
      <xdr:row>1225</xdr:row>
      <xdr:rowOff>476250</xdr:rowOff>
    </xdr:to>
    <xdr:pic>
      <xdr:nvPicPr>
        <xdr:cNvPr id="636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9421177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1235</xdr:row>
      <xdr:rowOff>279400</xdr:rowOff>
    </xdr:from>
    <xdr:to>
      <xdr:col>10</xdr:col>
      <xdr:colOff>196850</xdr:colOff>
      <xdr:row>1235</xdr:row>
      <xdr:rowOff>498475</xdr:rowOff>
    </xdr:to>
    <xdr:pic>
      <xdr:nvPicPr>
        <xdr:cNvPr id="636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949960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1235</xdr:row>
      <xdr:rowOff>257175</xdr:rowOff>
    </xdr:from>
    <xdr:to>
      <xdr:col>10</xdr:col>
      <xdr:colOff>514350</xdr:colOff>
      <xdr:row>1235</xdr:row>
      <xdr:rowOff>476250</xdr:rowOff>
    </xdr:to>
    <xdr:pic>
      <xdr:nvPicPr>
        <xdr:cNvPr id="636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9499377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1235</xdr:row>
      <xdr:rowOff>279400</xdr:rowOff>
    </xdr:from>
    <xdr:to>
      <xdr:col>3</xdr:col>
      <xdr:colOff>196850</xdr:colOff>
      <xdr:row>1235</xdr:row>
      <xdr:rowOff>498475</xdr:rowOff>
    </xdr:to>
    <xdr:pic>
      <xdr:nvPicPr>
        <xdr:cNvPr id="636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949960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1235</xdr:row>
      <xdr:rowOff>257175</xdr:rowOff>
    </xdr:from>
    <xdr:to>
      <xdr:col>3</xdr:col>
      <xdr:colOff>514350</xdr:colOff>
      <xdr:row>1235</xdr:row>
      <xdr:rowOff>476250</xdr:rowOff>
    </xdr:to>
    <xdr:pic>
      <xdr:nvPicPr>
        <xdr:cNvPr id="636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9499377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1242</xdr:row>
      <xdr:rowOff>279400</xdr:rowOff>
    </xdr:from>
    <xdr:to>
      <xdr:col>10</xdr:col>
      <xdr:colOff>196850</xdr:colOff>
      <xdr:row>1242</xdr:row>
      <xdr:rowOff>498475</xdr:rowOff>
    </xdr:to>
    <xdr:pic>
      <xdr:nvPicPr>
        <xdr:cNvPr id="636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9557226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1242</xdr:row>
      <xdr:rowOff>257175</xdr:rowOff>
    </xdr:from>
    <xdr:to>
      <xdr:col>10</xdr:col>
      <xdr:colOff>514350</xdr:colOff>
      <xdr:row>1242</xdr:row>
      <xdr:rowOff>476250</xdr:rowOff>
    </xdr:to>
    <xdr:pic>
      <xdr:nvPicPr>
        <xdr:cNvPr id="636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9557004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1242</xdr:row>
      <xdr:rowOff>279400</xdr:rowOff>
    </xdr:from>
    <xdr:to>
      <xdr:col>3</xdr:col>
      <xdr:colOff>196850</xdr:colOff>
      <xdr:row>1242</xdr:row>
      <xdr:rowOff>498475</xdr:rowOff>
    </xdr:to>
    <xdr:pic>
      <xdr:nvPicPr>
        <xdr:cNvPr id="637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9557226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1242</xdr:row>
      <xdr:rowOff>257175</xdr:rowOff>
    </xdr:from>
    <xdr:to>
      <xdr:col>3</xdr:col>
      <xdr:colOff>514350</xdr:colOff>
      <xdr:row>1242</xdr:row>
      <xdr:rowOff>476250</xdr:rowOff>
    </xdr:to>
    <xdr:pic>
      <xdr:nvPicPr>
        <xdr:cNvPr id="637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9557004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1249</xdr:row>
      <xdr:rowOff>279400</xdr:rowOff>
    </xdr:from>
    <xdr:to>
      <xdr:col>10</xdr:col>
      <xdr:colOff>196850</xdr:colOff>
      <xdr:row>1249</xdr:row>
      <xdr:rowOff>498475</xdr:rowOff>
    </xdr:to>
    <xdr:pic>
      <xdr:nvPicPr>
        <xdr:cNvPr id="637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961409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1249</xdr:row>
      <xdr:rowOff>257175</xdr:rowOff>
    </xdr:from>
    <xdr:to>
      <xdr:col>10</xdr:col>
      <xdr:colOff>514350</xdr:colOff>
      <xdr:row>1249</xdr:row>
      <xdr:rowOff>476250</xdr:rowOff>
    </xdr:to>
    <xdr:pic>
      <xdr:nvPicPr>
        <xdr:cNvPr id="637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9613868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1249</xdr:row>
      <xdr:rowOff>279400</xdr:rowOff>
    </xdr:from>
    <xdr:to>
      <xdr:col>3</xdr:col>
      <xdr:colOff>196850</xdr:colOff>
      <xdr:row>1249</xdr:row>
      <xdr:rowOff>498475</xdr:rowOff>
    </xdr:to>
    <xdr:pic>
      <xdr:nvPicPr>
        <xdr:cNvPr id="637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961409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1249</xdr:row>
      <xdr:rowOff>257175</xdr:rowOff>
    </xdr:from>
    <xdr:to>
      <xdr:col>3</xdr:col>
      <xdr:colOff>514350</xdr:colOff>
      <xdr:row>1249</xdr:row>
      <xdr:rowOff>476250</xdr:rowOff>
    </xdr:to>
    <xdr:pic>
      <xdr:nvPicPr>
        <xdr:cNvPr id="637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9613868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1253</xdr:row>
      <xdr:rowOff>279400</xdr:rowOff>
    </xdr:from>
    <xdr:to>
      <xdr:col>10</xdr:col>
      <xdr:colOff>196850</xdr:colOff>
      <xdr:row>1253</xdr:row>
      <xdr:rowOff>498475</xdr:rowOff>
    </xdr:to>
    <xdr:pic>
      <xdr:nvPicPr>
        <xdr:cNvPr id="637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9637141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1253</xdr:row>
      <xdr:rowOff>257175</xdr:rowOff>
    </xdr:from>
    <xdr:to>
      <xdr:col>10</xdr:col>
      <xdr:colOff>514350</xdr:colOff>
      <xdr:row>1253</xdr:row>
      <xdr:rowOff>476250</xdr:rowOff>
    </xdr:to>
    <xdr:pic>
      <xdr:nvPicPr>
        <xdr:cNvPr id="637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9636918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1253</xdr:row>
      <xdr:rowOff>279400</xdr:rowOff>
    </xdr:from>
    <xdr:to>
      <xdr:col>3</xdr:col>
      <xdr:colOff>196850</xdr:colOff>
      <xdr:row>1253</xdr:row>
      <xdr:rowOff>498475</xdr:rowOff>
    </xdr:to>
    <xdr:pic>
      <xdr:nvPicPr>
        <xdr:cNvPr id="637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9637141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1253</xdr:row>
      <xdr:rowOff>257175</xdr:rowOff>
    </xdr:from>
    <xdr:to>
      <xdr:col>3</xdr:col>
      <xdr:colOff>514350</xdr:colOff>
      <xdr:row>1253</xdr:row>
      <xdr:rowOff>476250</xdr:rowOff>
    </xdr:to>
    <xdr:pic>
      <xdr:nvPicPr>
        <xdr:cNvPr id="637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9636918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1263</xdr:row>
      <xdr:rowOff>279400</xdr:rowOff>
    </xdr:from>
    <xdr:to>
      <xdr:col>10</xdr:col>
      <xdr:colOff>196850</xdr:colOff>
      <xdr:row>1263</xdr:row>
      <xdr:rowOff>498475</xdr:rowOff>
    </xdr:to>
    <xdr:pic>
      <xdr:nvPicPr>
        <xdr:cNvPr id="638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9718675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1263</xdr:row>
      <xdr:rowOff>257175</xdr:rowOff>
    </xdr:from>
    <xdr:to>
      <xdr:col>10</xdr:col>
      <xdr:colOff>514350</xdr:colOff>
      <xdr:row>1263</xdr:row>
      <xdr:rowOff>476250</xdr:rowOff>
    </xdr:to>
    <xdr:pic>
      <xdr:nvPicPr>
        <xdr:cNvPr id="638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9718452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1263</xdr:row>
      <xdr:rowOff>279400</xdr:rowOff>
    </xdr:from>
    <xdr:to>
      <xdr:col>3</xdr:col>
      <xdr:colOff>196850</xdr:colOff>
      <xdr:row>1263</xdr:row>
      <xdr:rowOff>498475</xdr:rowOff>
    </xdr:to>
    <xdr:pic>
      <xdr:nvPicPr>
        <xdr:cNvPr id="638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9718675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1263</xdr:row>
      <xdr:rowOff>257175</xdr:rowOff>
    </xdr:from>
    <xdr:to>
      <xdr:col>3</xdr:col>
      <xdr:colOff>514350</xdr:colOff>
      <xdr:row>1263</xdr:row>
      <xdr:rowOff>476250</xdr:rowOff>
    </xdr:to>
    <xdr:pic>
      <xdr:nvPicPr>
        <xdr:cNvPr id="638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9718452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1270</xdr:row>
      <xdr:rowOff>279400</xdr:rowOff>
    </xdr:from>
    <xdr:to>
      <xdr:col>10</xdr:col>
      <xdr:colOff>196850</xdr:colOff>
      <xdr:row>1270</xdr:row>
      <xdr:rowOff>498475</xdr:rowOff>
    </xdr:to>
    <xdr:pic>
      <xdr:nvPicPr>
        <xdr:cNvPr id="638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9775253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1270</xdr:row>
      <xdr:rowOff>257175</xdr:rowOff>
    </xdr:from>
    <xdr:to>
      <xdr:col>10</xdr:col>
      <xdr:colOff>514350</xdr:colOff>
      <xdr:row>1270</xdr:row>
      <xdr:rowOff>476250</xdr:rowOff>
    </xdr:to>
    <xdr:pic>
      <xdr:nvPicPr>
        <xdr:cNvPr id="638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9775031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1270</xdr:row>
      <xdr:rowOff>279400</xdr:rowOff>
    </xdr:from>
    <xdr:to>
      <xdr:col>3</xdr:col>
      <xdr:colOff>196850</xdr:colOff>
      <xdr:row>1270</xdr:row>
      <xdr:rowOff>498475</xdr:rowOff>
    </xdr:to>
    <xdr:pic>
      <xdr:nvPicPr>
        <xdr:cNvPr id="638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9775253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1270</xdr:row>
      <xdr:rowOff>257175</xdr:rowOff>
    </xdr:from>
    <xdr:to>
      <xdr:col>3</xdr:col>
      <xdr:colOff>514350</xdr:colOff>
      <xdr:row>1270</xdr:row>
      <xdr:rowOff>476250</xdr:rowOff>
    </xdr:to>
    <xdr:pic>
      <xdr:nvPicPr>
        <xdr:cNvPr id="638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9775031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1277</xdr:row>
      <xdr:rowOff>279400</xdr:rowOff>
    </xdr:from>
    <xdr:to>
      <xdr:col>10</xdr:col>
      <xdr:colOff>196850</xdr:colOff>
      <xdr:row>1277</xdr:row>
      <xdr:rowOff>498475</xdr:rowOff>
    </xdr:to>
    <xdr:pic>
      <xdr:nvPicPr>
        <xdr:cNvPr id="638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983307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1277</xdr:row>
      <xdr:rowOff>257175</xdr:rowOff>
    </xdr:from>
    <xdr:to>
      <xdr:col>10</xdr:col>
      <xdr:colOff>514350</xdr:colOff>
      <xdr:row>1277</xdr:row>
      <xdr:rowOff>476250</xdr:rowOff>
    </xdr:to>
    <xdr:pic>
      <xdr:nvPicPr>
        <xdr:cNvPr id="638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9832848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1277</xdr:row>
      <xdr:rowOff>279400</xdr:rowOff>
    </xdr:from>
    <xdr:to>
      <xdr:col>3</xdr:col>
      <xdr:colOff>196850</xdr:colOff>
      <xdr:row>1277</xdr:row>
      <xdr:rowOff>498475</xdr:rowOff>
    </xdr:to>
    <xdr:pic>
      <xdr:nvPicPr>
        <xdr:cNvPr id="639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983307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1277</xdr:row>
      <xdr:rowOff>257175</xdr:rowOff>
    </xdr:from>
    <xdr:to>
      <xdr:col>3</xdr:col>
      <xdr:colOff>514350</xdr:colOff>
      <xdr:row>1277</xdr:row>
      <xdr:rowOff>476250</xdr:rowOff>
    </xdr:to>
    <xdr:pic>
      <xdr:nvPicPr>
        <xdr:cNvPr id="639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9832848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1281</xdr:row>
      <xdr:rowOff>279400</xdr:rowOff>
    </xdr:from>
    <xdr:to>
      <xdr:col>10</xdr:col>
      <xdr:colOff>196850</xdr:colOff>
      <xdr:row>1281</xdr:row>
      <xdr:rowOff>498475</xdr:rowOff>
    </xdr:to>
    <xdr:pic>
      <xdr:nvPicPr>
        <xdr:cNvPr id="639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9857644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1281</xdr:row>
      <xdr:rowOff>257175</xdr:rowOff>
    </xdr:from>
    <xdr:to>
      <xdr:col>10</xdr:col>
      <xdr:colOff>514350</xdr:colOff>
      <xdr:row>1281</xdr:row>
      <xdr:rowOff>476250</xdr:rowOff>
    </xdr:to>
    <xdr:pic>
      <xdr:nvPicPr>
        <xdr:cNvPr id="639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9857422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1281</xdr:row>
      <xdr:rowOff>279400</xdr:rowOff>
    </xdr:from>
    <xdr:to>
      <xdr:col>3</xdr:col>
      <xdr:colOff>196850</xdr:colOff>
      <xdr:row>1281</xdr:row>
      <xdr:rowOff>498475</xdr:rowOff>
    </xdr:to>
    <xdr:pic>
      <xdr:nvPicPr>
        <xdr:cNvPr id="639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9857644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1281</xdr:row>
      <xdr:rowOff>257175</xdr:rowOff>
    </xdr:from>
    <xdr:to>
      <xdr:col>3</xdr:col>
      <xdr:colOff>514350</xdr:colOff>
      <xdr:row>1281</xdr:row>
      <xdr:rowOff>476250</xdr:rowOff>
    </xdr:to>
    <xdr:pic>
      <xdr:nvPicPr>
        <xdr:cNvPr id="639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9857422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1291</xdr:row>
      <xdr:rowOff>279400</xdr:rowOff>
    </xdr:from>
    <xdr:to>
      <xdr:col>10</xdr:col>
      <xdr:colOff>196850</xdr:colOff>
      <xdr:row>1291</xdr:row>
      <xdr:rowOff>498475</xdr:rowOff>
    </xdr:to>
    <xdr:pic>
      <xdr:nvPicPr>
        <xdr:cNvPr id="639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9938512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1291</xdr:row>
      <xdr:rowOff>257175</xdr:rowOff>
    </xdr:from>
    <xdr:to>
      <xdr:col>10</xdr:col>
      <xdr:colOff>514350</xdr:colOff>
      <xdr:row>1291</xdr:row>
      <xdr:rowOff>476250</xdr:rowOff>
    </xdr:to>
    <xdr:pic>
      <xdr:nvPicPr>
        <xdr:cNvPr id="639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9938289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1291</xdr:row>
      <xdr:rowOff>279400</xdr:rowOff>
    </xdr:from>
    <xdr:to>
      <xdr:col>3</xdr:col>
      <xdr:colOff>196850</xdr:colOff>
      <xdr:row>1291</xdr:row>
      <xdr:rowOff>498475</xdr:rowOff>
    </xdr:to>
    <xdr:pic>
      <xdr:nvPicPr>
        <xdr:cNvPr id="639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9938512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1291</xdr:row>
      <xdr:rowOff>257175</xdr:rowOff>
    </xdr:from>
    <xdr:to>
      <xdr:col>3</xdr:col>
      <xdr:colOff>514350</xdr:colOff>
      <xdr:row>1291</xdr:row>
      <xdr:rowOff>476250</xdr:rowOff>
    </xdr:to>
    <xdr:pic>
      <xdr:nvPicPr>
        <xdr:cNvPr id="639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9938289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1298</xdr:row>
      <xdr:rowOff>279400</xdr:rowOff>
    </xdr:from>
    <xdr:to>
      <xdr:col>10</xdr:col>
      <xdr:colOff>196850</xdr:colOff>
      <xdr:row>1298</xdr:row>
      <xdr:rowOff>498475</xdr:rowOff>
    </xdr:to>
    <xdr:pic>
      <xdr:nvPicPr>
        <xdr:cNvPr id="640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999756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1298</xdr:row>
      <xdr:rowOff>257175</xdr:rowOff>
    </xdr:from>
    <xdr:to>
      <xdr:col>10</xdr:col>
      <xdr:colOff>514350</xdr:colOff>
      <xdr:row>1298</xdr:row>
      <xdr:rowOff>476250</xdr:rowOff>
    </xdr:to>
    <xdr:pic>
      <xdr:nvPicPr>
        <xdr:cNvPr id="640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9997344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1298</xdr:row>
      <xdr:rowOff>279400</xdr:rowOff>
    </xdr:from>
    <xdr:to>
      <xdr:col>3</xdr:col>
      <xdr:colOff>196850</xdr:colOff>
      <xdr:row>1298</xdr:row>
      <xdr:rowOff>498475</xdr:rowOff>
    </xdr:to>
    <xdr:pic>
      <xdr:nvPicPr>
        <xdr:cNvPr id="640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999756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1298</xdr:row>
      <xdr:rowOff>257175</xdr:rowOff>
    </xdr:from>
    <xdr:to>
      <xdr:col>3</xdr:col>
      <xdr:colOff>514350</xdr:colOff>
      <xdr:row>1298</xdr:row>
      <xdr:rowOff>476250</xdr:rowOff>
    </xdr:to>
    <xdr:pic>
      <xdr:nvPicPr>
        <xdr:cNvPr id="640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9997344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1305</xdr:row>
      <xdr:rowOff>279400</xdr:rowOff>
    </xdr:from>
    <xdr:to>
      <xdr:col>10</xdr:col>
      <xdr:colOff>196850</xdr:colOff>
      <xdr:row>1305</xdr:row>
      <xdr:rowOff>498475</xdr:rowOff>
    </xdr:to>
    <xdr:pic>
      <xdr:nvPicPr>
        <xdr:cNvPr id="640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0054907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1305</xdr:row>
      <xdr:rowOff>257175</xdr:rowOff>
    </xdr:from>
    <xdr:to>
      <xdr:col>10</xdr:col>
      <xdr:colOff>514350</xdr:colOff>
      <xdr:row>1305</xdr:row>
      <xdr:rowOff>476250</xdr:rowOff>
    </xdr:to>
    <xdr:pic>
      <xdr:nvPicPr>
        <xdr:cNvPr id="640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0054685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1305</xdr:row>
      <xdr:rowOff>279400</xdr:rowOff>
    </xdr:from>
    <xdr:to>
      <xdr:col>3</xdr:col>
      <xdr:colOff>196850</xdr:colOff>
      <xdr:row>1305</xdr:row>
      <xdr:rowOff>498475</xdr:rowOff>
    </xdr:to>
    <xdr:pic>
      <xdr:nvPicPr>
        <xdr:cNvPr id="640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0054907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1305</xdr:row>
      <xdr:rowOff>257175</xdr:rowOff>
    </xdr:from>
    <xdr:to>
      <xdr:col>3</xdr:col>
      <xdr:colOff>514350</xdr:colOff>
      <xdr:row>1305</xdr:row>
      <xdr:rowOff>476250</xdr:rowOff>
    </xdr:to>
    <xdr:pic>
      <xdr:nvPicPr>
        <xdr:cNvPr id="640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0054685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1315</xdr:row>
      <xdr:rowOff>279400</xdr:rowOff>
    </xdr:from>
    <xdr:to>
      <xdr:col>10</xdr:col>
      <xdr:colOff>196850</xdr:colOff>
      <xdr:row>1315</xdr:row>
      <xdr:rowOff>498475</xdr:rowOff>
    </xdr:to>
    <xdr:pic>
      <xdr:nvPicPr>
        <xdr:cNvPr id="640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013729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1315</xdr:row>
      <xdr:rowOff>257175</xdr:rowOff>
    </xdr:from>
    <xdr:to>
      <xdr:col>10</xdr:col>
      <xdr:colOff>514350</xdr:colOff>
      <xdr:row>1315</xdr:row>
      <xdr:rowOff>476250</xdr:rowOff>
    </xdr:to>
    <xdr:pic>
      <xdr:nvPicPr>
        <xdr:cNvPr id="640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0137076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1315</xdr:row>
      <xdr:rowOff>279400</xdr:rowOff>
    </xdr:from>
    <xdr:to>
      <xdr:col>3</xdr:col>
      <xdr:colOff>196850</xdr:colOff>
      <xdr:row>1315</xdr:row>
      <xdr:rowOff>498475</xdr:rowOff>
    </xdr:to>
    <xdr:pic>
      <xdr:nvPicPr>
        <xdr:cNvPr id="641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0137298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1315</xdr:row>
      <xdr:rowOff>257175</xdr:rowOff>
    </xdr:from>
    <xdr:to>
      <xdr:col>3</xdr:col>
      <xdr:colOff>514350</xdr:colOff>
      <xdr:row>1315</xdr:row>
      <xdr:rowOff>476250</xdr:rowOff>
    </xdr:to>
    <xdr:pic>
      <xdr:nvPicPr>
        <xdr:cNvPr id="641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0137076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1322</xdr:row>
      <xdr:rowOff>279400</xdr:rowOff>
    </xdr:from>
    <xdr:to>
      <xdr:col>10</xdr:col>
      <xdr:colOff>196850</xdr:colOff>
      <xdr:row>1322</xdr:row>
      <xdr:rowOff>498475</xdr:rowOff>
    </xdr:to>
    <xdr:pic>
      <xdr:nvPicPr>
        <xdr:cNvPr id="641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019511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1322</xdr:row>
      <xdr:rowOff>257175</xdr:rowOff>
    </xdr:from>
    <xdr:to>
      <xdr:col>10</xdr:col>
      <xdr:colOff>514350</xdr:colOff>
      <xdr:row>1322</xdr:row>
      <xdr:rowOff>476250</xdr:rowOff>
    </xdr:to>
    <xdr:pic>
      <xdr:nvPicPr>
        <xdr:cNvPr id="641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0194893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1322</xdr:row>
      <xdr:rowOff>279400</xdr:rowOff>
    </xdr:from>
    <xdr:to>
      <xdr:col>3</xdr:col>
      <xdr:colOff>196850</xdr:colOff>
      <xdr:row>1322</xdr:row>
      <xdr:rowOff>498475</xdr:rowOff>
    </xdr:to>
    <xdr:pic>
      <xdr:nvPicPr>
        <xdr:cNvPr id="641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019511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1322</xdr:row>
      <xdr:rowOff>257175</xdr:rowOff>
    </xdr:from>
    <xdr:to>
      <xdr:col>3</xdr:col>
      <xdr:colOff>514350</xdr:colOff>
      <xdr:row>1322</xdr:row>
      <xdr:rowOff>476250</xdr:rowOff>
    </xdr:to>
    <xdr:pic>
      <xdr:nvPicPr>
        <xdr:cNvPr id="641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0194893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1329</xdr:row>
      <xdr:rowOff>279400</xdr:rowOff>
    </xdr:from>
    <xdr:to>
      <xdr:col>10</xdr:col>
      <xdr:colOff>196850</xdr:colOff>
      <xdr:row>1329</xdr:row>
      <xdr:rowOff>498475</xdr:rowOff>
    </xdr:to>
    <xdr:pic>
      <xdr:nvPicPr>
        <xdr:cNvPr id="641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025169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1329</xdr:row>
      <xdr:rowOff>257175</xdr:rowOff>
    </xdr:from>
    <xdr:to>
      <xdr:col>10</xdr:col>
      <xdr:colOff>514350</xdr:colOff>
      <xdr:row>1329</xdr:row>
      <xdr:rowOff>476250</xdr:rowOff>
    </xdr:to>
    <xdr:pic>
      <xdr:nvPicPr>
        <xdr:cNvPr id="641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0251471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1329</xdr:row>
      <xdr:rowOff>279400</xdr:rowOff>
    </xdr:from>
    <xdr:to>
      <xdr:col>3</xdr:col>
      <xdr:colOff>196850</xdr:colOff>
      <xdr:row>1329</xdr:row>
      <xdr:rowOff>498475</xdr:rowOff>
    </xdr:to>
    <xdr:pic>
      <xdr:nvPicPr>
        <xdr:cNvPr id="641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025169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1329</xdr:row>
      <xdr:rowOff>257175</xdr:rowOff>
    </xdr:from>
    <xdr:to>
      <xdr:col>3</xdr:col>
      <xdr:colOff>514350</xdr:colOff>
      <xdr:row>1329</xdr:row>
      <xdr:rowOff>476250</xdr:rowOff>
    </xdr:to>
    <xdr:pic>
      <xdr:nvPicPr>
        <xdr:cNvPr id="641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0251471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1333</xdr:row>
      <xdr:rowOff>279400</xdr:rowOff>
    </xdr:from>
    <xdr:to>
      <xdr:col>10</xdr:col>
      <xdr:colOff>196850</xdr:colOff>
      <xdr:row>1333</xdr:row>
      <xdr:rowOff>498475</xdr:rowOff>
    </xdr:to>
    <xdr:pic>
      <xdr:nvPicPr>
        <xdr:cNvPr id="642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027579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1333</xdr:row>
      <xdr:rowOff>257175</xdr:rowOff>
    </xdr:from>
    <xdr:to>
      <xdr:col>10</xdr:col>
      <xdr:colOff>514350</xdr:colOff>
      <xdr:row>1333</xdr:row>
      <xdr:rowOff>476250</xdr:rowOff>
    </xdr:to>
    <xdr:pic>
      <xdr:nvPicPr>
        <xdr:cNvPr id="642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0275570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1333</xdr:row>
      <xdr:rowOff>279400</xdr:rowOff>
    </xdr:from>
    <xdr:to>
      <xdr:col>3</xdr:col>
      <xdr:colOff>196850</xdr:colOff>
      <xdr:row>1333</xdr:row>
      <xdr:rowOff>498475</xdr:rowOff>
    </xdr:to>
    <xdr:pic>
      <xdr:nvPicPr>
        <xdr:cNvPr id="642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0275792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1333</xdr:row>
      <xdr:rowOff>257175</xdr:rowOff>
    </xdr:from>
    <xdr:to>
      <xdr:col>3</xdr:col>
      <xdr:colOff>514350</xdr:colOff>
      <xdr:row>1333</xdr:row>
      <xdr:rowOff>476250</xdr:rowOff>
    </xdr:to>
    <xdr:pic>
      <xdr:nvPicPr>
        <xdr:cNvPr id="642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0275570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1343</xdr:row>
      <xdr:rowOff>279400</xdr:rowOff>
    </xdr:from>
    <xdr:to>
      <xdr:col>10</xdr:col>
      <xdr:colOff>196850</xdr:colOff>
      <xdr:row>1343</xdr:row>
      <xdr:rowOff>498475</xdr:rowOff>
    </xdr:to>
    <xdr:pic>
      <xdr:nvPicPr>
        <xdr:cNvPr id="642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0357231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1343</xdr:row>
      <xdr:rowOff>257175</xdr:rowOff>
    </xdr:from>
    <xdr:to>
      <xdr:col>10</xdr:col>
      <xdr:colOff>514350</xdr:colOff>
      <xdr:row>1343</xdr:row>
      <xdr:rowOff>476250</xdr:rowOff>
    </xdr:to>
    <xdr:pic>
      <xdr:nvPicPr>
        <xdr:cNvPr id="642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0357008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1343</xdr:row>
      <xdr:rowOff>279400</xdr:rowOff>
    </xdr:from>
    <xdr:to>
      <xdr:col>3</xdr:col>
      <xdr:colOff>196850</xdr:colOff>
      <xdr:row>1343</xdr:row>
      <xdr:rowOff>498475</xdr:rowOff>
    </xdr:to>
    <xdr:pic>
      <xdr:nvPicPr>
        <xdr:cNvPr id="642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0357231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1343</xdr:row>
      <xdr:rowOff>257175</xdr:rowOff>
    </xdr:from>
    <xdr:to>
      <xdr:col>3</xdr:col>
      <xdr:colOff>514350</xdr:colOff>
      <xdr:row>1343</xdr:row>
      <xdr:rowOff>476250</xdr:rowOff>
    </xdr:to>
    <xdr:pic>
      <xdr:nvPicPr>
        <xdr:cNvPr id="642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0357008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1350</xdr:row>
      <xdr:rowOff>279400</xdr:rowOff>
    </xdr:from>
    <xdr:to>
      <xdr:col>10</xdr:col>
      <xdr:colOff>196850</xdr:colOff>
      <xdr:row>1350</xdr:row>
      <xdr:rowOff>498475</xdr:rowOff>
    </xdr:to>
    <xdr:pic>
      <xdr:nvPicPr>
        <xdr:cNvPr id="642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0411523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1350</xdr:row>
      <xdr:rowOff>257175</xdr:rowOff>
    </xdr:from>
    <xdr:to>
      <xdr:col>10</xdr:col>
      <xdr:colOff>514350</xdr:colOff>
      <xdr:row>1350</xdr:row>
      <xdr:rowOff>476250</xdr:rowOff>
    </xdr:to>
    <xdr:pic>
      <xdr:nvPicPr>
        <xdr:cNvPr id="642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0411301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1350</xdr:row>
      <xdr:rowOff>279400</xdr:rowOff>
    </xdr:from>
    <xdr:to>
      <xdr:col>3</xdr:col>
      <xdr:colOff>196850</xdr:colOff>
      <xdr:row>1350</xdr:row>
      <xdr:rowOff>498475</xdr:rowOff>
    </xdr:to>
    <xdr:pic>
      <xdr:nvPicPr>
        <xdr:cNvPr id="643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0411523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1350</xdr:row>
      <xdr:rowOff>257175</xdr:rowOff>
    </xdr:from>
    <xdr:to>
      <xdr:col>3</xdr:col>
      <xdr:colOff>514350</xdr:colOff>
      <xdr:row>1350</xdr:row>
      <xdr:rowOff>476250</xdr:rowOff>
    </xdr:to>
    <xdr:pic>
      <xdr:nvPicPr>
        <xdr:cNvPr id="643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0411301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1357</xdr:row>
      <xdr:rowOff>279400</xdr:rowOff>
    </xdr:from>
    <xdr:to>
      <xdr:col>10</xdr:col>
      <xdr:colOff>196850</xdr:colOff>
      <xdr:row>1357</xdr:row>
      <xdr:rowOff>498475</xdr:rowOff>
    </xdr:to>
    <xdr:pic>
      <xdr:nvPicPr>
        <xdr:cNvPr id="643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0465720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1357</xdr:row>
      <xdr:rowOff>257175</xdr:rowOff>
    </xdr:from>
    <xdr:to>
      <xdr:col>10</xdr:col>
      <xdr:colOff>514350</xdr:colOff>
      <xdr:row>1357</xdr:row>
      <xdr:rowOff>476250</xdr:rowOff>
    </xdr:to>
    <xdr:pic>
      <xdr:nvPicPr>
        <xdr:cNvPr id="643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0465498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1357</xdr:row>
      <xdr:rowOff>279400</xdr:rowOff>
    </xdr:from>
    <xdr:to>
      <xdr:col>3</xdr:col>
      <xdr:colOff>196850</xdr:colOff>
      <xdr:row>1357</xdr:row>
      <xdr:rowOff>498475</xdr:rowOff>
    </xdr:to>
    <xdr:pic>
      <xdr:nvPicPr>
        <xdr:cNvPr id="64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0465720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1357</xdr:row>
      <xdr:rowOff>257175</xdr:rowOff>
    </xdr:from>
    <xdr:to>
      <xdr:col>3</xdr:col>
      <xdr:colOff>514350</xdr:colOff>
      <xdr:row>1357</xdr:row>
      <xdr:rowOff>476250</xdr:rowOff>
    </xdr:to>
    <xdr:pic>
      <xdr:nvPicPr>
        <xdr:cNvPr id="643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0465498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1361</xdr:row>
      <xdr:rowOff>279400</xdr:rowOff>
    </xdr:from>
    <xdr:to>
      <xdr:col>10</xdr:col>
      <xdr:colOff>196850</xdr:colOff>
      <xdr:row>1361</xdr:row>
      <xdr:rowOff>498475</xdr:rowOff>
    </xdr:to>
    <xdr:pic>
      <xdr:nvPicPr>
        <xdr:cNvPr id="643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049105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1361</xdr:row>
      <xdr:rowOff>257175</xdr:rowOff>
    </xdr:from>
    <xdr:to>
      <xdr:col>10</xdr:col>
      <xdr:colOff>514350</xdr:colOff>
      <xdr:row>1361</xdr:row>
      <xdr:rowOff>476250</xdr:rowOff>
    </xdr:to>
    <xdr:pic>
      <xdr:nvPicPr>
        <xdr:cNvPr id="643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0490835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1361</xdr:row>
      <xdr:rowOff>279400</xdr:rowOff>
    </xdr:from>
    <xdr:to>
      <xdr:col>3</xdr:col>
      <xdr:colOff>196850</xdr:colOff>
      <xdr:row>1361</xdr:row>
      <xdr:rowOff>498475</xdr:rowOff>
    </xdr:to>
    <xdr:pic>
      <xdr:nvPicPr>
        <xdr:cNvPr id="643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049105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1361</xdr:row>
      <xdr:rowOff>257175</xdr:rowOff>
    </xdr:from>
    <xdr:to>
      <xdr:col>3</xdr:col>
      <xdr:colOff>514350</xdr:colOff>
      <xdr:row>1361</xdr:row>
      <xdr:rowOff>476250</xdr:rowOff>
    </xdr:to>
    <xdr:pic>
      <xdr:nvPicPr>
        <xdr:cNvPr id="643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0490835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1371</xdr:row>
      <xdr:rowOff>279400</xdr:rowOff>
    </xdr:from>
    <xdr:to>
      <xdr:col>10</xdr:col>
      <xdr:colOff>196850</xdr:colOff>
      <xdr:row>1371</xdr:row>
      <xdr:rowOff>498475</xdr:rowOff>
    </xdr:to>
    <xdr:pic>
      <xdr:nvPicPr>
        <xdr:cNvPr id="644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057021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1371</xdr:row>
      <xdr:rowOff>257175</xdr:rowOff>
    </xdr:from>
    <xdr:to>
      <xdr:col>10</xdr:col>
      <xdr:colOff>514350</xdr:colOff>
      <xdr:row>1371</xdr:row>
      <xdr:rowOff>476250</xdr:rowOff>
    </xdr:to>
    <xdr:pic>
      <xdr:nvPicPr>
        <xdr:cNvPr id="644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0569987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1371</xdr:row>
      <xdr:rowOff>279400</xdr:rowOff>
    </xdr:from>
    <xdr:to>
      <xdr:col>3</xdr:col>
      <xdr:colOff>196850</xdr:colOff>
      <xdr:row>1371</xdr:row>
      <xdr:rowOff>498475</xdr:rowOff>
    </xdr:to>
    <xdr:pic>
      <xdr:nvPicPr>
        <xdr:cNvPr id="644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057021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1371</xdr:row>
      <xdr:rowOff>257175</xdr:rowOff>
    </xdr:from>
    <xdr:to>
      <xdr:col>3</xdr:col>
      <xdr:colOff>514350</xdr:colOff>
      <xdr:row>1371</xdr:row>
      <xdr:rowOff>476250</xdr:rowOff>
    </xdr:to>
    <xdr:pic>
      <xdr:nvPicPr>
        <xdr:cNvPr id="644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0569987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1378</xdr:row>
      <xdr:rowOff>279400</xdr:rowOff>
    </xdr:from>
    <xdr:to>
      <xdr:col>10</xdr:col>
      <xdr:colOff>196850</xdr:colOff>
      <xdr:row>1378</xdr:row>
      <xdr:rowOff>498475</xdr:rowOff>
    </xdr:to>
    <xdr:pic>
      <xdr:nvPicPr>
        <xdr:cNvPr id="644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0626502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1378</xdr:row>
      <xdr:rowOff>257175</xdr:rowOff>
    </xdr:from>
    <xdr:to>
      <xdr:col>10</xdr:col>
      <xdr:colOff>514350</xdr:colOff>
      <xdr:row>1378</xdr:row>
      <xdr:rowOff>476250</xdr:rowOff>
    </xdr:to>
    <xdr:pic>
      <xdr:nvPicPr>
        <xdr:cNvPr id="644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0626280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1378</xdr:row>
      <xdr:rowOff>279400</xdr:rowOff>
    </xdr:from>
    <xdr:to>
      <xdr:col>3</xdr:col>
      <xdr:colOff>196850</xdr:colOff>
      <xdr:row>1378</xdr:row>
      <xdr:rowOff>498475</xdr:rowOff>
    </xdr:to>
    <xdr:pic>
      <xdr:nvPicPr>
        <xdr:cNvPr id="644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0626502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1378</xdr:row>
      <xdr:rowOff>257175</xdr:rowOff>
    </xdr:from>
    <xdr:to>
      <xdr:col>3</xdr:col>
      <xdr:colOff>514350</xdr:colOff>
      <xdr:row>1378</xdr:row>
      <xdr:rowOff>476250</xdr:rowOff>
    </xdr:to>
    <xdr:pic>
      <xdr:nvPicPr>
        <xdr:cNvPr id="644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0626280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1385</xdr:row>
      <xdr:rowOff>279400</xdr:rowOff>
    </xdr:from>
    <xdr:to>
      <xdr:col>10</xdr:col>
      <xdr:colOff>196850</xdr:colOff>
      <xdr:row>1385</xdr:row>
      <xdr:rowOff>498475</xdr:rowOff>
    </xdr:to>
    <xdr:pic>
      <xdr:nvPicPr>
        <xdr:cNvPr id="644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0681843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1385</xdr:row>
      <xdr:rowOff>257175</xdr:rowOff>
    </xdr:from>
    <xdr:to>
      <xdr:col>10</xdr:col>
      <xdr:colOff>514350</xdr:colOff>
      <xdr:row>1385</xdr:row>
      <xdr:rowOff>476250</xdr:rowOff>
    </xdr:to>
    <xdr:pic>
      <xdr:nvPicPr>
        <xdr:cNvPr id="644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0681620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1385</xdr:row>
      <xdr:rowOff>279400</xdr:rowOff>
    </xdr:from>
    <xdr:to>
      <xdr:col>3</xdr:col>
      <xdr:colOff>196850</xdr:colOff>
      <xdr:row>1385</xdr:row>
      <xdr:rowOff>498475</xdr:rowOff>
    </xdr:to>
    <xdr:pic>
      <xdr:nvPicPr>
        <xdr:cNvPr id="645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0681843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1385</xdr:row>
      <xdr:rowOff>257175</xdr:rowOff>
    </xdr:from>
    <xdr:to>
      <xdr:col>3</xdr:col>
      <xdr:colOff>514350</xdr:colOff>
      <xdr:row>1385</xdr:row>
      <xdr:rowOff>476250</xdr:rowOff>
    </xdr:to>
    <xdr:pic>
      <xdr:nvPicPr>
        <xdr:cNvPr id="645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0681620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1389</xdr:row>
      <xdr:rowOff>279400</xdr:rowOff>
    </xdr:from>
    <xdr:to>
      <xdr:col>10</xdr:col>
      <xdr:colOff>196850</xdr:colOff>
      <xdr:row>1389</xdr:row>
      <xdr:rowOff>498475</xdr:rowOff>
    </xdr:to>
    <xdr:pic>
      <xdr:nvPicPr>
        <xdr:cNvPr id="645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0705750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1389</xdr:row>
      <xdr:rowOff>257175</xdr:rowOff>
    </xdr:from>
    <xdr:to>
      <xdr:col>10</xdr:col>
      <xdr:colOff>514350</xdr:colOff>
      <xdr:row>1389</xdr:row>
      <xdr:rowOff>476250</xdr:rowOff>
    </xdr:to>
    <xdr:pic>
      <xdr:nvPicPr>
        <xdr:cNvPr id="645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0705528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1389</xdr:row>
      <xdr:rowOff>279400</xdr:rowOff>
    </xdr:from>
    <xdr:to>
      <xdr:col>3</xdr:col>
      <xdr:colOff>196850</xdr:colOff>
      <xdr:row>1389</xdr:row>
      <xdr:rowOff>498475</xdr:rowOff>
    </xdr:to>
    <xdr:pic>
      <xdr:nvPicPr>
        <xdr:cNvPr id="645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0705750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1389</xdr:row>
      <xdr:rowOff>257175</xdr:rowOff>
    </xdr:from>
    <xdr:to>
      <xdr:col>3</xdr:col>
      <xdr:colOff>514350</xdr:colOff>
      <xdr:row>1389</xdr:row>
      <xdr:rowOff>476250</xdr:rowOff>
    </xdr:to>
    <xdr:pic>
      <xdr:nvPicPr>
        <xdr:cNvPr id="645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0705528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1399</xdr:row>
      <xdr:rowOff>279400</xdr:rowOff>
    </xdr:from>
    <xdr:to>
      <xdr:col>10</xdr:col>
      <xdr:colOff>196850</xdr:colOff>
      <xdr:row>1399</xdr:row>
      <xdr:rowOff>498475</xdr:rowOff>
    </xdr:to>
    <xdr:pic>
      <xdr:nvPicPr>
        <xdr:cNvPr id="645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0786522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1399</xdr:row>
      <xdr:rowOff>257175</xdr:rowOff>
    </xdr:from>
    <xdr:to>
      <xdr:col>10</xdr:col>
      <xdr:colOff>514350</xdr:colOff>
      <xdr:row>1399</xdr:row>
      <xdr:rowOff>476250</xdr:rowOff>
    </xdr:to>
    <xdr:pic>
      <xdr:nvPicPr>
        <xdr:cNvPr id="645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0786300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1399</xdr:row>
      <xdr:rowOff>279400</xdr:rowOff>
    </xdr:from>
    <xdr:to>
      <xdr:col>3</xdr:col>
      <xdr:colOff>196850</xdr:colOff>
      <xdr:row>1399</xdr:row>
      <xdr:rowOff>498475</xdr:rowOff>
    </xdr:to>
    <xdr:pic>
      <xdr:nvPicPr>
        <xdr:cNvPr id="645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0786522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1399</xdr:row>
      <xdr:rowOff>257175</xdr:rowOff>
    </xdr:from>
    <xdr:to>
      <xdr:col>3</xdr:col>
      <xdr:colOff>514350</xdr:colOff>
      <xdr:row>1399</xdr:row>
      <xdr:rowOff>476250</xdr:rowOff>
    </xdr:to>
    <xdr:pic>
      <xdr:nvPicPr>
        <xdr:cNvPr id="645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0786300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1406</xdr:row>
      <xdr:rowOff>279400</xdr:rowOff>
    </xdr:from>
    <xdr:to>
      <xdr:col>10</xdr:col>
      <xdr:colOff>196850</xdr:colOff>
      <xdr:row>1406</xdr:row>
      <xdr:rowOff>498475</xdr:rowOff>
    </xdr:to>
    <xdr:pic>
      <xdr:nvPicPr>
        <xdr:cNvPr id="646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084414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1406</xdr:row>
      <xdr:rowOff>257175</xdr:rowOff>
    </xdr:from>
    <xdr:to>
      <xdr:col>10</xdr:col>
      <xdr:colOff>514350</xdr:colOff>
      <xdr:row>1406</xdr:row>
      <xdr:rowOff>476250</xdr:rowOff>
    </xdr:to>
    <xdr:pic>
      <xdr:nvPicPr>
        <xdr:cNvPr id="646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0843926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1406</xdr:row>
      <xdr:rowOff>279400</xdr:rowOff>
    </xdr:from>
    <xdr:to>
      <xdr:col>3</xdr:col>
      <xdr:colOff>196850</xdr:colOff>
      <xdr:row>1406</xdr:row>
      <xdr:rowOff>498475</xdr:rowOff>
    </xdr:to>
    <xdr:pic>
      <xdr:nvPicPr>
        <xdr:cNvPr id="646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084414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1406</xdr:row>
      <xdr:rowOff>257175</xdr:rowOff>
    </xdr:from>
    <xdr:to>
      <xdr:col>3</xdr:col>
      <xdr:colOff>514350</xdr:colOff>
      <xdr:row>1406</xdr:row>
      <xdr:rowOff>476250</xdr:rowOff>
    </xdr:to>
    <xdr:pic>
      <xdr:nvPicPr>
        <xdr:cNvPr id="646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0843926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1413</xdr:row>
      <xdr:rowOff>279400</xdr:rowOff>
    </xdr:from>
    <xdr:to>
      <xdr:col>10</xdr:col>
      <xdr:colOff>196850</xdr:colOff>
      <xdr:row>1413</xdr:row>
      <xdr:rowOff>498475</xdr:rowOff>
    </xdr:to>
    <xdr:pic>
      <xdr:nvPicPr>
        <xdr:cNvPr id="646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090025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1413</xdr:row>
      <xdr:rowOff>257175</xdr:rowOff>
    </xdr:from>
    <xdr:to>
      <xdr:col>10</xdr:col>
      <xdr:colOff>514350</xdr:colOff>
      <xdr:row>1413</xdr:row>
      <xdr:rowOff>476250</xdr:rowOff>
    </xdr:to>
    <xdr:pic>
      <xdr:nvPicPr>
        <xdr:cNvPr id="646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0900029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1413</xdr:row>
      <xdr:rowOff>279400</xdr:rowOff>
    </xdr:from>
    <xdr:to>
      <xdr:col>3</xdr:col>
      <xdr:colOff>196850</xdr:colOff>
      <xdr:row>1413</xdr:row>
      <xdr:rowOff>498475</xdr:rowOff>
    </xdr:to>
    <xdr:pic>
      <xdr:nvPicPr>
        <xdr:cNvPr id="646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0900251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1413</xdr:row>
      <xdr:rowOff>257175</xdr:rowOff>
    </xdr:from>
    <xdr:to>
      <xdr:col>3</xdr:col>
      <xdr:colOff>514350</xdr:colOff>
      <xdr:row>1413</xdr:row>
      <xdr:rowOff>476250</xdr:rowOff>
    </xdr:to>
    <xdr:pic>
      <xdr:nvPicPr>
        <xdr:cNvPr id="646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0900029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1417</xdr:row>
      <xdr:rowOff>279400</xdr:rowOff>
    </xdr:from>
    <xdr:to>
      <xdr:col>10</xdr:col>
      <xdr:colOff>196850</xdr:colOff>
      <xdr:row>1417</xdr:row>
      <xdr:rowOff>498475</xdr:rowOff>
    </xdr:to>
    <xdr:pic>
      <xdr:nvPicPr>
        <xdr:cNvPr id="646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0928159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1417</xdr:row>
      <xdr:rowOff>257175</xdr:rowOff>
    </xdr:from>
    <xdr:to>
      <xdr:col>10</xdr:col>
      <xdr:colOff>514350</xdr:colOff>
      <xdr:row>1417</xdr:row>
      <xdr:rowOff>476250</xdr:rowOff>
    </xdr:to>
    <xdr:pic>
      <xdr:nvPicPr>
        <xdr:cNvPr id="646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0927937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1417</xdr:row>
      <xdr:rowOff>279400</xdr:rowOff>
    </xdr:from>
    <xdr:to>
      <xdr:col>3</xdr:col>
      <xdr:colOff>196850</xdr:colOff>
      <xdr:row>1417</xdr:row>
      <xdr:rowOff>498475</xdr:rowOff>
    </xdr:to>
    <xdr:pic>
      <xdr:nvPicPr>
        <xdr:cNvPr id="647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0928159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1417</xdr:row>
      <xdr:rowOff>257175</xdr:rowOff>
    </xdr:from>
    <xdr:to>
      <xdr:col>3</xdr:col>
      <xdr:colOff>514350</xdr:colOff>
      <xdr:row>1417</xdr:row>
      <xdr:rowOff>476250</xdr:rowOff>
    </xdr:to>
    <xdr:pic>
      <xdr:nvPicPr>
        <xdr:cNvPr id="647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0927937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1427</xdr:row>
      <xdr:rowOff>279400</xdr:rowOff>
    </xdr:from>
    <xdr:to>
      <xdr:col>10</xdr:col>
      <xdr:colOff>196850</xdr:colOff>
      <xdr:row>1427</xdr:row>
      <xdr:rowOff>498475</xdr:rowOff>
    </xdr:to>
    <xdr:pic>
      <xdr:nvPicPr>
        <xdr:cNvPr id="647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100769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1427</xdr:row>
      <xdr:rowOff>257175</xdr:rowOff>
    </xdr:from>
    <xdr:to>
      <xdr:col>10</xdr:col>
      <xdr:colOff>514350</xdr:colOff>
      <xdr:row>1427</xdr:row>
      <xdr:rowOff>476250</xdr:rowOff>
    </xdr:to>
    <xdr:pic>
      <xdr:nvPicPr>
        <xdr:cNvPr id="647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1007471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1427</xdr:row>
      <xdr:rowOff>279400</xdr:rowOff>
    </xdr:from>
    <xdr:to>
      <xdr:col>3</xdr:col>
      <xdr:colOff>196850</xdr:colOff>
      <xdr:row>1427</xdr:row>
      <xdr:rowOff>498475</xdr:rowOff>
    </xdr:to>
    <xdr:pic>
      <xdr:nvPicPr>
        <xdr:cNvPr id="647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100769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1427</xdr:row>
      <xdr:rowOff>257175</xdr:rowOff>
    </xdr:from>
    <xdr:to>
      <xdr:col>3</xdr:col>
      <xdr:colOff>514350</xdr:colOff>
      <xdr:row>1427</xdr:row>
      <xdr:rowOff>476250</xdr:rowOff>
    </xdr:to>
    <xdr:pic>
      <xdr:nvPicPr>
        <xdr:cNvPr id="647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1007471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1434</xdr:row>
      <xdr:rowOff>279400</xdr:rowOff>
    </xdr:from>
    <xdr:to>
      <xdr:col>10</xdr:col>
      <xdr:colOff>196850</xdr:colOff>
      <xdr:row>1434</xdr:row>
      <xdr:rowOff>498475</xdr:rowOff>
    </xdr:to>
    <xdr:pic>
      <xdr:nvPicPr>
        <xdr:cNvPr id="647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106255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1434</xdr:row>
      <xdr:rowOff>257175</xdr:rowOff>
    </xdr:from>
    <xdr:to>
      <xdr:col>10</xdr:col>
      <xdr:colOff>514350</xdr:colOff>
      <xdr:row>1434</xdr:row>
      <xdr:rowOff>476250</xdr:rowOff>
    </xdr:to>
    <xdr:pic>
      <xdr:nvPicPr>
        <xdr:cNvPr id="647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1062335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1434</xdr:row>
      <xdr:rowOff>279400</xdr:rowOff>
    </xdr:from>
    <xdr:to>
      <xdr:col>3</xdr:col>
      <xdr:colOff>196850</xdr:colOff>
      <xdr:row>1434</xdr:row>
      <xdr:rowOff>498475</xdr:rowOff>
    </xdr:to>
    <xdr:pic>
      <xdr:nvPicPr>
        <xdr:cNvPr id="647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1062557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1434</xdr:row>
      <xdr:rowOff>257175</xdr:rowOff>
    </xdr:from>
    <xdr:to>
      <xdr:col>3</xdr:col>
      <xdr:colOff>514350</xdr:colOff>
      <xdr:row>1434</xdr:row>
      <xdr:rowOff>476250</xdr:rowOff>
    </xdr:to>
    <xdr:pic>
      <xdr:nvPicPr>
        <xdr:cNvPr id="647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1062335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1441</xdr:row>
      <xdr:rowOff>279400</xdr:rowOff>
    </xdr:from>
    <xdr:to>
      <xdr:col>10</xdr:col>
      <xdr:colOff>196850</xdr:colOff>
      <xdr:row>1441</xdr:row>
      <xdr:rowOff>498475</xdr:rowOff>
    </xdr:to>
    <xdr:pic>
      <xdr:nvPicPr>
        <xdr:cNvPr id="648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11190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1441</xdr:row>
      <xdr:rowOff>257175</xdr:rowOff>
    </xdr:from>
    <xdr:to>
      <xdr:col>10</xdr:col>
      <xdr:colOff>514350</xdr:colOff>
      <xdr:row>1441</xdr:row>
      <xdr:rowOff>476250</xdr:rowOff>
    </xdr:to>
    <xdr:pic>
      <xdr:nvPicPr>
        <xdr:cNvPr id="648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1118818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1441</xdr:row>
      <xdr:rowOff>279400</xdr:rowOff>
    </xdr:from>
    <xdr:to>
      <xdr:col>3</xdr:col>
      <xdr:colOff>196850</xdr:colOff>
      <xdr:row>1441</xdr:row>
      <xdr:rowOff>498475</xdr:rowOff>
    </xdr:to>
    <xdr:pic>
      <xdr:nvPicPr>
        <xdr:cNvPr id="648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1119040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1441</xdr:row>
      <xdr:rowOff>257175</xdr:rowOff>
    </xdr:from>
    <xdr:to>
      <xdr:col>3</xdr:col>
      <xdr:colOff>514350</xdr:colOff>
      <xdr:row>1441</xdr:row>
      <xdr:rowOff>476250</xdr:rowOff>
    </xdr:to>
    <xdr:pic>
      <xdr:nvPicPr>
        <xdr:cNvPr id="648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1118818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1445</xdr:row>
      <xdr:rowOff>279400</xdr:rowOff>
    </xdr:from>
    <xdr:to>
      <xdr:col>10</xdr:col>
      <xdr:colOff>196850</xdr:colOff>
      <xdr:row>1445</xdr:row>
      <xdr:rowOff>498475</xdr:rowOff>
    </xdr:to>
    <xdr:pic>
      <xdr:nvPicPr>
        <xdr:cNvPr id="648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1114323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1445</xdr:row>
      <xdr:rowOff>257175</xdr:rowOff>
    </xdr:from>
    <xdr:to>
      <xdr:col>10</xdr:col>
      <xdr:colOff>514350</xdr:colOff>
      <xdr:row>1445</xdr:row>
      <xdr:rowOff>476250</xdr:rowOff>
    </xdr:to>
    <xdr:pic>
      <xdr:nvPicPr>
        <xdr:cNvPr id="648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11143011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1445</xdr:row>
      <xdr:rowOff>279400</xdr:rowOff>
    </xdr:from>
    <xdr:to>
      <xdr:col>3</xdr:col>
      <xdr:colOff>196850</xdr:colOff>
      <xdr:row>1445</xdr:row>
      <xdr:rowOff>498475</xdr:rowOff>
    </xdr:to>
    <xdr:pic>
      <xdr:nvPicPr>
        <xdr:cNvPr id="648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11143234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1445</xdr:row>
      <xdr:rowOff>257175</xdr:rowOff>
    </xdr:from>
    <xdr:to>
      <xdr:col>3</xdr:col>
      <xdr:colOff>514350</xdr:colOff>
      <xdr:row>1445</xdr:row>
      <xdr:rowOff>476250</xdr:rowOff>
    </xdr:to>
    <xdr:pic>
      <xdr:nvPicPr>
        <xdr:cNvPr id="648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1143011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577</xdr:row>
      <xdr:rowOff>279400</xdr:rowOff>
    </xdr:from>
    <xdr:to>
      <xdr:col>10</xdr:col>
      <xdr:colOff>196850</xdr:colOff>
      <xdr:row>577</xdr:row>
      <xdr:rowOff>498475</xdr:rowOff>
    </xdr:to>
    <xdr:pic>
      <xdr:nvPicPr>
        <xdr:cNvPr id="648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430476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577</xdr:row>
      <xdr:rowOff>257175</xdr:rowOff>
    </xdr:from>
    <xdr:to>
      <xdr:col>10</xdr:col>
      <xdr:colOff>514350</xdr:colOff>
      <xdr:row>577</xdr:row>
      <xdr:rowOff>476250</xdr:rowOff>
    </xdr:to>
    <xdr:pic>
      <xdr:nvPicPr>
        <xdr:cNvPr id="648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4304538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577</xdr:row>
      <xdr:rowOff>279400</xdr:rowOff>
    </xdr:from>
    <xdr:to>
      <xdr:col>3</xdr:col>
      <xdr:colOff>196850</xdr:colOff>
      <xdr:row>577</xdr:row>
      <xdr:rowOff>498475</xdr:rowOff>
    </xdr:to>
    <xdr:pic>
      <xdr:nvPicPr>
        <xdr:cNvPr id="649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430476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577</xdr:row>
      <xdr:rowOff>257175</xdr:rowOff>
    </xdr:from>
    <xdr:to>
      <xdr:col>3</xdr:col>
      <xdr:colOff>514350</xdr:colOff>
      <xdr:row>577</xdr:row>
      <xdr:rowOff>476250</xdr:rowOff>
    </xdr:to>
    <xdr:pic>
      <xdr:nvPicPr>
        <xdr:cNvPr id="649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4304538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584</xdr:row>
      <xdr:rowOff>279400</xdr:rowOff>
    </xdr:from>
    <xdr:to>
      <xdr:col>10</xdr:col>
      <xdr:colOff>196850</xdr:colOff>
      <xdr:row>584</xdr:row>
      <xdr:rowOff>498475</xdr:rowOff>
    </xdr:to>
    <xdr:pic>
      <xdr:nvPicPr>
        <xdr:cNvPr id="649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436305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584</xdr:row>
      <xdr:rowOff>257175</xdr:rowOff>
    </xdr:from>
    <xdr:to>
      <xdr:col>10</xdr:col>
      <xdr:colOff>514350</xdr:colOff>
      <xdr:row>584</xdr:row>
      <xdr:rowOff>476250</xdr:rowOff>
    </xdr:to>
    <xdr:pic>
      <xdr:nvPicPr>
        <xdr:cNvPr id="649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4362831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584</xdr:row>
      <xdr:rowOff>279400</xdr:rowOff>
    </xdr:from>
    <xdr:to>
      <xdr:col>3</xdr:col>
      <xdr:colOff>196850</xdr:colOff>
      <xdr:row>584</xdr:row>
      <xdr:rowOff>498475</xdr:rowOff>
    </xdr:to>
    <xdr:pic>
      <xdr:nvPicPr>
        <xdr:cNvPr id="649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436305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584</xdr:row>
      <xdr:rowOff>257175</xdr:rowOff>
    </xdr:from>
    <xdr:to>
      <xdr:col>3</xdr:col>
      <xdr:colOff>514350</xdr:colOff>
      <xdr:row>584</xdr:row>
      <xdr:rowOff>476250</xdr:rowOff>
    </xdr:to>
    <xdr:pic>
      <xdr:nvPicPr>
        <xdr:cNvPr id="649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4362831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591</xdr:row>
      <xdr:rowOff>279400</xdr:rowOff>
    </xdr:from>
    <xdr:to>
      <xdr:col>10</xdr:col>
      <xdr:colOff>196850</xdr:colOff>
      <xdr:row>591</xdr:row>
      <xdr:rowOff>498475</xdr:rowOff>
    </xdr:to>
    <xdr:pic>
      <xdr:nvPicPr>
        <xdr:cNvPr id="649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4423441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591</xdr:row>
      <xdr:rowOff>257175</xdr:rowOff>
    </xdr:from>
    <xdr:to>
      <xdr:col>10</xdr:col>
      <xdr:colOff>514350</xdr:colOff>
      <xdr:row>591</xdr:row>
      <xdr:rowOff>476250</xdr:rowOff>
    </xdr:to>
    <xdr:pic>
      <xdr:nvPicPr>
        <xdr:cNvPr id="649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4423219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591</xdr:row>
      <xdr:rowOff>279400</xdr:rowOff>
    </xdr:from>
    <xdr:to>
      <xdr:col>3</xdr:col>
      <xdr:colOff>196850</xdr:colOff>
      <xdr:row>591</xdr:row>
      <xdr:rowOff>498475</xdr:rowOff>
    </xdr:to>
    <xdr:pic>
      <xdr:nvPicPr>
        <xdr:cNvPr id="649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4423441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591</xdr:row>
      <xdr:rowOff>257175</xdr:rowOff>
    </xdr:from>
    <xdr:to>
      <xdr:col>3</xdr:col>
      <xdr:colOff>514350</xdr:colOff>
      <xdr:row>591</xdr:row>
      <xdr:rowOff>476250</xdr:rowOff>
    </xdr:to>
    <xdr:pic>
      <xdr:nvPicPr>
        <xdr:cNvPr id="649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4423219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595</xdr:row>
      <xdr:rowOff>279400</xdr:rowOff>
    </xdr:from>
    <xdr:to>
      <xdr:col>10</xdr:col>
      <xdr:colOff>196850</xdr:colOff>
      <xdr:row>595</xdr:row>
      <xdr:rowOff>498475</xdr:rowOff>
    </xdr:to>
    <xdr:pic>
      <xdr:nvPicPr>
        <xdr:cNvPr id="650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4455636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595</xdr:row>
      <xdr:rowOff>257175</xdr:rowOff>
    </xdr:from>
    <xdr:to>
      <xdr:col>10</xdr:col>
      <xdr:colOff>514350</xdr:colOff>
      <xdr:row>595</xdr:row>
      <xdr:rowOff>476250</xdr:rowOff>
    </xdr:to>
    <xdr:pic>
      <xdr:nvPicPr>
        <xdr:cNvPr id="650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4455414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595</xdr:row>
      <xdr:rowOff>279400</xdr:rowOff>
    </xdr:from>
    <xdr:to>
      <xdr:col>3</xdr:col>
      <xdr:colOff>196850</xdr:colOff>
      <xdr:row>595</xdr:row>
      <xdr:rowOff>498475</xdr:rowOff>
    </xdr:to>
    <xdr:pic>
      <xdr:nvPicPr>
        <xdr:cNvPr id="650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4455636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595</xdr:row>
      <xdr:rowOff>257175</xdr:rowOff>
    </xdr:from>
    <xdr:to>
      <xdr:col>3</xdr:col>
      <xdr:colOff>514350</xdr:colOff>
      <xdr:row>595</xdr:row>
      <xdr:rowOff>476250</xdr:rowOff>
    </xdr:to>
    <xdr:pic>
      <xdr:nvPicPr>
        <xdr:cNvPr id="650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4455414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995</xdr:row>
      <xdr:rowOff>279400</xdr:rowOff>
    </xdr:from>
    <xdr:to>
      <xdr:col>3</xdr:col>
      <xdr:colOff>196850</xdr:colOff>
      <xdr:row>995</xdr:row>
      <xdr:rowOff>498475</xdr:rowOff>
    </xdr:to>
    <xdr:pic>
      <xdr:nvPicPr>
        <xdr:cNvPr id="650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7622413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995</xdr:row>
      <xdr:rowOff>257175</xdr:rowOff>
    </xdr:from>
    <xdr:to>
      <xdr:col>3</xdr:col>
      <xdr:colOff>514350</xdr:colOff>
      <xdr:row>995</xdr:row>
      <xdr:rowOff>476250</xdr:rowOff>
    </xdr:to>
    <xdr:pic>
      <xdr:nvPicPr>
        <xdr:cNvPr id="650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7622190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1085</xdr:row>
      <xdr:rowOff>279400</xdr:rowOff>
    </xdr:from>
    <xdr:to>
      <xdr:col>3</xdr:col>
      <xdr:colOff>196850</xdr:colOff>
      <xdr:row>1085</xdr:row>
      <xdr:rowOff>498475</xdr:rowOff>
    </xdr:to>
    <xdr:pic>
      <xdr:nvPicPr>
        <xdr:cNvPr id="650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8314499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1085</xdr:row>
      <xdr:rowOff>257175</xdr:rowOff>
    </xdr:from>
    <xdr:to>
      <xdr:col>3</xdr:col>
      <xdr:colOff>514350</xdr:colOff>
      <xdr:row>1085</xdr:row>
      <xdr:rowOff>476250</xdr:rowOff>
    </xdr:to>
    <xdr:pic>
      <xdr:nvPicPr>
        <xdr:cNvPr id="650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8314277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359</xdr:row>
      <xdr:rowOff>279400</xdr:rowOff>
    </xdr:from>
    <xdr:to>
      <xdr:col>10</xdr:col>
      <xdr:colOff>196850</xdr:colOff>
      <xdr:row>359</xdr:row>
      <xdr:rowOff>498475</xdr:rowOff>
    </xdr:to>
    <xdr:pic>
      <xdr:nvPicPr>
        <xdr:cNvPr id="650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67036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359</xdr:row>
      <xdr:rowOff>257175</xdr:rowOff>
    </xdr:from>
    <xdr:to>
      <xdr:col>10</xdr:col>
      <xdr:colOff>514350</xdr:colOff>
      <xdr:row>359</xdr:row>
      <xdr:rowOff>476250</xdr:rowOff>
    </xdr:to>
    <xdr:pic>
      <xdr:nvPicPr>
        <xdr:cNvPr id="650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2670143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359</xdr:row>
      <xdr:rowOff>279400</xdr:rowOff>
    </xdr:from>
    <xdr:to>
      <xdr:col>10</xdr:col>
      <xdr:colOff>196850</xdr:colOff>
      <xdr:row>359</xdr:row>
      <xdr:rowOff>498475</xdr:rowOff>
    </xdr:to>
    <xdr:pic>
      <xdr:nvPicPr>
        <xdr:cNvPr id="651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67036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359</xdr:row>
      <xdr:rowOff>257175</xdr:rowOff>
    </xdr:from>
    <xdr:to>
      <xdr:col>10</xdr:col>
      <xdr:colOff>514350</xdr:colOff>
      <xdr:row>359</xdr:row>
      <xdr:rowOff>476250</xdr:rowOff>
    </xdr:to>
    <xdr:pic>
      <xdr:nvPicPr>
        <xdr:cNvPr id="651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2670143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359</xdr:row>
      <xdr:rowOff>279400</xdr:rowOff>
    </xdr:from>
    <xdr:to>
      <xdr:col>10</xdr:col>
      <xdr:colOff>196850</xdr:colOff>
      <xdr:row>359</xdr:row>
      <xdr:rowOff>498475</xdr:rowOff>
    </xdr:to>
    <xdr:pic>
      <xdr:nvPicPr>
        <xdr:cNvPr id="651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67036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359</xdr:row>
      <xdr:rowOff>257175</xdr:rowOff>
    </xdr:from>
    <xdr:to>
      <xdr:col>10</xdr:col>
      <xdr:colOff>514350</xdr:colOff>
      <xdr:row>359</xdr:row>
      <xdr:rowOff>476250</xdr:rowOff>
    </xdr:to>
    <xdr:pic>
      <xdr:nvPicPr>
        <xdr:cNvPr id="651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2670143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359</xdr:row>
      <xdr:rowOff>279400</xdr:rowOff>
    </xdr:from>
    <xdr:to>
      <xdr:col>10</xdr:col>
      <xdr:colOff>196850</xdr:colOff>
      <xdr:row>359</xdr:row>
      <xdr:rowOff>498475</xdr:rowOff>
    </xdr:to>
    <xdr:pic>
      <xdr:nvPicPr>
        <xdr:cNvPr id="651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12975" y="2670365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359</xdr:row>
      <xdr:rowOff>257175</xdr:rowOff>
    </xdr:from>
    <xdr:to>
      <xdr:col>10</xdr:col>
      <xdr:colOff>514350</xdr:colOff>
      <xdr:row>359</xdr:row>
      <xdr:rowOff>476250</xdr:rowOff>
    </xdr:to>
    <xdr:pic>
      <xdr:nvPicPr>
        <xdr:cNvPr id="651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01900" y="2670143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1352550</xdr:colOff>
      <xdr:row>18</xdr:row>
      <xdr:rowOff>228600</xdr:rowOff>
    </xdr:from>
    <xdr:to>
      <xdr:col>2</xdr:col>
      <xdr:colOff>1543050</xdr:colOff>
      <xdr:row>18</xdr:row>
      <xdr:rowOff>447675</xdr:rowOff>
    </xdr:to>
    <xdr:pic>
      <xdr:nvPicPr>
        <xdr:cNvPr id="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38550" y="82867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1971675</xdr:colOff>
      <xdr:row>18</xdr:row>
      <xdr:rowOff>257175</xdr:rowOff>
    </xdr:from>
    <xdr:to>
      <xdr:col>2</xdr:col>
      <xdr:colOff>2190750</xdr:colOff>
      <xdr:row>18</xdr:row>
      <xdr:rowOff>476250</xdr:rowOff>
    </xdr:to>
    <xdr:pic>
      <xdr:nvPicPr>
        <xdr:cNvPr id="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38550" y="83153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1390650</xdr:colOff>
      <xdr:row>18</xdr:row>
      <xdr:rowOff>228600</xdr:rowOff>
    </xdr:from>
    <xdr:to>
      <xdr:col>2</xdr:col>
      <xdr:colOff>1581150</xdr:colOff>
      <xdr:row>19</xdr:row>
      <xdr:rowOff>0</xdr:rowOff>
    </xdr:to>
    <xdr:pic>
      <xdr:nvPicPr>
        <xdr:cNvPr id="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38550" y="82867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1971675</xdr:colOff>
      <xdr:row>18</xdr:row>
      <xdr:rowOff>257175</xdr:rowOff>
    </xdr:from>
    <xdr:to>
      <xdr:col>2</xdr:col>
      <xdr:colOff>2190750</xdr:colOff>
      <xdr:row>18</xdr:row>
      <xdr:rowOff>476250</xdr:rowOff>
    </xdr:to>
    <xdr:pic>
      <xdr:nvPicPr>
        <xdr:cNvPr id="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38550" y="83153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1352550</xdr:colOff>
      <xdr:row>18</xdr:row>
      <xdr:rowOff>228600</xdr:rowOff>
    </xdr:from>
    <xdr:to>
      <xdr:col>2</xdr:col>
      <xdr:colOff>1543050</xdr:colOff>
      <xdr:row>18</xdr:row>
      <xdr:rowOff>447675</xdr:rowOff>
    </xdr:to>
    <xdr:pic>
      <xdr:nvPicPr>
        <xdr:cNvPr id="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38550" y="82867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1971675</xdr:colOff>
      <xdr:row>18</xdr:row>
      <xdr:rowOff>257175</xdr:rowOff>
    </xdr:from>
    <xdr:to>
      <xdr:col>2</xdr:col>
      <xdr:colOff>2190750</xdr:colOff>
      <xdr:row>18</xdr:row>
      <xdr:rowOff>476250</xdr:rowOff>
    </xdr:to>
    <xdr:pic>
      <xdr:nvPicPr>
        <xdr:cNvPr id="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38550" y="831532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286</xdr:row>
      <xdr:rowOff>0</xdr:rowOff>
    </xdr:from>
    <xdr:to>
      <xdr:col>3</xdr:col>
      <xdr:colOff>196850</xdr:colOff>
      <xdr:row>286</xdr:row>
      <xdr:rowOff>0</xdr:rowOff>
    </xdr:to>
    <xdr:pic>
      <xdr:nvPicPr>
        <xdr:cNvPr id="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44900" y="235400850"/>
          <a:ext cx="190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71</xdr:row>
      <xdr:rowOff>279400</xdr:rowOff>
    </xdr:from>
    <xdr:to>
      <xdr:col>3</xdr:col>
      <xdr:colOff>196850</xdr:colOff>
      <xdr:row>71</xdr:row>
      <xdr:rowOff>498475</xdr:rowOff>
    </xdr:to>
    <xdr:pic>
      <xdr:nvPicPr>
        <xdr:cNvPr id="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44900" y="436181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71</xdr:row>
      <xdr:rowOff>257175</xdr:rowOff>
    </xdr:from>
    <xdr:to>
      <xdr:col>3</xdr:col>
      <xdr:colOff>514350</xdr:colOff>
      <xdr:row>71</xdr:row>
      <xdr:rowOff>476250</xdr:rowOff>
    </xdr:to>
    <xdr:pic>
      <xdr:nvPicPr>
        <xdr:cNvPr id="1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33825" y="435959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119</xdr:row>
      <xdr:rowOff>279400</xdr:rowOff>
    </xdr:from>
    <xdr:to>
      <xdr:col>3</xdr:col>
      <xdr:colOff>196850</xdr:colOff>
      <xdr:row>119</xdr:row>
      <xdr:rowOff>498475</xdr:rowOff>
    </xdr:to>
    <xdr:pic>
      <xdr:nvPicPr>
        <xdr:cNvPr id="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44900" y="749363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119</xdr:row>
      <xdr:rowOff>257175</xdr:rowOff>
    </xdr:from>
    <xdr:to>
      <xdr:col>3</xdr:col>
      <xdr:colOff>514350</xdr:colOff>
      <xdr:row>119</xdr:row>
      <xdr:rowOff>476250</xdr:rowOff>
    </xdr:to>
    <xdr:pic>
      <xdr:nvPicPr>
        <xdr:cNvPr id="1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33825" y="749141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144</xdr:row>
      <xdr:rowOff>279400</xdr:rowOff>
    </xdr:from>
    <xdr:to>
      <xdr:col>3</xdr:col>
      <xdr:colOff>196850</xdr:colOff>
      <xdr:row>144</xdr:row>
      <xdr:rowOff>498475</xdr:rowOff>
    </xdr:to>
    <xdr:pic>
      <xdr:nvPicPr>
        <xdr:cNvPr id="1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44900" y="99729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144</xdr:row>
      <xdr:rowOff>257175</xdr:rowOff>
    </xdr:from>
    <xdr:to>
      <xdr:col>3</xdr:col>
      <xdr:colOff>514350</xdr:colOff>
      <xdr:row>144</xdr:row>
      <xdr:rowOff>476250</xdr:rowOff>
    </xdr:to>
    <xdr:pic>
      <xdr:nvPicPr>
        <xdr:cNvPr id="1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33825" y="997077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157</xdr:row>
      <xdr:rowOff>279400</xdr:rowOff>
    </xdr:from>
    <xdr:to>
      <xdr:col>3</xdr:col>
      <xdr:colOff>196850</xdr:colOff>
      <xdr:row>157</xdr:row>
      <xdr:rowOff>498475</xdr:rowOff>
    </xdr:to>
    <xdr:pic>
      <xdr:nvPicPr>
        <xdr:cNvPr id="1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44900" y="1129506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157</xdr:row>
      <xdr:rowOff>257175</xdr:rowOff>
    </xdr:from>
    <xdr:to>
      <xdr:col>3</xdr:col>
      <xdr:colOff>514350</xdr:colOff>
      <xdr:row>157</xdr:row>
      <xdr:rowOff>476250</xdr:rowOff>
    </xdr:to>
    <xdr:pic>
      <xdr:nvPicPr>
        <xdr:cNvPr id="1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33825" y="1129284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186</xdr:row>
      <xdr:rowOff>279400</xdr:rowOff>
    </xdr:from>
    <xdr:to>
      <xdr:col>3</xdr:col>
      <xdr:colOff>196850</xdr:colOff>
      <xdr:row>186</xdr:row>
      <xdr:rowOff>498475</xdr:rowOff>
    </xdr:to>
    <xdr:pic>
      <xdr:nvPicPr>
        <xdr:cNvPr id="1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44900" y="1402111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186</xdr:row>
      <xdr:rowOff>257175</xdr:rowOff>
    </xdr:from>
    <xdr:to>
      <xdr:col>3</xdr:col>
      <xdr:colOff>514350</xdr:colOff>
      <xdr:row>186</xdr:row>
      <xdr:rowOff>476250</xdr:rowOff>
    </xdr:to>
    <xdr:pic>
      <xdr:nvPicPr>
        <xdr:cNvPr id="1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33825" y="1401889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219</xdr:row>
      <xdr:rowOff>279400</xdr:rowOff>
    </xdr:from>
    <xdr:to>
      <xdr:col>3</xdr:col>
      <xdr:colOff>196850</xdr:colOff>
      <xdr:row>219</xdr:row>
      <xdr:rowOff>498475</xdr:rowOff>
    </xdr:to>
    <xdr:pic>
      <xdr:nvPicPr>
        <xdr:cNvPr id="1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44900" y="174129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219</xdr:row>
      <xdr:rowOff>257175</xdr:rowOff>
    </xdr:from>
    <xdr:to>
      <xdr:col>3</xdr:col>
      <xdr:colOff>514350</xdr:colOff>
      <xdr:row>219</xdr:row>
      <xdr:rowOff>476250</xdr:rowOff>
    </xdr:to>
    <xdr:pic>
      <xdr:nvPicPr>
        <xdr:cNvPr id="2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33825" y="1741074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260</xdr:row>
      <xdr:rowOff>279400</xdr:rowOff>
    </xdr:from>
    <xdr:to>
      <xdr:col>3</xdr:col>
      <xdr:colOff>196850</xdr:colOff>
      <xdr:row>260</xdr:row>
      <xdr:rowOff>498475</xdr:rowOff>
    </xdr:to>
    <xdr:pic>
      <xdr:nvPicPr>
        <xdr:cNvPr id="2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44900" y="2123154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260</xdr:row>
      <xdr:rowOff>257175</xdr:rowOff>
    </xdr:from>
    <xdr:to>
      <xdr:col>3</xdr:col>
      <xdr:colOff>514350</xdr:colOff>
      <xdr:row>260</xdr:row>
      <xdr:rowOff>476250</xdr:rowOff>
    </xdr:to>
    <xdr:pic>
      <xdr:nvPicPr>
        <xdr:cNvPr id="2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33825" y="2122932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285</xdr:row>
      <xdr:rowOff>279400</xdr:rowOff>
    </xdr:from>
    <xdr:to>
      <xdr:col>3</xdr:col>
      <xdr:colOff>196850</xdr:colOff>
      <xdr:row>285</xdr:row>
      <xdr:rowOff>498475</xdr:rowOff>
    </xdr:to>
    <xdr:pic>
      <xdr:nvPicPr>
        <xdr:cNvPr id="2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44900" y="2351182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285</xdr:row>
      <xdr:rowOff>257175</xdr:rowOff>
    </xdr:from>
    <xdr:to>
      <xdr:col>3</xdr:col>
      <xdr:colOff>514350</xdr:colOff>
      <xdr:row>285</xdr:row>
      <xdr:rowOff>476250</xdr:rowOff>
    </xdr:to>
    <xdr:pic>
      <xdr:nvPicPr>
        <xdr:cNvPr id="2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33825" y="2350960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71</xdr:row>
      <xdr:rowOff>279400</xdr:rowOff>
    </xdr:from>
    <xdr:to>
      <xdr:col>10</xdr:col>
      <xdr:colOff>196850</xdr:colOff>
      <xdr:row>71</xdr:row>
      <xdr:rowOff>498475</xdr:rowOff>
    </xdr:to>
    <xdr:pic>
      <xdr:nvPicPr>
        <xdr:cNvPr id="2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960350" y="436181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71</xdr:row>
      <xdr:rowOff>257175</xdr:rowOff>
    </xdr:from>
    <xdr:to>
      <xdr:col>10</xdr:col>
      <xdr:colOff>514350</xdr:colOff>
      <xdr:row>71</xdr:row>
      <xdr:rowOff>476250</xdr:rowOff>
    </xdr:to>
    <xdr:pic>
      <xdr:nvPicPr>
        <xdr:cNvPr id="2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49275" y="435959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119</xdr:row>
      <xdr:rowOff>279400</xdr:rowOff>
    </xdr:from>
    <xdr:to>
      <xdr:col>10</xdr:col>
      <xdr:colOff>196850</xdr:colOff>
      <xdr:row>119</xdr:row>
      <xdr:rowOff>498475</xdr:rowOff>
    </xdr:to>
    <xdr:pic>
      <xdr:nvPicPr>
        <xdr:cNvPr id="2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960350" y="749363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119</xdr:row>
      <xdr:rowOff>257175</xdr:rowOff>
    </xdr:from>
    <xdr:to>
      <xdr:col>10</xdr:col>
      <xdr:colOff>514350</xdr:colOff>
      <xdr:row>119</xdr:row>
      <xdr:rowOff>476250</xdr:rowOff>
    </xdr:to>
    <xdr:pic>
      <xdr:nvPicPr>
        <xdr:cNvPr id="2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49275" y="749141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144</xdr:row>
      <xdr:rowOff>279400</xdr:rowOff>
    </xdr:from>
    <xdr:to>
      <xdr:col>10</xdr:col>
      <xdr:colOff>196850</xdr:colOff>
      <xdr:row>144</xdr:row>
      <xdr:rowOff>498475</xdr:rowOff>
    </xdr:to>
    <xdr:pic>
      <xdr:nvPicPr>
        <xdr:cNvPr id="2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960350" y="997299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144</xdr:row>
      <xdr:rowOff>257175</xdr:rowOff>
    </xdr:from>
    <xdr:to>
      <xdr:col>10</xdr:col>
      <xdr:colOff>514350</xdr:colOff>
      <xdr:row>144</xdr:row>
      <xdr:rowOff>476250</xdr:rowOff>
    </xdr:to>
    <xdr:pic>
      <xdr:nvPicPr>
        <xdr:cNvPr id="3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49275" y="997077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157</xdr:row>
      <xdr:rowOff>279400</xdr:rowOff>
    </xdr:from>
    <xdr:to>
      <xdr:col>10</xdr:col>
      <xdr:colOff>196850</xdr:colOff>
      <xdr:row>157</xdr:row>
      <xdr:rowOff>498475</xdr:rowOff>
    </xdr:to>
    <xdr:pic>
      <xdr:nvPicPr>
        <xdr:cNvPr id="3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960350" y="1129506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157</xdr:row>
      <xdr:rowOff>257175</xdr:rowOff>
    </xdr:from>
    <xdr:to>
      <xdr:col>10</xdr:col>
      <xdr:colOff>514350</xdr:colOff>
      <xdr:row>157</xdr:row>
      <xdr:rowOff>476250</xdr:rowOff>
    </xdr:to>
    <xdr:pic>
      <xdr:nvPicPr>
        <xdr:cNvPr id="3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49275" y="1129284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186</xdr:row>
      <xdr:rowOff>279400</xdr:rowOff>
    </xdr:from>
    <xdr:to>
      <xdr:col>10</xdr:col>
      <xdr:colOff>196850</xdr:colOff>
      <xdr:row>186</xdr:row>
      <xdr:rowOff>498475</xdr:rowOff>
    </xdr:to>
    <xdr:pic>
      <xdr:nvPicPr>
        <xdr:cNvPr id="3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960350" y="1402111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186</xdr:row>
      <xdr:rowOff>257175</xdr:rowOff>
    </xdr:from>
    <xdr:to>
      <xdr:col>10</xdr:col>
      <xdr:colOff>514350</xdr:colOff>
      <xdr:row>186</xdr:row>
      <xdr:rowOff>476250</xdr:rowOff>
    </xdr:to>
    <xdr:pic>
      <xdr:nvPicPr>
        <xdr:cNvPr id="3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49275" y="1401889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219</xdr:row>
      <xdr:rowOff>279400</xdr:rowOff>
    </xdr:from>
    <xdr:to>
      <xdr:col>10</xdr:col>
      <xdr:colOff>196850</xdr:colOff>
      <xdr:row>219</xdr:row>
      <xdr:rowOff>498475</xdr:rowOff>
    </xdr:to>
    <xdr:pic>
      <xdr:nvPicPr>
        <xdr:cNvPr id="3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960350" y="174129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219</xdr:row>
      <xdr:rowOff>257175</xdr:rowOff>
    </xdr:from>
    <xdr:to>
      <xdr:col>10</xdr:col>
      <xdr:colOff>514350</xdr:colOff>
      <xdr:row>219</xdr:row>
      <xdr:rowOff>476250</xdr:rowOff>
    </xdr:to>
    <xdr:pic>
      <xdr:nvPicPr>
        <xdr:cNvPr id="3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49275" y="1741074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260</xdr:row>
      <xdr:rowOff>279400</xdr:rowOff>
    </xdr:from>
    <xdr:to>
      <xdr:col>10</xdr:col>
      <xdr:colOff>196850</xdr:colOff>
      <xdr:row>260</xdr:row>
      <xdr:rowOff>498475</xdr:rowOff>
    </xdr:to>
    <xdr:pic>
      <xdr:nvPicPr>
        <xdr:cNvPr id="3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960350" y="2123154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260</xdr:row>
      <xdr:rowOff>257175</xdr:rowOff>
    </xdr:from>
    <xdr:to>
      <xdr:col>10</xdr:col>
      <xdr:colOff>514350</xdr:colOff>
      <xdr:row>260</xdr:row>
      <xdr:rowOff>476250</xdr:rowOff>
    </xdr:to>
    <xdr:pic>
      <xdr:nvPicPr>
        <xdr:cNvPr id="3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49275" y="2122932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285</xdr:row>
      <xdr:rowOff>279400</xdr:rowOff>
    </xdr:from>
    <xdr:to>
      <xdr:col>10</xdr:col>
      <xdr:colOff>196850</xdr:colOff>
      <xdr:row>285</xdr:row>
      <xdr:rowOff>498475</xdr:rowOff>
    </xdr:to>
    <xdr:pic>
      <xdr:nvPicPr>
        <xdr:cNvPr id="3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960350" y="2351182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285</xdr:row>
      <xdr:rowOff>257175</xdr:rowOff>
    </xdr:from>
    <xdr:to>
      <xdr:col>10</xdr:col>
      <xdr:colOff>514350</xdr:colOff>
      <xdr:row>285</xdr:row>
      <xdr:rowOff>476250</xdr:rowOff>
    </xdr:to>
    <xdr:pic>
      <xdr:nvPicPr>
        <xdr:cNvPr id="4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49275" y="2350960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59</xdr:row>
      <xdr:rowOff>228600</xdr:rowOff>
    </xdr:from>
    <xdr:to>
      <xdr:col>3</xdr:col>
      <xdr:colOff>260350</xdr:colOff>
      <xdr:row>59</xdr:row>
      <xdr:rowOff>447675</xdr:rowOff>
    </xdr:to>
    <xdr:pic>
      <xdr:nvPicPr>
        <xdr:cNvPr id="4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358806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59</xdr:row>
      <xdr:rowOff>231775</xdr:rowOff>
    </xdr:from>
    <xdr:to>
      <xdr:col>3</xdr:col>
      <xdr:colOff>539750</xdr:colOff>
      <xdr:row>59</xdr:row>
      <xdr:rowOff>450850</xdr:rowOff>
    </xdr:to>
    <xdr:pic>
      <xdr:nvPicPr>
        <xdr:cNvPr id="4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358838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59</xdr:row>
      <xdr:rowOff>228600</xdr:rowOff>
    </xdr:from>
    <xdr:to>
      <xdr:col>10</xdr:col>
      <xdr:colOff>260350</xdr:colOff>
      <xdr:row>59</xdr:row>
      <xdr:rowOff>447675</xdr:rowOff>
    </xdr:to>
    <xdr:pic>
      <xdr:nvPicPr>
        <xdr:cNvPr id="4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3850" y="358806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59</xdr:row>
      <xdr:rowOff>231775</xdr:rowOff>
    </xdr:from>
    <xdr:to>
      <xdr:col>10</xdr:col>
      <xdr:colOff>539750</xdr:colOff>
      <xdr:row>59</xdr:row>
      <xdr:rowOff>450850</xdr:rowOff>
    </xdr:to>
    <xdr:pic>
      <xdr:nvPicPr>
        <xdr:cNvPr id="4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74675" y="358838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59</xdr:row>
      <xdr:rowOff>228600</xdr:rowOff>
    </xdr:from>
    <xdr:to>
      <xdr:col>3</xdr:col>
      <xdr:colOff>260350</xdr:colOff>
      <xdr:row>59</xdr:row>
      <xdr:rowOff>447675</xdr:rowOff>
    </xdr:to>
    <xdr:pic>
      <xdr:nvPicPr>
        <xdr:cNvPr id="4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358806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59</xdr:row>
      <xdr:rowOff>231775</xdr:rowOff>
    </xdr:from>
    <xdr:to>
      <xdr:col>3</xdr:col>
      <xdr:colOff>539750</xdr:colOff>
      <xdr:row>59</xdr:row>
      <xdr:rowOff>450850</xdr:rowOff>
    </xdr:to>
    <xdr:pic>
      <xdr:nvPicPr>
        <xdr:cNvPr id="4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358838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59</xdr:row>
      <xdr:rowOff>228600</xdr:rowOff>
    </xdr:from>
    <xdr:to>
      <xdr:col>3</xdr:col>
      <xdr:colOff>260350</xdr:colOff>
      <xdr:row>59</xdr:row>
      <xdr:rowOff>447675</xdr:rowOff>
    </xdr:to>
    <xdr:pic>
      <xdr:nvPicPr>
        <xdr:cNvPr id="4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358806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59</xdr:row>
      <xdr:rowOff>231775</xdr:rowOff>
    </xdr:from>
    <xdr:to>
      <xdr:col>3</xdr:col>
      <xdr:colOff>539750</xdr:colOff>
      <xdr:row>59</xdr:row>
      <xdr:rowOff>450850</xdr:rowOff>
    </xdr:to>
    <xdr:pic>
      <xdr:nvPicPr>
        <xdr:cNvPr id="4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358838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59</xdr:row>
      <xdr:rowOff>228600</xdr:rowOff>
    </xdr:from>
    <xdr:to>
      <xdr:col>10</xdr:col>
      <xdr:colOff>260350</xdr:colOff>
      <xdr:row>59</xdr:row>
      <xdr:rowOff>447675</xdr:rowOff>
    </xdr:to>
    <xdr:pic>
      <xdr:nvPicPr>
        <xdr:cNvPr id="4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3850" y="358806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59</xdr:row>
      <xdr:rowOff>231775</xdr:rowOff>
    </xdr:from>
    <xdr:to>
      <xdr:col>10</xdr:col>
      <xdr:colOff>539750</xdr:colOff>
      <xdr:row>59</xdr:row>
      <xdr:rowOff>450850</xdr:rowOff>
    </xdr:to>
    <xdr:pic>
      <xdr:nvPicPr>
        <xdr:cNvPr id="5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74675" y="358838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59</xdr:row>
      <xdr:rowOff>228600</xdr:rowOff>
    </xdr:from>
    <xdr:to>
      <xdr:col>3</xdr:col>
      <xdr:colOff>260350</xdr:colOff>
      <xdr:row>59</xdr:row>
      <xdr:rowOff>447675</xdr:rowOff>
    </xdr:to>
    <xdr:pic>
      <xdr:nvPicPr>
        <xdr:cNvPr id="5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358806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59</xdr:row>
      <xdr:rowOff>231775</xdr:rowOff>
    </xdr:from>
    <xdr:to>
      <xdr:col>3</xdr:col>
      <xdr:colOff>539750</xdr:colOff>
      <xdr:row>59</xdr:row>
      <xdr:rowOff>450850</xdr:rowOff>
    </xdr:to>
    <xdr:pic>
      <xdr:nvPicPr>
        <xdr:cNvPr id="5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358838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59</xdr:row>
      <xdr:rowOff>228600</xdr:rowOff>
    </xdr:from>
    <xdr:to>
      <xdr:col>10</xdr:col>
      <xdr:colOff>260350</xdr:colOff>
      <xdr:row>59</xdr:row>
      <xdr:rowOff>447675</xdr:rowOff>
    </xdr:to>
    <xdr:pic>
      <xdr:nvPicPr>
        <xdr:cNvPr id="5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3850" y="358806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59</xdr:row>
      <xdr:rowOff>231775</xdr:rowOff>
    </xdr:from>
    <xdr:to>
      <xdr:col>10</xdr:col>
      <xdr:colOff>539750</xdr:colOff>
      <xdr:row>59</xdr:row>
      <xdr:rowOff>450850</xdr:rowOff>
    </xdr:to>
    <xdr:pic>
      <xdr:nvPicPr>
        <xdr:cNvPr id="5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74675" y="358838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14</xdr:row>
      <xdr:rowOff>228600</xdr:rowOff>
    </xdr:from>
    <xdr:to>
      <xdr:col>3</xdr:col>
      <xdr:colOff>260350</xdr:colOff>
      <xdr:row>14</xdr:row>
      <xdr:rowOff>447675</xdr:rowOff>
    </xdr:to>
    <xdr:pic>
      <xdr:nvPicPr>
        <xdr:cNvPr id="5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588645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14</xdr:row>
      <xdr:rowOff>231775</xdr:rowOff>
    </xdr:from>
    <xdr:to>
      <xdr:col>3</xdr:col>
      <xdr:colOff>539750</xdr:colOff>
      <xdr:row>14</xdr:row>
      <xdr:rowOff>450850</xdr:rowOff>
    </xdr:to>
    <xdr:pic>
      <xdr:nvPicPr>
        <xdr:cNvPr id="5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5889625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14</xdr:row>
      <xdr:rowOff>228600</xdr:rowOff>
    </xdr:from>
    <xdr:to>
      <xdr:col>10</xdr:col>
      <xdr:colOff>260350</xdr:colOff>
      <xdr:row>14</xdr:row>
      <xdr:rowOff>447675</xdr:rowOff>
    </xdr:to>
    <xdr:pic>
      <xdr:nvPicPr>
        <xdr:cNvPr id="5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3850" y="588645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14</xdr:row>
      <xdr:rowOff>231775</xdr:rowOff>
    </xdr:from>
    <xdr:to>
      <xdr:col>10</xdr:col>
      <xdr:colOff>539750</xdr:colOff>
      <xdr:row>14</xdr:row>
      <xdr:rowOff>450850</xdr:rowOff>
    </xdr:to>
    <xdr:pic>
      <xdr:nvPicPr>
        <xdr:cNvPr id="5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74675" y="5889625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18</xdr:row>
      <xdr:rowOff>228600</xdr:rowOff>
    </xdr:from>
    <xdr:to>
      <xdr:col>3</xdr:col>
      <xdr:colOff>260350</xdr:colOff>
      <xdr:row>18</xdr:row>
      <xdr:rowOff>447675</xdr:rowOff>
    </xdr:to>
    <xdr:pic>
      <xdr:nvPicPr>
        <xdr:cNvPr id="5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82867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18</xdr:row>
      <xdr:rowOff>231775</xdr:rowOff>
    </xdr:from>
    <xdr:to>
      <xdr:col>3</xdr:col>
      <xdr:colOff>539750</xdr:colOff>
      <xdr:row>18</xdr:row>
      <xdr:rowOff>450850</xdr:rowOff>
    </xdr:to>
    <xdr:pic>
      <xdr:nvPicPr>
        <xdr:cNvPr id="6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82899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18</xdr:row>
      <xdr:rowOff>228600</xdr:rowOff>
    </xdr:from>
    <xdr:to>
      <xdr:col>10</xdr:col>
      <xdr:colOff>260350</xdr:colOff>
      <xdr:row>18</xdr:row>
      <xdr:rowOff>447675</xdr:rowOff>
    </xdr:to>
    <xdr:pic>
      <xdr:nvPicPr>
        <xdr:cNvPr id="6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3850" y="82867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18</xdr:row>
      <xdr:rowOff>231775</xdr:rowOff>
    </xdr:from>
    <xdr:to>
      <xdr:col>10</xdr:col>
      <xdr:colOff>539750</xdr:colOff>
      <xdr:row>18</xdr:row>
      <xdr:rowOff>450850</xdr:rowOff>
    </xdr:to>
    <xdr:pic>
      <xdr:nvPicPr>
        <xdr:cNvPr id="6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74675" y="82899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18</xdr:row>
      <xdr:rowOff>228600</xdr:rowOff>
    </xdr:from>
    <xdr:to>
      <xdr:col>3</xdr:col>
      <xdr:colOff>260350</xdr:colOff>
      <xdr:row>18</xdr:row>
      <xdr:rowOff>447675</xdr:rowOff>
    </xdr:to>
    <xdr:pic>
      <xdr:nvPicPr>
        <xdr:cNvPr id="6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82867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18</xdr:row>
      <xdr:rowOff>231775</xdr:rowOff>
    </xdr:from>
    <xdr:to>
      <xdr:col>3</xdr:col>
      <xdr:colOff>539750</xdr:colOff>
      <xdr:row>18</xdr:row>
      <xdr:rowOff>450850</xdr:rowOff>
    </xdr:to>
    <xdr:pic>
      <xdr:nvPicPr>
        <xdr:cNvPr id="6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82899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18</xdr:row>
      <xdr:rowOff>228600</xdr:rowOff>
    </xdr:from>
    <xdr:to>
      <xdr:col>10</xdr:col>
      <xdr:colOff>260350</xdr:colOff>
      <xdr:row>18</xdr:row>
      <xdr:rowOff>447675</xdr:rowOff>
    </xdr:to>
    <xdr:pic>
      <xdr:nvPicPr>
        <xdr:cNvPr id="6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3850" y="82867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18</xdr:row>
      <xdr:rowOff>231775</xdr:rowOff>
    </xdr:from>
    <xdr:to>
      <xdr:col>10</xdr:col>
      <xdr:colOff>539750</xdr:colOff>
      <xdr:row>18</xdr:row>
      <xdr:rowOff>450850</xdr:rowOff>
    </xdr:to>
    <xdr:pic>
      <xdr:nvPicPr>
        <xdr:cNvPr id="6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74675" y="82899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22</xdr:row>
      <xdr:rowOff>228600</xdr:rowOff>
    </xdr:from>
    <xdr:to>
      <xdr:col>3</xdr:col>
      <xdr:colOff>260350</xdr:colOff>
      <xdr:row>22</xdr:row>
      <xdr:rowOff>447675</xdr:rowOff>
    </xdr:to>
    <xdr:pic>
      <xdr:nvPicPr>
        <xdr:cNvPr id="6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1124902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22</xdr:row>
      <xdr:rowOff>231775</xdr:rowOff>
    </xdr:from>
    <xdr:to>
      <xdr:col>3</xdr:col>
      <xdr:colOff>539750</xdr:colOff>
      <xdr:row>22</xdr:row>
      <xdr:rowOff>450850</xdr:rowOff>
    </xdr:to>
    <xdr:pic>
      <xdr:nvPicPr>
        <xdr:cNvPr id="6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1125220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22</xdr:row>
      <xdr:rowOff>228600</xdr:rowOff>
    </xdr:from>
    <xdr:to>
      <xdr:col>10</xdr:col>
      <xdr:colOff>260350</xdr:colOff>
      <xdr:row>22</xdr:row>
      <xdr:rowOff>447675</xdr:rowOff>
    </xdr:to>
    <xdr:pic>
      <xdr:nvPicPr>
        <xdr:cNvPr id="6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3850" y="1124902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22</xdr:row>
      <xdr:rowOff>231775</xdr:rowOff>
    </xdr:from>
    <xdr:to>
      <xdr:col>10</xdr:col>
      <xdr:colOff>539750</xdr:colOff>
      <xdr:row>22</xdr:row>
      <xdr:rowOff>450850</xdr:rowOff>
    </xdr:to>
    <xdr:pic>
      <xdr:nvPicPr>
        <xdr:cNvPr id="7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74675" y="1125220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25</xdr:row>
      <xdr:rowOff>228600</xdr:rowOff>
    </xdr:from>
    <xdr:to>
      <xdr:col>3</xdr:col>
      <xdr:colOff>260350</xdr:colOff>
      <xdr:row>25</xdr:row>
      <xdr:rowOff>447675</xdr:rowOff>
    </xdr:to>
    <xdr:pic>
      <xdr:nvPicPr>
        <xdr:cNvPr id="7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1319212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25</xdr:row>
      <xdr:rowOff>231775</xdr:rowOff>
    </xdr:from>
    <xdr:to>
      <xdr:col>3</xdr:col>
      <xdr:colOff>539750</xdr:colOff>
      <xdr:row>25</xdr:row>
      <xdr:rowOff>450850</xdr:rowOff>
    </xdr:to>
    <xdr:pic>
      <xdr:nvPicPr>
        <xdr:cNvPr id="7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1319530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25</xdr:row>
      <xdr:rowOff>228600</xdr:rowOff>
    </xdr:from>
    <xdr:to>
      <xdr:col>10</xdr:col>
      <xdr:colOff>260350</xdr:colOff>
      <xdr:row>25</xdr:row>
      <xdr:rowOff>447675</xdr:rowOff>
    </xdr:to>
    <xdr:pic>
      <xdr:nvPicPr>
        <xdr:cNvPr id="7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3850" y="1319212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25</xdr:row>
      <xdr:rowOff>231775</xdr:rowOff>
    </xdr:from>
    <xdr:to>
      <xdr:col>10</xdr:col>
      <xdr:colOff>539750</xdr:colOff>
      <xdr:row>25</xdr:row>
      <xdr:rowOff>450850</xdr:rowOff>
    </xdr:to>
    <xdr:pic>
      <xdr:nvPicPr>
        <xdr:cNvPr id="7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74675" y="1319530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28</xdr:row>
      <xdr:rowOff>228600</xdr:rowOff>
    </xdr:from>
    <xdr:to>
      <xdr:col>3</xdr:col>
      <xdr:colOff>260350</xdr:colOff>
      <xdr:row>28</xdr:row>
      <xdr:rowOff>447675</xdr:rowOff>
    </xdr:to>
    <xdr:pic>
      <xdr:nvPicPr>
        <xdr:cNvPr id="7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157353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28</xdr:row>
      <xdr:rowOff>231775</xdr:rowOff>
    </xdr:from>
    <xdr:to>
      <xdr:col>3</xdr:col>
      <xdr:colOff>539750</xdr:colOff>
      <xdr:row>28</xdr:row>
      <xdr:rowOff>450850</xdr:rowOff>
    </xdr:to>
    <xdr:pic>
      <xdr:nvPicPr>
        <xdr:cNvPr id="7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15738475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28</xdr:row>
      <xdr:rowOff>228600</xdr:rowOff>
    </xdr:from>
    <xdr:to>
      <xdr:col>10</xdr:col>
      <xdr:colOff>260350</xdr:colOff>
      <xdr:row>28</xdr:row>
      <xdr:rowOff>447675</xdr:rowOff>
    </xdr:to>
    <xdr:pic>
      <xdr:nvPicPr>
        <xdr:cNvPr id="7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3850" y="157353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28</xdr:row>
      <xdr:rowOff>231775</xdr:rowOff>
    </xdr:from>
    <xdr:to>
      <xdr:col>10</xdr:col>
      <xdr:colOff>539750</xdr:colOff>
      <xdr:row>28</xdr:row>
      <xdr:rowOff>450850</xdr:rowOff>
    </xdr:to>
    <xdr:pic>
      <xdr:nvPicPr>
        <xdr:cNvPr id="7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74675" y="15738475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31</xdr:row>
      <xdr:rowOff>228600</xdr:rowOff>
    </xdr:from>
    <xdr:to>
      <xdr:col>10</xdr:col>
      <xdr:colOff>260350</xdr:colOff>
      <xdr:row>31</xdr:row>
      <xdr:rowOff>447675</xdr:rowOff>
    </xdr:to>
    <xdr:pic>
      <xdr:nvPicPr>
        <xdr:cNvPr id="7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3850" y="183642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31</xdr:row>
      <xdr:rowOff>231775</xdr:rowOff>
    </xdr:from>
    <xdr:to>
      <xdr:col>10</xdr:col>
      <xdr:colOff>539750</xdr:colOff>
      <xdr:row>31</xdr:row>
      <xdr:rowOff>450850</xdr:rowOff>
    </xdr:to>
    <xdr:pic>
      <xdr:nvPicPr>
        <xdr:cNvPr id="8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74675" y="183673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31</xdr:row>
      <xdr:rowOff>228600</xdr:rowOff>
    </xdr:from>
    <xdr:to>
      <xdr:col>3</xdr:col>
      <xdr:colOff>260350</xdr:colOff>
      <xdr:row>31</xdr:row>
      <xdr:rowOff>447675</xdr:rowOff>
    </xdr:to>
    <xdr:pic>
      <xdr:nvPicPr>
        <xdr:cNvPr id="8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183642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31</xdr:row>
      <xdr:rowOff>231775</xdr:rowOff>
    </xdr:from>
    <xdr:to>
      <xdr:col>3</xdr:col>
      <xdr:colOff>539750</xdr:colOff>
      <xdr:row>31</xdr:row>
      <xdr:rowOff>450850</xdr:rowOff>
    </xdr:to>
    <xdr:pic>
      <xdr:nvPicPr>
        <xdr:cNvPr id="8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183673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31</xdr:row>
      <xdr:rowOff>228600</xdr:rowOff>
    </xdr:from>
    <xdr:to>
      <xdr:col>10</xdr:col>
      <xdr:colOff>260350</xdr:colOff>
      <xdr:row>31</xdr:row>
      <xdr:rowOff>447675</xdr:rowOff>
    </xdr:to>
    <xdr:pic>
      <xdr:nvPicPr>
        <xdr:cNvPr id="8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3850" y="183642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31</xdr:row>
      <xdr:rowOff>231775</xdr:rowOff>
    </xdr:from>
    <xdr:to>
      <xdr:col>10</xdr:col>
      <xdr:colOff>539750</xdr:colOff>
      <xdr:row>31</xdr:row>
      <xdr:rowOff>450850</xdr:rowOff>
    </xdr:to>
    <xdr:pic>
      <xdr:nvPicPr>
        <xdr:cNvPr id="8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74675" y="183673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35</xdr:row>
      <xdr:rowOff>228600</xdr:rowOff>
    </xdr:from>
    <xdr:to>
      <xdr:col>3</xdr:col>
      <xdr:colOff>260350</xdr:colOff>
      <xdr:row>35</xdr:row>
      <xdr:rowOff>447675</xdr:rowOff>
    </xdr:to>
    <xdr:pic>
      <xdr:nvPicPr>
        <xdr:cNvPr id="8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2081212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35</xdr:row>
      <xdr:rowOff>231775</xdr:rowOff>
    </xdr:from>
    <xdr:to>
      <xdr:col>3</xdr:col>
      <xdr:colOff>539750</xdr:colOff>
      <xdr:row>35</xdr:row>
      <xdr:rowOff>450850</xdr:rowOff>
    </xdr:to>
    <xdr:pic>
      <xdr:nvPicPr>
        <xdr:cNvPr id="8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2081530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35</xdr:row>
      <xdr:rowOff>228600</xdr:rowOff>
    </xdr:from>
    <xdr:to>
      <xdr:col>10</xdr:col>
      <xdr:colOff>260350</xdr:colOff>
      <xdr:row>35</xdr:row>
      <xdr:rowOff>447675</xdr:rowOff>
    </xdr:to>
    <xdr:pic>
      <xdr:nvPicPr>
        <xdr:cNvPr id="8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3850" y="2081212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35</xdr:row>
      <xdr:rowOff>231775</xdr:rowOff>
    </xdr:from>
    <xdr:to>
      <xdr:col>10</xdr:col>
      <xdr:colOff>539750</xdr:colOff>
      <xdr:row>35</xdr:row>
      <xdr:rowOff>450850</xdr:rowOff>
    </xdr:to>
    <xdr:pic>
      <xdr:nvPicPr>
        <xdr:cNvPr id="8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74675" y="2081530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39</xdr:row>
      <xdr:rowOff>228600</xdr:rowOff>
    </xdr:from>
    <xdr:to>
      <xdr:col>3</xdr:col>
      <xdr:colOff>260350</xdr:colOff>
      <xdr:row>39</xdr:row>
      <xdr:rowOff>447675</xdr:rowOff>
    </xdr:to>
    <xdr:pic>
      <xdr:nvPicPr>
        <xdr:cNvPr id="8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2322195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39</xdr:row>
      <xdr:rowOff>231775</xdr:rowOff>
    </xdr:from>
    <xdr:to>
      <xdr:col>3</xdr:col>
      <xdr:colOff>539750</xdr:colOff>
      <xdr:row>39</xdr:row>
      <xdr:rowOff>450850</xdr:rowOff>
    </xdr:to>
    <xdr:pic>
      <xdr:nvPicPr>
        <xdr:cNvPr id="9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23225125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39</xdr:row>
      <xdr:rowOff>228600</xdr:rowOff>
    </xdr:from>
    <xdr:to>
      <xdr:col>10</xdr:col>
      <xdr:colOff>260350</xdr:colOff>
      <xdr:row>39</xdr:row>
      <xdr:rowOff>447675</xdr:rowOff>
    </xdr:to>
    <xdr:pic>
      <xdr:nvPicPr>
        <xdr:cNvPr id="9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3850" y="2322195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39</xdr:row>
      <xdr:rowOff>231775</xdr:rowOff>
    </xdr:from>
    <xdr:to>
      <xdr:col>10</xdr:col>
      <xdr:colOff>539750</xdr:colOff>
      <xdr:row>39</xdr:row>
      <xdr:rowOff>450850</xdr:rowOff>
    </xdr:to>
    <xdr:pic>
      <xdr:nvPicPr>
        <xdr:cNvPr id="9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74675" y="23225125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43</xdr:row>
      <xdr:rowOff>228600</xdr:rowOff>
    </xdr:from>
    <xdr:to>
      <xdr:col>3</xdr:col>
      <xdr:colOff>260350</xdr:colOff>
      <xdr:row>43</xdr:row>
      <xdr:rowOff>447675</xdr:rowOff>
    </xdr:to>
    <xdr:pic>
      <xdr:nvPicPr>
        <xdr:cNvPr id="9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2550795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43</xdr:row>
      <xdr:rowOff>231775</xdr:rowOff>
    </xdr:from>
    <xdr:to>
      <xdr:col>3</xdr:col>
      <xdr:colOff>539750</xdr:colOff>
      <xdr:row>43</xdr:row>
      <xdr:rowOff>450850</xdr:rowOff>
    </xdr:to>
    <xdr:pic>
      <xdr:nvPicPr>
        <xdr:cNvPr id="9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25511125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43</xdr:row>
      <xdr:rowOff>228600</xdr:rowOff>
    </xdr:from>
    <xdr:to>
      <xdr:col>10</xdr:col>
      <xdr:colOff>260350</xdr:colOff>
      <xdr:row>43</xdr:row>
      <xdr:rowOff>447675</xdr:rowOff>
    </xdr:to>
    <xdr:pic>
      <xdr:nvPicPr>
        <xdr:cNvPr id="9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3850" y="2550795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43</xdr:row>
      <xdr:rowOff>231775</xdr:rowOff>
    </xdr:from>
    <xdr:to>
      <xdr:col>10</xdr:col>
      <xdr:colOff>539750</xdr:colOff>
      <xdr:row>43</xdr:row>
      <xdr:rowOff>450850</xdr:rowOff>
    </xdr:to>
    <xdr:pic>
      <xdr:nvPicPr>
        <xdr:cNvPr id="9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74675" y="25511125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46</xdr:row>
      <xdr:rowOff>228600</xdr:rowOff>
    </xdr:from>
    <xdr:to>
      <xdr:col>3</xdr:col>
      <xdr:colOff>260350</xdr:colOff>
      <xdr:row>46</xdr:row>
      <xdr:rowOff>447675</xdr:rowOff>
    </xdr:to>
    <xdr:pic>
      <xdr:nvPicPr>
        <xdr:cNvPr id="9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2733675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46</xdr:row>
      <xdr:rowOff>231775</xdr:rowOff>
    </xdr:from>
    <xdr:to>
      <xdr:col>3</xdr:col>
      <xdr:colOff>539750</xdr:colOff>
      <xdr:row>46</xdr:row>
      <xdr:rowOff>450850</xdr:rowOff>
    </xdr:to>
    <xdr:pic>
      <xdr:nvPicPr>
        <xdr:cNvPr id="9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27339925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46</xdr:row>
      <xdr:rowOff>228600</xdr:rowOff>
    </xdr:from>
    <xdr:to>
      <xdr:col>10</xdr:col>
      <xdr:colOff>260350</xdr:colOff>
      <xdr:row>46</xdr:row>
      <xdr:rowOff>447675</xdr:rowOff>
    </xdr:to>
    <xdr:pic>
      <xdr:nvPicPr>
        <xdr:cNvPr id="9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3850" y="2733675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46</xdr:row>
      <xdr:rowOff>231775</xdr:rowOff>
    </xdr:from>
    <xdr:to>
      <xdr:col>10</xdr:col>
      <xdr:colOff>539750</xdr:colOff>
      <xdr:row>46</xdr:row>
      <xdr:rowOff>450850</xdr:rowOff>
    </xdr:to>
    <xdr:pic>
      <xdr:nvPicPr>
        <xdr:cNvPr id="10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74675" y="27339925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50</xdr:row>
      <xdr:rowOff>228600</xdr:rowOff>
    </xdr:from>
    <xdr:to>
      <xdr:col>3</xdr:col>
      <xdr:colOff>260350</xdr:colOff>
      <xdr:row>50</xdr:row>
      <xdr:rowOff>447675</xdr:rowOff>
    </xdr:to>
    <xdr:pic>
      <xdr:nvPicPr>
        <xdr:cNvPr id="10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2981325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50</xdr:row>
      <xdr:rowOff>231775</xdr:rowOff>
    </xdr:from>
    <xdr:to>
      <xdr:col>3</xdr:col>
      <xdr:colOff>539750</xdr:colOff>
      <xdr:row>50</xdr:row>
      <xdr:rowOff>450850</xdr:rowOff>
    </xdr:to>
    <xdr:pic>
      <xdr:nvPicPr>
        <xdr:cNvPr id="10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29816425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50</xdr:row>
      <xdr:rowOff>228600</xdr:rowOff>
    </xdr:from>
    <xdr:to>
      <xdr:col>10</xdr:col>
      <xdr:colOff>260350</xdr:colOff>
      <xdr:row>50</xdr:row>
      <xdr:rowOff>447675</xdr:rowOff>
    </xdr:to>
    <xdr:pic>
      <xdr:nvPicPr>
        <xdr:cNvPr id="10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3850" y="2981325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50</xdr:row>
      <xdr:rowOff>231775</xdr:rowOff>
    </xdr:from>
    <xdr:to>
      <xdr:col>10</xdr:col>
      <xdr:colOff>539750</xdr:colOff>
      <xdr:row>50</xdr:row>
      <xdr:rowOff>450850</xdr:rowOff>
    </xdr:to>
    <xdr:pic>
      <xdr:nvPicPr>
        <xdr:cNvPr id="10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74675" y="29816425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54</xdr:row>
      <xdr:rowOff>228600</xdr:rowOff>
    </xdr:from>
    <xdr:to>
      <xdr:col>3</xdr:col>
      <xdr:colOff>260350</xdr:colOff>
      <xdr:row>54</xdr:row>
      <xdr:rowOff>447675</xdr:rowOff>
    </xdr:to>
    <xdr:pic>
      <xdr:nvPicPr>
        <xdr:cNvPr id="10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325183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54</xdr:row>
      <xdr:rowOff>231775</xdr:rowOff>
    </xdr:from>
    <xdr:to>
      <xdr:col>3</xdr:col>
      <xdr:colOff>539750</xdr:colOff>
      <xdr:row>54</xdr:row>
      <xdr:rowOff>450850</xdr:rowOff>
    </xdr:to>
    <xdr:pic>
      <xdr:nvPicPr>
        <xdr:cNvPr id="10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325215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54</xdr:row>
      <xdr:rowOff>228600</xdr:rowOff>
    </xdr:from>
    <xdr:to>
      <xdr:col>10</xdr:col>
      <xdr:colOff>260350</xdr:colOff>
      <xdr:row>54</xdr:row>
      <xdr:rowOff>447675</xdr:rowOff>
    </xdr:to>
    <xdr:pic>
      <xdr:nvPicPr>
        <xdr:cNvPr id="10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3850" y="325183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54</xdr:row>
      <xdr:rowOff>231775</xdr:rowOff>
    </xdr:from>
    <xdr:to>
      <xdr:col>10</xdr:col>
      <xdr:colOff>539750</xdr:colOff>
      <xdr:row>54</xdr:row>
      <xdr:rowOff>450850</xdr:rowOff>
    </xdr:to>
    <xdr:pic>
      <xdr:nvPicPr>
        <xdr:cNvPr id="10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74675" y="325215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63</xdr:row>
      <xdr:rowOff>228600</xdr:rowOff>
    </xdr:from>
    <xdr:to>
      <xdr:col>3</xdr:col>
      <xdr:colOff>260350</xdr:colOff>
      <xdr:row>63</xdr:row>
      <xdr:rowOff>447675</xdr:rowOff>
    </xdr:to>
    <xdr:pic>
      <xdr:nvPicPr>
        <xdr:cNvPr id="10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388239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63</xdr:row>
      <xdr:rowOff>231775</xdr:rowOff>
    </xdr:from>
    <xdr:to>
      <xdr:col>3</xdr:col>
      <xdr:colOff>539750</xdr:colOff>
      <xdr:row>63</xdr:row>
      <xdr:rowOff>450850</xdr:rowOff>
    </xdr:to>
    <xdr:pic>
      <xdr:nvPicPr>
        <xdr:cNvPr id="11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38827075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63</xdr:row>
      <xdr:rowOff>228600</xdr:rowOff>
    </xdr:from>
    <xdr:to>
      <xdr:col>10</xdr:col>
      <xdr:colOff>260350</xdr:colOff>
      <xdr:row>63</xdr:row>
      <xdr:rowOff>447675</xdr:rowOff>
    </xdr:to>
    <xdr:pic>
      <xdr:nvPicPr>
        <xdr:cNvPr id="1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3850" y="388239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63</xdr:row>
      <xdr:rowOff>231775</xdr:rowOff>
    </xdr:from>
    <xdr:to>
      <xdr:col>10</xdr:col>
      <xdr:colOff>539750</xdr:colOff>
      <xdr:row>63</xdr:row>
      <xdr:rowOff>450850</xdr:rowOff>
    </xdr:to>
    <xdr:pic>
      <xdr:nvPicPr>
        <xdr:cNvPr id="11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74675" y="38827075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67</xdr:row>
      <xdr:rowOff>228600</xdr:rowOff>
    </xdr:from>
    <xdr:to>
      <xdr:col>3</xdr:col>
      <xdr:colOff>260350</xdr:colOff>
      <xdr:row>67</xdr:row>
      <xdr:rowOff>447675</xdr:rowOff>
    </xdr:to>
    <xdr:pic>
      <xdr:nvPicPr>
        <xdr:cNvPr id="11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4127182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67</xdr:row>
      <xdr:rowOff>231775</xdr:rowOff>
    </xdr:from>
    <xdr:to>
      <xdr:col>3</xdr:col>
      <xdr:colOff>539750</xdr:colOff>
      <xdr:row>67</xdr:row>
      <xdr:rowOff>450850</xdr:rowOff>
    </xdr:to>
    <xdr:pic>
      <xdr:nvPicPr>
        <xdr:cNvPr id="11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4127500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67</xdr:row>
      <xdr:rowOff>228600</xdr:rowOff>
    </xdr:from>
    <xdr:to>
      <xdr:col>10</xdr:col>
      <xdr:colOff>260350</xdr:colOff>
      <xdr:row>67</xdr:row>
      <xdr:rowOff>447675</xdr:rowOff>
    </xdr:to>
    <xdr:pic>
      <xdr:nvPicPr>
        <xdr:cNvPr id="11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3850" y="4127182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67</xdr:row>
      <xdr:rowOff>231775</xdr:rowOff>
    </xdr:from>
    <xdr:to>
      <xdr:col>10</xdr:col>
      <xdr:colOff>539750</xdr:colOff>
      <xdr:row>67</xdr:row>
      <xdr:rowOff>450850</xdr:rowOff>
    </xdr:to>
    <xdr:pic>
      <xdr:nvPicPr>
        <xdr:cNvPr id="11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74675" y="4127500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75</xdr:row>
      <xdr:rowOff>228600</xdr:rowOff>
    </xdr:from>
    <xdr:to>
      <xdr:col>3</xdr:col>
      <xdr:colOff>260350</xdr:colOff>
      <xdr:row>75</xdr:row>
      <xdr:rowOff>447675</xdr:rowOff>
    </xdr:to>
    <xdr:pic>
      <xdr:nvPicPr>
        <xdr:cNvPr id="11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4607242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75</xdr:row>
      <xdr:rowOff>231775</xdr:rowOff>
    </xdr:from>
    <xdr:to>
      <xdr:col>3</xdr:col>
      <xdr:colOff>539750</xdr:colOff>
      <xdr:row>75</xdr:row>
      <xdr:rowOff>450850</xdr:rowOff>
    </xdr:to>
    <xdr:pic>
      <xdr:nvPicPr>
        <xdr:cNvPr id="11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4607560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75</xdr:row>
      <xdr:rowOff>228600</xdr:rowOff>
    </xdr:from>
    <xdr:to>
      <xdr:col>10</xdr:col>
      <xdr:colOff>260350</xdr:colOff>
      <xdr:row>75</xdr:row>
      <xdr:rowOff>447675</xdr:rowOff>
    </xdr:to>
    <xdr:pic>
      <xdr:nvPicPr>
        <xdr:cNvPr id="11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3850" y="4607242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75</xdr:row>
      <xdr:rowOff>231775</xdr:rowOff>
    </xdr:from>
    <xdr:to>
      <xdr:col>10</xdr:col>
      <xdr:colOff>539750</xdr:colOff>
      <xdr:row>75</xdr:row>
      <xdr:rowOff>450850</xdr:rowOff>
    </xdr:to>
    <xdr:pic>
      <xdr:nvPicPr>
        <xdr:cNvPr id="12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74675" y="4607560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78</xdr:row>
      <xdr:rowOff>279400</xdr:rowOff>
    </xdr:from>
    <xdr:to>
      <xdr:col>3</xdr:col>
      <xdr:colOff>196850</xdr:colOff>
      <xdr:row>78</xdr:row>
      <xdr:rowOff>498475</xdr:rowOff>
    </xdr:to>
    <xdr:pic>
      <xdr:nvPicPr>
        <xdr:cNvPr id="12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44900" y="47571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78</xdr:row>
      <xdr:rowOff>257175</xdr:rowOff>
    </xdr:from>
    <xdr:to>
      <xdr:col>3</xdr:col>
      <xdr:colOff>514350</xdr:colOff>
      <xdr:row>78</xdr:row>
      <xdr:rowOff>476250</xdr:rowOff>
    </xdr:to>
    <xdr:pic>
      <xdr:nvPicPr>
        <xdr:cNvPr id="12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33825" y="475488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78</xdr:row>
      <xdr:rowOff>279400</xdr:rowOff>
    </xdr:from>
    <xdr:to>
      <xdr:col>10</xdr:col>
      <xdr:colOff>196850</xdr:colOff>
      <xdr:row>78</xdr:row>
      <xdr:rowOff>498475</xdr:rowOff>
    </xdr:to>
    <xdr:pic>
      <xdr:nvPicPr>
        <xdr:cNvPr id="12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960350" y="475710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78</xdr:row>
      <xdr:rowOff>257175</xdr:rowOff>
    </xdr:from>
    <xdr:to>
      <xdr:col>10</xdr:col>
      <xdr:colOff>514350</xdr:colOff>
      <xdr:row>78</xdr:row>
      <xdr:rowOff>476250</xdr:rowOff>
    </xdr:to>
    <xdr:pic>
      <xdr:nvPicPr>
        <xdr:cNvPr id="12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49275" y="475488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83</xdr:row>
      <xdr:rowOff>228600</xdr:rowOff>
    </xdr:from>
    <xdr:to>
      <xdr:col>3</xdr:col>
      <xdr:colOff>260350</xdr:colOff>
      <xdr:row>83</xdr:row>
      <xdr:rowOff>447675</xdr:rowOff>
    </xdr:to>
    <xdr:pic>
      <xdr:nvPicPr>
        <xdr:cNvPr id="12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510063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83</xdr:row>
      <xdr:rowOff>231775</xdr:rowOff>
    </xdr:from>
    <xdr:to>
      <xdr:col>3</xdr:col>
      <xdr:colOff>539750</xdr:colOff>
      <xdr:row>83</xdr:row>
      <xdr:rowOff>450850</xdr:rowOff>
    </xdr:to>
    <xdr:pic>
      <xdr:nvPicPr>
        <xdr:cNvPr id="12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510095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83</xdr:row>
      <xdr:rowOff>228600</xdr:rowOff>
    </xdr:from>
    <xdr:to>
      <xdr:col>10</xdr:col>
      <xdr:colOff>260350</xdr:colOff>
      <xdr:row>83</xdr:row>
      <xdr:rowOff>447675</xdr:rowOff>
    </xdr:to>
    <xdr:pic>
      <xdr:nvPicPr>
        <xdr:cNvPr id="12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3850" y="510063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83</xdr:row>
      <xdr:rowOff>231775</xdr:rowOff>
    </xdr:from>
    <xdr:to>
      <xdr:col>10</xdr:col>
      <xdr:colOff>539750</xdr:colOff>
      <xdr:row>83</xdr:row>
      <xdr:rowOff>450850</xdr:rowOff>
    </xdr:to>
    <xdr:pic>
      <xdr:nvPicPr>
        <xdr:cNvPr id="12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74675" y="510095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83</xdr:row>
      <xdr:rowOff>228600</xdr:rowOff>
    </xdr:from>
    <xdr:to>
      <xdr:col>3</xdr:col>
      <xdr:colOff>260350</xdr:colOff>
      <xdr:row>83</xdr:row>
      <xdr:rowOff>447675</xdr:rowOff>
    </xdr:to>
    <xdr:pic>
      <xdr:nvPicPr>
        <xdr:cNvPr id="12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510063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83</xdr:row>
      <xdr:rowOff>231775</xdr:rowOff>
    </xdr:from>
    <xdr:to>
      <xdr:col>3</xdr:col>
      <xdr:colOff>539750</xdr:colOff>
      <xdr:row>83</xdr:row>
      <xdr:rowOff>450850</xdr:rowOff>
    </xdr:to>
    <xdr:pic>
      <xdr:nvPicPr>
        <xdr:cNvPr id="13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510095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83</xdr:row>
      <xdr:rowOff>228600</xdr:rowOff>
    </xdr:from>
    <xdr:to>
      <xdr:col>3</xdr:col>
      <xdr:colOff>260350</xdr:colOff>
      <xdr:row>83</xdr:row>
      <xdr:rowOff>447675</xdr:rowOff>
    </xdr:to>
    <xdr:pic>
      <xdr:nvPicPr>
        <xdr:cNvPr id="13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510063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83</xdr:row>
      <xdr:rowOff>231775</xdr:rowOff>
    </xdr:from>
    <xdr:to>
      <xdr:col>3</xdr:col>
      <xdr:colOff>539750</xdr:colOff>
      <xdr:row>83</xdr:row>
      <xdr:rowOff>450850</xdr:rowOff>
    </xdr:to>
    <xdr:pic>
      <xdr:nvPicPr>
        <xdr:cNvPr id="13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510095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83</xdr:row>
      <xdr:rowOff>228600</xdr:rowOff>
    </xdr:from>
    <xdr:to>
      <xdr:col>10</xdr:col>
      <xdr:colOff>260350</xdr:colOff>
      <xdr:row>83</xdr:row>
      <xdr:rowOff>447675</xdr:rowOff>
    </xdr:to>
    <xdr:pic>
      <xdr:nvPicPr>
        <xdr:cNvPr id="13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3850" y="510063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83</xdr:row>
      <xdr:rowOff>231775</xdr:rowOff>
    </xdr:from>
    <xdr:to>
      <xdr:col>10</xdr:col>
      <xdr:colOff>539750</xdr:colOff>
      <xdr:row>83</xdr:row>
      <xdr:rowOff>450850</xdr:rowOff>
    </xdr:to>
    <xdr:pic>
      <xdr:nvPicPr>
        <xdr:cNvPr id="13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74675" y="510095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83</xdr:row>
      <xdr:rowOff>228600</xdr:rowOff>
    </xdr:from>
    <xdr:to>
      <xdr:col>3</xdr:col>
      <xdr:colOff>260350</xdr:colOff>
      <xdr:row>83</xdr:row>
      <xdr:rowOff>447675</xdr:rowOff>
    </xdr:to>
    <xdr:pic>
      <xdr:nvPicPr>
        <xdr:cNvPr id="13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510063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83</xdr:row>
      <xdr:rowOff>231775</xdr:rowOff>
    </xdr:from>
    <xdr:to>
      <xdr:col>3</xdr:col>
      <xdr:colOff>539750</xdr:colOff>
      <xdr:row>83</xdr:row>
      <xdr:rowOff>450850</xdr:rowOff>
    </xdr:to>
    <xdr:pic>
      <xdr:nvPicPr>
        <xdr:cNvPr id="13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510095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83</xdr:row>
      <xdr:rowOff>228600</xdr:rowOff>
    </xdr:from>
    <xdr:to>
      <xdr:col>10</xdr:col>
      <xdr:colOff>260350</xdr:colOff>
      <xdr:row>83</xdr:row>
      <xdr:rowOff>447675</xdr:rowOff>
    </xdr:to>
    <xdr:pic>
      <xdr:nvPicPr>
        <xdr:cNvPr id="13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3850" y="510063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83</xdr:row>
      <xdr:rowOff>231775</xdr:rowOff>
    </xdr:from>
    <xdr:to>
      <xdr:col>10</xdr:col>
      <xdr:colOff>539750</xdr:colOff>
      <xdr:row>83</xdr:row>
      <xdr:rowOff>450850</xdr:rowOff>
    </xdr:to>
    <xdr:pic>
      <xdr:nvPicPr>
        <xdr:cNvPr id="13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74675" y="510095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87</xdr:row>
      <xdr:rowOff>228600</xdr:rowOff>
    </xdr:from>
    <xdr:to>
      <xdr:col>3</xdr:col>
      <xdr:colOff>260350</xdr:colOff>
      <xdr:row>87</xdr:row>
      <xdr:rowOff>447675</xdr:rowOff>
    </xdr:to>
    <xdr:pic>
      <xdr:nvPicPr>
        <xdr:cNvPr id="13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539781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87</xdr:row>
      <xdr:rowOff>231775</xdr:rowOff>
    </xdr:from>
    <xdr:to>
      <xdr:col>3</xdr:col>
      <xdr:colOff>539750</xdr:colOff>
      <xdr:row>87</xdr:row>
      <xdr:rowOff>450850</xdr:rowOff>
    </xdr:to>
    <xdr:pic>
      <xdr:nvPicPr>
        <xdr:cNvPr id="14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539813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87</xdr:row>
      <xdr:rowOff>228600</xdr:rowOff>
    </xdr:from>
    <xdr:to>
      <xdr:col>10</xdr:col>
      <xdr:colOff>260350</xdr:colOff>
      <xdr:row>87</xdr:row>
      <xdr:rowOff>447675</xdr:rowOff>
    </xdr:to>
    <xdr:pic>
      <xdr:nvPicPr>
        <xdr:cNvPr id="14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3850" y="539781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87</xdr:row>
      <xdr:rowOff>231775</xdr:rowOff>
    </xdr:from>
    <xdr:to>
      <xdr:col>10</xdr:col>
      <xdr:colOff>539750</xdr:colOff>
      <xdr:row>87</xdr:row>
      <xdr:rowOff>450850</xdr:rowOff>
    </xdr:to>
    <xdr:pic>
      <xdr:nvPicPr>
        <xdr:cNvPr id="14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74675" y="539813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87</xdr:row>
      <xdr:rowOff>228600</xdr:rowOff>
    </xdr:from>
    <xdr:to>
      <xdr:col>3</xdr:col>
      <xdr:colOff>260350</xdr:colOff>
      <xdr:row>87</xdr:row>
      <xdr:rowOff>447675</xdr:rowOff>
    </xdr:to>
    <xdr:pic>
      <xdr:nvPicPr>
        <xdr:cNvPr id="14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539781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87</xdr:row>
      <xdr:rowOff>231775</xdr:rowOff>
    </xdr:from>
    <xdr:to>
      <xdr:col>3</xdr:col>
      <xdr:colOff>539750</xdr:colOff>
      <xdr:row>87</xdr:row>
      <xdr:rowOff>450850</xdr:rowOff>
    </xdr:to>
    <xdr:pic>
      <xdr:nvPicPr>
        <xdr:cNvPr id="14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539813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87</xdr:row>
      <xdr:rowOff>228600</xdr:rowOff>
    </xdr:from>
    <xdr:to>
      <xdr:col>3</xdr:col>
      <xdr:colOff>260350</xdr:colOff>
      <xdr:row>87</xdr:row>
      <xdr:rowOff>447675</xdr:rowOff>
    </xdr:to>
    <xdr:pic>
      <xdr:nvPicPr>
        <xdr:cNvPr id="14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539781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87</xdr:row>
      <xdr:rowOff>231775</xdr:rowOff>
    </xdr:from>
    <xdr:to>
      <xdr:col>3</xdr:col>
      <xdr:colOff>539750</xdr:colOff>
      <xdr:row>87</xdr:row>
      <xdr:rowOff>450850</xdr:rowOff>
    </xdr:to>
    <xdr:pic>
      <xdr:nvPicPr>
        <xdr:cNvPr id="14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539813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87</xdr:row>
      <xdr:rowOff>228600</xdr:rowOff>
    </xdr:from>
    <xdr:to>
      <xdr:col>10</xdr:col>
      <xdr:colOff>260350</xdr:colOff>
      <xdr:row>87</xdr:row>
      <xdr:rowOff>447675</xdr:rowOff>
    </xdr:to>
    <xdr:pic>
      <xdr:nvPicPr>
        <xdr:cNvPr id="14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3850" y="539781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87</xdr:row>
      <xdr:rowOff>231775</xdr:rowOff>
    </xdr:from>
    <xdr:to>
      <xdr:col>10</xdr:col>
      <xdr:colOff>539750</xdr:colOff>
      <xdr:row>87</xdr:row>
      <xdr:rowOff>450850</xdr:rowOff>
    </xdr:to>
    <xdr:pic>
      <xdr:nvPicPr>
        <xdr:cNvPr id="14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74675" y="539813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87</xdr:row>
      <xdr:rowOff>228600</xdr:rowOff>
    </xdr:from>
    <xdr:to>
      <xdr:col>3</xdr:col>
      <xdr:colOff>260350</xdr:colOff>
      <xdr:row>87</xdr:row>
      <xdr:rowOff>447675</xdr:rowOff>
    </xdr:to>
    <xdr:pic>
      <xdr:nvPicPr>
        <xdr:cNvPr id="14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539781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87</xdr:row>
      <xdr:rowOff>231775</xdr:rowOff>
    </xdr:from>
    <xdr:to>
      <xdr:col>3</xdr:col>
      <xdr:colOff>539750</xdr:colOff>
      <xdr:row>87</xdr:row>
      <xdr:rowOff>450850</xdr:rowOff>
    </xdr:to>
    <xdr:pic>
      <xdr:nvPicPr>
        <xdr:cNvPr id="15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539813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87</xdr:row>
      <xdr:rowOff>228600</xdr:rowOff>
    </xdr:from>
    <xdr:to>
      <xdr:col>10</xdr:col>
      <xdr:colOff>260350</xdr:colOff>
      <xdr:row>87</xdr:row>
      <xdr:rowOff>447675</xdr:rowOff>
    </xdr:to>
    <xdr:pic>
      <xdr:nvPicPr>
        <xdr:cNvPr id="15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3850" y="539781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87</xdr:row>
      <xdr:rowOff>231775</xdr:rowOff>
    </xdr:from>
    <xdr:to>
      <xdr:col>10</xdr:col>
      <xdr:colOff>539750</xdr:colOff>
      <xdr:row>87</xdr:row>
      <xdr:rowOff>450850</xdr:rowOff>
    </xdr:to>
    <xdr:pic>
      <xdr:nvPicPr>
        <xdr:cNvPr id="15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74675" y="539813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91</xdr:row>
      <xdr:rowOff>279400</xdr:rowOff>
    </xdr:from>
    <xdr:to>
      <xdr:col>3</xdr:col>
      <xdr:colOff>196850</xdr:colOff>
      <xdr:row>91</xdr:row>
      <xdr:rowOff>498475</xdr:rowOff>
    </xdr:to>
    <xdr:pic>
      <xdr:nvPicPr>
        <xdr:cNvPr id="15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44900" y="571436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91</xdr:row>
      <xdr:rowOff>257175</xdr:rowOff>
    </xdr:from>
    <xdr:to>
      <xdr:col>3</xdr:col>
      <xdr:colOff>514350</xdr:colOff>
      <xdr:row>91</xdr:row>
      <xdr:rowOff>476250</xdr:rowOff>
    </xdr:to>
    <xdr:pic>
      <xdr:nvPicPr>
        <xdr:cNvPr id="15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33825" y="571214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91</xdr:row>
      <xdr:rowOff>279400</xdr:rowOff>
    </xdr:from>
    <xdr:to>
      <xdr:col>10</xdr:col>
      <xdr:colOff>196850</xdr:colOff>
      <xdr:row>91</xdr:row>
      <xdr:rowOff>498475</xdr:rowOff>
    </xdr:to>
    <xdr:pic>
      <xdr:nvPicPr>
        <xdr:cNvPr id="15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960350" y="571436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91</xdr:row>
      <xdr:rowOff>257175</xdr:rowOff>
    </xdr:from>
    <xdr:to>
      <xdr:col>10</xdr:col>
      <xdr:colOff>514350</xdr:colOff>
      <xdr:row>91</xdr:row>
      <xdr:rowOff>476250</xdr:rowOff>
    </xdr:to>
    <xdr:pic>
      <xdr:nvPicPr>
        <xdr:cNvPr id="15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49275" y="571214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95</xdr:row>
      <xdr:rowOff>279400</xdr:rowOff>
    </xdr:from>
    <xdr:to>
      <xdr:col>3</xdr:col>
      <xdr:colOff>196850</xdr:colOff>
      <xdr:row>95</xdr:row>
      <xdr:rowOff>498475</xdr:rowOff>
    </xdr:to>
    <xdr:pic>
      <xdr:nvPicPr>
        <xdr:cNvPr id="15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44900" y="602392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95</xdr:row>
      <xdr:rowOff>257175</xdr:rowOff>
    </xdr:from>
    <xdr:to>
      <xdr:col>3</xdr:col>
      <xdr:colOff>514350</xdr:colOff>
      <xdr:row>95</xdr:row>
      <xdr:rowOff>476250</xdr:rowOff>
    </xdr:to>
    <xdr:pic>
      <xdr:nvPicPr>
        <xdr:cNvPr id="15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33825" y="602170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95</xdr:row>
      <xdr:rowOff>279400</xdr:rowOff>
    </xdr:from>
    <xdr:to>
      <xdr:col>10</xdr:col>
      <xdr:colOff>196850</xdr:colOff>
      <xdr:row>95</xdr:row>
      <xdr:rowOff>498475</xdr:rowOff>
    </xdr:to>
    <xdr:pic>
      <xdr:nvPicPr>
        <xdr:cNvPr id="15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960350" y="602392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95</xdr:row>
      <xdr:rowOff>257175</xdr:rowOff>
    </xdr:from>
    <xdr:to>
      <xdr:col>10</xdr:col>
      <xdr:colOff>514350</xdr:colOff>
      <xdr:row>95</xdr:row>
      <xdr:rowOff>476250</xdr:rowOff>
    </xdr:to>
    <xdr:pic>
      <xdr:nvPicPr>
        <xdr:cNvPr id="16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49275" y="602170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99</xdr:row>
      <xdr:rowOff>228600</xdr:rowOff>
    </xdr:from>
    <xdr:to>
      <xdr:col>3</xdr:col>
      <xdr:colOff>260350</xdr:colOff>
      <xdr:row>99</xdr:row>
      <xdr:rowOff>447675</xdr:rowOff>
    </xdr:to>
    <xdr:pic>
      <xdr:nvPicPr>
        <xdr:cNvPr id="16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630078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99</xdr:row>
      <xdr:rowOff>231775</xdr:rowOff>
    </xdr:from>
    <xdr:to>
      <xdr:col>3</xdr:col>
      <xdr:colOff>539750</xdr:colOff>
      <xdr:row>99</xdr:row>
      <xdr:rowOff>450850</xdr:rowOff>
    </xdr:to>
    <xdr:pic>
      <xdr:nvPicPr>
        <xdr:cNvPr id="16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630110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99</xdr:row>
      <xdr:rowOff>228600</xdr:rowOff>
    </xdr:from>
    <xdr:to>
      <xdr:col>10</xdr:col>
      <xdr:colOff>260350</xdr:colOff>
      <xdr:row>99</xdr:row>
      <xdr:rowOff>447675</xdr:rowOff>
    </xdr:to>
    <xdr:pic>
      <xdr:nvPicPr>
        <xdr:cNvPr id="16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3850" y="630078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99</xdr:row>
      <xdr:rowOff>231775</xdr:rowOff>
    </xdr:from>
    <xdr:to>
      <xdr:col>10</xdr:col>
      <xdr:colOff>539750</xdr:colOff>
      <xdr:row>99</xdr:row>
      <xdr:rowOff>450850</xdr:rowOff>
    </xdr:to>
    <xdr:pic>
      <xdr:nvPicPr>
        <xdr:cNvPr id="16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74675" y="630110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99</xdr:row>
      <xdr:rowOff>228600</xdr:rowOff>
    </xdr:from>
    <xdr:to>
      <xdr:col>3</xdr:col>
      <xdr:colOff>260350</xdr:colOff>
      <xdr:row>99</xdr:row>
      <xdr:rowOff>447675</xdr:rowOff>
    </xdr:to>
    <xdr:pic>
      <xdr:nvPicPr>
        <xdr:cNvPr id="16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630078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99</xdr:row>
      <xdr:rowOff>231775</xdr:rowOff>
    </xdr:from>
    <xdr:to>
      <xdr:col>3</xdr:col>
      <xdr:colOff>539750</xdr:colOff>
      <xdr:row>99</xdr:row>
      <xdr:rowOff>450850</xdr:rowOff>
    </xdr:to>
    <xdr:pic>
      <xdr:nvPicPr>
        <xdr:cNvPr id="16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630110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99</xdr:row>
      <xdr:rowOff>228600</xdr:rowOff>
    </xdr:from>
    <xdr:to>
      <xdr:col>3</xdr:col>
      <xdr:colOff>260350</xdr:colOff>
      <xdr:row>99</xdr:row>
      <xdr:rowOff>447675</xdr:rowOff>
    </xdr:to>
    <xdr:pic>
      <xdr:nvPicPr>
        <xdr:cNvPr id="16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630078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99</xdr:row>
      <xdr:rowOff>231775</xdr:rowOff>
    </xdr:from>
    <xdr:to>
      <xdr:col>3</xdr:col>
      <xdr:colOff>539750</xdr:colOff>
      <xdr:row>99</xdr:row>
      <xdr:rowOff>450850</xdr:rowOff>
    </xdr:to>
    <xdr:pic>
      <xdr:nvPicPr>
        <xdr:cNvPr id="16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630110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99</xdr:row>
      <xdr:rowOff>228600</xdr:rowOff>
    </xdr:from>
    <xdr:to>
      <xdr:col>10</xdr:col>
      <xdr:colOff>260350</xdr:colOff>
      <xdr:row>99</xdr:row>
      <xdr:rowOff>447675</xdr:rowOff>
    </xdr:to>
    <xdr:pic>
      <xdr:nvPicPr>
        <xdr:cNvPr id="16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3850" y="630078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99</xdr:row>
      <xdr:rowOff>231775</xdr:rowOff>
    </xdr:from>
    <xdr:to>
      <xdr:col>10</xdr:col>
      <xdr:colOff>539750</xdr:colOff>
      <xdr:row>99</xdr:row>
      <xdr:rowOff>450850</xdr:rowOff>
    </xdr:to>
    <xdr:pic>
      <xdr:nvPicPr>
        <xdr:cNvPr id="17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74675" y="630110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99</xdr:row>
      <xdr:rowOff>228600</xdr:rowOff>
    </xdr:from>
    <xdr:to>
      <xdr:col>3</xdr:col>
      <xdr:colOff>260350</xdr:colOff>
      <xdr:row>99</xdr:row>
      <xdr:rowOff>447675</xdr:rowOff>
    </xdr:to>
    <xdr:pic>
      <xdr:nvPicPr>
        <xdr:cNvPr id="17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630078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99</xdr:row>
      <xdr:rowOff>231775</xdr:rowOff>
    </xdr:from>
    <xdr:to>
      <xdr:col>3</xdr:col>
      <xdr:colOff>539750</xdr:colOff>
      <xdr:row>99</xdr:row>
      <xdr:rowOff>450850</xdr:rowOff>
    </xdr:to>
    <xdr:pic>
      <xdr:nvPicPr>
        <xdr:cNvPr id="17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630110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99</xdr:row>
      <xdr:rowOff>228600</xdr:rowOff>
    </xdr:from>
    <xdr:to>
      <xdr:col>10</xdr:col>
      <xdr:colOff>260350</xdr:colOff>
      <xdr:row>99</xdr:row>
      <xdr:rowOff>447675</xdr:rowOff>
    </xdr:to>
    <xdr:pic>
      <xdr:nvPicPr>
        <xdr:cNvPr id="17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3850" y="630078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99</xdr:row>
      <xdr:rowOff>231775</xdr:rowOff>
    </xdr:from>
    <xdr:to>
      <xdr:col>10</xdr:col>
      <xdr:colOff>539750</xdr:colOff>
      <xdr:row>99</xdr:row>
      <xdr:rowOff>450850</xdr:rowOff>
    </xdr:to>
    <xdr:pic>
      <xdr:nvPicPr>
        <xdr:cNvPr id="17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74675" y="630110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111</xdr:row>
      <xdr:rowOff>228600</xdr:rowOff>
    </xdr:from>
    <xdr:to>
      <xdr:col>3</xdr:col>
      <xdr:colOff>260350</xdr:colOff>
      <xdr:row>111</xdr:row>
      <xdr:rowOff>447675</xdr:rowOff>
    </xdr:to>
    <xdr:pic>
      <xdr:nvPicPr>
        <xdr:cNvPr id="17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6977062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111</xdr:row>
      <xdr:rowOff>231775</xdr:rowOff>
    </xdr:from>
    <xdr:to>
      <xdr:col>3</xdr:col>
      <xdr:colOff>539750</xdr:colOff>
      <xdr:row>111</xdr:row>
      <xdr:rowOff>450850</xdr:rowOff>
    </xdr:to>
    <xdr:pic>
      <xdr:nvPicPr>
        <xdr:cNvPr id="17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6977380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111</xdr:row>
      <xdr:rowOff>228600</xdr:rowOff>
    </xdr:from>
    <xdr:to>
      <xdr:col>10</xdr:col>
      <xdr:colOff>260350</xdr:colOff>
      <xdr:row>111</xdr:row>
      <xdr:rowOff>447675</xdr:rowOff>
    </xdr:to>
    <xdr:pic>
      <xdr:nvPicPr>
        <xdr:cNvPr id="17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3850" y="6977062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111</xdr:row>
      <xdr:rowOff>231775</xdr:rowOff>
    </xdr:from>
    <xdr:to>
      <xdr:col>10</xdr:col>
      <xdr:colOff>539750</xdr:colOff>
      <xdr:row>111</xdr:row>
      <xdr:rowOff>450850</xdr:rowOff>
    </xdr:to>
    <xdr:pic>
      <xdr:nvPicPr>
        <xdr:cNvPr id="17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74675" y="6977380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111</xdr:row>
      <xdr:rowOff>228600</xdr:rowOff>
    </xdr:from>
    <xdr:to>
      <xdr:col>3</xdr:col>
      <xdr:colOff>260350</xdr:colOff>
      <xdr:row>111</xdr:row>
      <xdr:rowOff>447675</xdr:rowOff>
    </xdr:to>
    <xdr:pic>
      <xdr:nvPicPr>
        <xdr:cNvPr id="17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6977062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111</xdr:row>
      <xdr:rowOff>231775</xdr:rowOff>
    </xdr:from>
    <xdr:to>
      <xdr:col>3</xdr:col>
      <xdr:colOff>539750</xdr:colOff>
      <xdr:row>111</xdr:row>
      <xdr:rowOff>450850</xdr:rowOff>
    </xdr:to>
    <xdr:pic>
      <xdr:nvPicPr>
        <xdr:cNvPr id="18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6977380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111</xdr:row>
      <xdr:rowOff>228600</xdr:rowOff>
    </xdr:from>
    <xdr:to>
      <xdr:col>3</xdr:col>
      <xdr:colOff>260350</xdr:colOff>
      <xdr:row>111</xdr:row>
      <xdr:rowOff>447675</xdr:rowOff>
    </xdr:to>
    <xdr:pic>
      <xdr:nvPicPr>
        <xdr:cNvPr id="18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6977062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111</xdr:row>
      <xdr:rowOff>231775</xdr:rowOff>
    </xdr:from>
    <xdr:to>
      <xdr:col>3</xdr:col>
      <xdr:colOff>539750</xdr:colOff>
      <xdr:row>111</xdr:row>
      <xdr:rowOff>450850</xdr:rowOff>
    </xdr:to>
    <xdr:pic>
      <xdr:nvPicPr>
        <xdr:cNvPr id="18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6977380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111</xdr:row>
      <xdr:rowOff>228600</xdr:rowOff>
    </xdr:from>
    <xdr:to>
      <xdr:col>10</xdr:col>
      <xdr:colOff>260350</xdr:colOff>
      <xdr:row>111</xdr:row>
      <xdr:rowOff>447675</xdr:rowOff>
    </xdr:to>
    <xdr:pic>
      <xdr:nvPicPr>
        <xdr:cNvPr id="18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3850" y="6977062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111</xdr:row>
      <xdr:rowOff>231775</xdr:rowOff>
    </xdr:from>
    <xdr:to>
      <xdr:col>10</xdr:col>
      <xdr:colOff>539750</xdr:colOff>
      <xdr:row>111</xdr:row>
      <xdr:rowOff>450850</xdr:rowOff>
    </xdr:to>
    <xdr:pic>
      <xdr:nvPicPr>
        <xdr:cNvPr id="18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74675" y="6977380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111</xdr:row>
      <xdr:rowOff>228600</xdr:rowOff>
    </xdr:from>
    <xdr:to>
      <xdr:col>3</xdr:col>
      <xdr:colOff>260350</xdr:colOff>
      <xdr:row>111</xdr:row>
      <xdr:rowOff>447675</xdr:rowOff>
    </xdr:to>
    <xdr:pic>
      <xdr:nvPicPr>
        <xdr:cNvPr id="18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6977062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111</xdr:row>
      <xdr:rowOff>231775</xdr:rowOff>
    </xdr:from>
    <xdr:to>
      <xdr:col>3</xdr:col>
      <xdr:colOff>539750</xdr:colOff>
      <xdr:row>111</xdr:row>
      <xdr:rowOff>450850</xdr:rowOff>
    </xdr:to>
    <xdr:pic>
      <xdr:nvPicPr>
        <xdr:cNvPr id="18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6977380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111</xdr:row>
      <xdr:rowOff>228600</xdr:rowOff>
    </xdr:from>
    <xdr:to>
      <xdr:col>10</xdr:col>
      <xdr:colOff>260350</xdr:colOff>
      <xdr:row>111</xdr:row>
      <xdr:rowOff>447675</xdr:rowOff>
    </xdr:to>
    <xdr:pic>
      <xdr:nvPicPr>
        <xdr:cNvPr id="18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3850" y="6977062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111</xdr:row>
      <xdr:rowOff>231775</xdr:rowOff>
    </xdr:from>
    <xdr:to>
      <xdr:col>10</xdr:col>
      <xdr:colOff>539750</xdr:colOff>
      <xdr:row>111</xdr:row>
      <xdr:rowOff>450850</xdr:rowOff>
    </xdr:to>
    <xdr:pic>
      <xdr:nvPicPr>
        <xdr:cNvPr id="18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74675" y="6977380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115</xdr:row>
      <xdr:rowOff>228600</xdr:rowOff>
    </xdr:from>
    <xdr:to>
      <xdr:col>3</xdr:col>
      <xdr:colOff>260350</xdr:colOff>
      <xdr:row>115</xdr:row>
      <xdr:rowOff>447675</xdr:rowOff>
    </xdr:to>
    <xdr:pic>
      <xdr:nvPicPr>
        <xdr:cNvPr id="18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7239952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115</xdr:row>
      <xdr:rowOff>231775</xdr:rowOff>
    </xdr:from>
    <xdr:to>
      <xdr:col>3</xdr:col>
      <xdr:colOff>539750</xdr:colOff>
      <xdr:row>115</xdr:row>
      <xdr:rowOff>450850</xdr:rowOff>
    </xdr:to>
    <xdr:pic>
      <xdr:nvPicPr>
        <xdr:cNvPr id="19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7240270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115</xdr:row>
      <xdr:rowOff>228600</xdr:rowOff>
    </xdr:from>
    <xdr:to>
      <xdr:col>10</xdr:col>
      <xdr:colOff>260350</xdr:colOff>
      <xdr:row>115</xdr:row>
      <xdr:rowOff>447675</xdr:rowOff>
    </xdr:to>
    <xdr:pic>
      <xdr:nvPicPr>
        <xdr:cNvPr id="19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3850" y="7239952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115</xdr:row>
      <xdr:rowOff>231775</xdr:rowOff>
    </xdr:from>
    <xdr:to>
      <xdr:col>10</xdr:col>
      <xdr:colOff>539750</xdr:colOff>
      <xdr:row>115</xdr:row>
      <xdr:rowOff>450850</xdr:rowOff>
    </xdr:to>
    <xdr:pic>
      <xdr:nvPicPr>
        <xdr:cNvPr id="19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74675" y="7240270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115</xdr:row>
      <xdr:rowOff>228600</xdr:rowOff>
    </xdr:from>
    <xdr:to>
      <xdr:col>3</xdr:col>
      <xdr:colOff>260350</xdr:colOff>
      <xdr:row>115</xdr:row>
      <xdr:rowOff>447675</xdr:rowOff>
    </xdr:to>
    <xdr:pic>
      <xdr:nvPicPr>
        <xdr:cNvPr id="19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7239952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115</xdr:row>
      <xdr:rowOff>231775</xdr:rowOff>
    </xdr:from>
    <xdr:to>
      <xdr:col>3</xdr:col>
      <xdr:colOff>539750</xdr:colOff>
      <xdr:row>115</xdr:row>
      <xdr:rowOff>450850</xdr:rowOff>
    </xdr:to>
    <xdr:pic>
      <xdr:nvPicPr>
        <xdr:cNvPr id="19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7240270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115</xdr:row>
      <xdr:rowOff>228600</xdr:rowOff>
    </xdr:from>
    <xdr:to>
      <xdr:col>3</xdr:col>
      <xdr:colOff>260350</xdr:colOff>
      <xdr:row>115</xdr:row>
      <xdr:rowOff>447675</xdr:rowOff>
    </xdr:to>
    <xdr:pic>
      <xdr:nvPicPr>
        <xdr:cNvPr id="19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7239952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115</xdr:row>
      <xdr:rowOff>231775</xdr:rowOff>
    </xdr:from>
    <xdr:to>
      <xdr:col>3</xdr:col>
      <xdr:colOff>539750</xdr:colOff>
      <xdr:row>115</xdr:row>
      <xdr:rowOff>450850</xdr:rowOff>
    </xdr:to>
    <xdr:pic>
      <xdr:nvPicPr>
        <xdr:cNvPr id="19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7240270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115</xdr:row>
      <xdr:rowOff>228600</xdr:rowOff>
    </xdr:from>
    <xdr:to>
      <xdr:col>10</xdr:col>
      <xdr:colOff>260350</xdr:colOff>
      <xdr:row>115</xdr:row>
      <xdr:rowOff>447675</xdr:rowOff>
    </xdr:to>
    <xdr:pic>
      <xdr:nvPicPr>
        <xdr:cNvPr id="19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3850" y="7239952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115</xdr:row>
      <xdr:rowOff>231775</xdr:rowOff>
    </xdr:from>
    <xdr:to>
      <xdr:col>10</xdr:col>
      <xdr:colOff>539750</xdr:colOff>
      <xdr:row>115</xdr:row>
      <xdr:rowOff>450850</xdr:rowOff>
    </xdr:to>
    <xdr:pic>
      <xdr:nvPicPr>
        <xdr:cNvPr id="19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74675" y="7240270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115</xdr:row>
      <xdr:rowOff>228600</xdr:rowOff>
    </xdr:from>
    <xdr:to>
      <xdr:col>3</xdr:col>
      <xdr:colOff>260350</xdr:colOff>
      <xdr:row>115</xdr:row>
      <xdr:rowOff>447675</xdr:rowOff>
    </xdr:to>
    <xdr:pic>
      <xdr:nvPicPr>
        <xdr:cNvPr id="19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7239952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115</xdr:row>
      <xdr:rowOff>231775</xdr:rowOff>
    </xdr:from>
    <xdr:to>
      <xdr:col>3</xdr:col>
      <xdr:colOff>539750</xdr:colOff>
      <xdr:row>115</xdr:row>
      <xdr:rowOff>450850</xdr:rowOff>
    </xdr:to>
    <xdr:pic>
      <xdr:nvPicPr>
        <xdr:cNvPr id="20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7240270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115</xdr:row>
      <xdr:rowOff>228600</xdr:rowOff>
    </xdr:from>
    <xdr:to>
      <xdr:col>10</xdr:col>
      <xdr:colOff>260350</xdr:colOff>
      <xdr:row>115</xdr:row>
      <xdr:rowOff>447675</xdr:rowOff>
    </xdr:to>
    <xdr:pic>
      <xdr:nvPicPr>
        <xdr:cNvPr id="20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3850" y="7239952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115</xdr:row>
      <xdr:rowOff>231775</xdr:rowOff>
    </xdr:from>
    <xdr:to>
      <xdr:col>10</xdr:col>
      <xdr:colOff>539750</xdr:colOff>
      <xdr:row>115</xdr:row>
      <xdr:rowOff>450850</xdr:rowOff>
    </xdr:to>
    <xdr:pic>
      <xdr:nvPicPr>
        <xdr:cNvPr id="20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74675" y="7240270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107</xdr:row>
      <xdr:rowOff>228600</xdr:rowOff>
    </xdr:from>
    <xdr:to>
      <xdr:col>3</xdr:col>
      <xdr:colOff>260350</xdr:colOff>
      <xdr:row>107</xdr:row>
      <xdr:rowOff>447675</xdr:rowOff>
    </xdr:to>
    <xdr:pic>
      <xdr:nvPicPr>
        <xdr:cNvPr id="20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6725602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107</xdr:row>
      <xdr:rowOff>231775</xdr:rowOff>
    </xdr:from>
    <xdr:to>
      <xdr:col>3</xdr:col>
      <xdr:colOff>539750</xdr:colOff>
      <xdr:row>107</xdr:row>
      <xdr:rowOff>450850</xdr:rowOff>
    </xdr:to>
    <xdr:pic>
      <xdr:nvPicPr>
        <xdr:cNvPr id="20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6725920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107</xdr:row>
      <xdr:rowOff>228600</xdr:rowOff>
    </xdr:from>
    <xdr:to>
      <xdr:col>10</xdr:col>
      <xdr:colOff>260350</xdr:colOff>
      <xdr:row>107</xdr:row>
      <xdr:rowOff>447675</xdr:rowOff>
    </xdr:to>
    <xdr:pic>
      <xdr:nvPicPr>
        <xdr:cNvPr id="20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3850" y="6725602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107</xdr:row>
      <xdr:rowOff>231775</xdr:rowOff>
    </xdr:from>
    <xdr:to>
      <xdr:col>10</xdr:col>
      <xdr:colOff>539750</xdr:colOff>
      <xdr:row>107</xdr:row>
      <xdr:rowOff>450850</xdr:rowOff>
    </xdr:to>
    <xdr:pic>
      <xdr:nvPicPr>
        <xdr:cNvPr id="20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74675" y="6725920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107</xdr:row>
      <xdr:rowOff>228600</xdr:rowOff>
    </xdr:from>
    <xdr:to>
      <xdr:col>3</xdr:col>
      <xdr:colOff>260350</xdr:colOff>
      <xdr:row>107</xdr:row>
      <xdr:rowOff>447675</xdr:rowOff>
    </xdr:to>
    <xdr:pic>
      <xdr:nvPicPr>
        <xdr:cNvPr id="20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6725602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107</xdr:row>
      <xdr:rowOff>231775</xdr:rowOff>
    </xdr:from>
    <xdr:to>
      <xdr:col>3</xdr:col>
      <xdr:colOff>539750</xdr:colOff>
      <xdr:row>107</xdr:row>
      <xdr:rowOff>450850</xdr:rowOff>
    </xdr:to>
    <xdr:pic>
      <xdr:nvPicPr>
        <xdr:cNvPr id="20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6725920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107</xdr:row>
      <xdr:rowOff>228600</xdr:rowOff>
    </xdr:from>
    <xdr:to>
      <xdr:col>3</xdr:col>
      <xdr:colOff>260350</xdr:colOff>
      <xdr:row>107</xdr:row>
      <xdr:rowOff>447675</xdr:rowOff>
    </xdr:to>
    <xdr:pic>
      <xdr:nvPicPr>
        <xdr:cNvPr id="20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6725602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107</xdr:row>
      <xdr:rowOff>231775</xdr:rowOff>
    </xdr:from>
    <xdr:to>
      <xdr:col>3</xdr:col>
      <xdr:colOff>539750</xdr:colOff>
      <xdr:row>107</xdr:row>
      <xdr:rowOff>450850</xdr:rowOff>
    </xdr:to>
    <xdr:pic>
      <xdr:nvPicPr>
        <xdr:cNvPr id="21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6725920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107</xdr:row>
      <xdr:rowOff>228600</xdr:rowOff>
    </xdr:from>
    <xdr:to>
      <xdr:col>10</xdr:col>
      <xdr:colOff>260350</xdr:colOff>
      <xdr:row>107</xdr:row>
      <xdr:rowOff>447675</xdr:rowOff>
    </xdr:to>
    <xdr:pic>
      <xdr:nvPicPr>
        <xdr:cNvPr id="2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3850" y="6725602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107</xdr:row>
      <xdr:rowOff>231775</xdr:rowOff>
    </xdr:from>
    <xdr:to>
      <xdr:col>10</xdr:col>
      <xdr:colOff>539750</xdr:colOff>
      <xdr:row>107</xdr:row>
      <xdr:rowOff>450850</xdr:rowOff>
    </xdr:to>
    <xdr:pic>
      <xdr:nvPicPr>
        <xdr:cNvPr id="21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74675" y="6725920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107</xdr:row>
      <xdr:rowOff>228600</xdr:rowOff>
    </xdr:from>
    <xdr:to>
      <xdr:col>3</xdr:col>
      <xdr:colOff>260350</xdr:colOff>
      <xdr:row>107</xdr:row>
      <xdr:rowOff>447675</xdr:rowOff>
    </xdr:to>
    <xdr:pic>
      <xdr:nvPicPr>
        <xdr:cNvPr id="21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6725602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107</xdr:row>
      <xdr:rowOff>231775</xdr:rowOff>
    </xdr:from>
    <xdr:to>
      <xdr:col>3</xdr:col>
      <xdr:colOff>539750</xdr:colOff>
      <xdr:row>107</xdr:row>
      <xdr:rowOff>450850</xdr:rowOff>
    </xdr:to>
    <xdr:pic>
      <xdr:nvPicPr>
        <xdr:cNvPr id="21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6725920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107</xdr:row>
      <xdr:rowOff>228600</xdr:rowOff>
    </xdr:from>
    <xdr:to>
      <xdr:col>10</xdr:col>
      <xdr:colOff>260350</xdr:colOff>
      <xdr:row>107</xdr:row>
      <xdr:rowOff>447675</xdr:rowOff>
    </xdr:to>
    <xdr:pic>
      <xdr:nvPicPr>
        <xdr:cNvPr id="21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3850" y="6725602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107</xdr:row>
      <xdr:rowOff>231775</xdr:rowOff>
    </xdr:from>
    <xdr:to>
      <xdr:col>10</xdr:col>
      <xdr:colOff>539750</xdr:colOff>
      <xdr:row>107</xdr:row>
      <xdr:rowOff>450850</xdr:rowOff>
    </xdr:to>
    <xdr:pic>
      <xdr:nvPicPr>
        <xdr:cNvPr id="21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74675" y="6725920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102</xdr:row>
      <xdr:rowOff>228600</xdr:rowOff>
    </xdr:from>
    <xdr:to>
      <xdr:col>3</xdr:col>
      <xdr:colOff>260350</xdr:colOff>
      <xdr:row>102</xdr:row>
      <xdr:rowOff>447675</xdr:rowOff>
    </xdr:to>
    <xdr:pic>
      <xdr:nvPicPr>
        <xdr:cNvPr id="21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6436995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102</xdr:row>
      <xdr:rowOff>231775</xdr:rowOff>
    </xdr:from>
    <xdr:to>
      <xdr:col>3</xdr:col>
      <xdr:colOff>539750</xdr:colOff>
      <xdr:row>102</xdr:row>
      <xdr:rowOff>450850</xdr:rowOff>
    </xdr:to>
    <xdr:pic>
      <xdr:nvPicPr>
        <xdr:cNvPr id="21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64373125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102</xdr:row>
      <xdr:rowOff>228600</xdr:rowOff>
    </xdr:from>
    <xdr:to>
      <xdr:col>10</xdr:col>
      <xdr:colOff>260350</xdr:colOff>
      <xdr:row>102</xdr:row>
      <xdr:rowOff>447675</xdr:rowOff>
    </xdr:to>
    <xdr:pic>
      <xdr:nvPicPr>
        <xdr:cNvPr id="21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3850" y="6436995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102</xdr:row>
      <xdr:rowOff>231775</xdr:rowOff>
    </xdr:from>
    <xdr:to>
      <xdr:col>10</xdr:col>
      <xdr:colOff>539750</xdr:colOff>
      <xdr:row>102</xdr:row>
      <xdr:rowOff>450850</xdr:rowOff>
    </xdr:to>
    <xdr:pic>
      <xdr:nvPicPr>
        <xdr:cNvPr id="22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74675" y="64373125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123</xdr:row>
      <xdr:rowOff>228600</xdr:rowOff>
    </xdr:from>
    <xdr:to>
      <xdr:col>3</xdr:col>
      <xdr:colOff>260350</xdr:colOff>
      <xdr:row>123</xdr:row>
      <xdr:rowOff>447675</xdr:rowOff>
    </xdr:to>
    <xdr:pic>
      <xdr:nvPicPr>
        <xdr:cNvPr id="22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792384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123</xdr:row>
      <xdr:rowOff>231775</xdr:rowOff>
    </xdr:from>
    <xdr:to>
      <xdr:col>3</xdr:col>
      <xdr:colOff>539750</xdr:colOff>
      <xdr:row>123</xdr:row>
      <xdr:rowOff>450850</xdr:rowOff>
    </xdr:to>
    <xdr:pic>
      <xdr:nvPicPr>
        <xdr:cNvPr id="22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792416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123</xdr:row>
      <xdr:rowOff>228600</xdr:rowOff>
    </xdr:from>
    <xdr:to>
      <xdr:col>10</xdr:col>
      <xdr:colOff>260350</xdr:colOff>
      <xdr:row>123</xdr:row>
      <xdr:rowOff>447675</xdr:rowOff>
    </xdr:to>
    <xdr:pic>
      <xdr:nvPicPr>
        <xdr:cNvPr id="22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3850" y="792384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123</xdr:row>
      <xdr:rowOff>231775</xdr:rowOff>
    </xdr:from>
    <xdr:to>
      <xdr:col>10</xdr:col>
      <xdr:colOff>539750</xdr:colOff>
      <xdr:row>123</xdr:row>
      <xdr:rowOff>450850</xdr:rowOff>
    </xdr:to>
    <xdr:pic>
      <xdr:nvPicPr>
        <xdr:cNvPr id="22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74675" y="792416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123</xdr:row>
      <xdr:rowOff>228600</xdr:rowOff>
    </xdr:from>
    <xdr:to>
      <xdr:col>3</xdr:col>
      <xdr:colOff>260350</xdr:colOff>
      <xdr:row>123</xdr:row>
      <xdr:rowOff>447675</xdr:rowOff>
    </xdr:to>
    <xdr:pic>
      <xdr:nvPicPr>
        <xdr:cNvPr id="22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792384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123</xdr:row>
      <xdr:rowOff>231775</xdr:rowOff>
    </xdr:from>
    <xdr:to>
      <xdr:col>3</xdr:col>
      <xdr:colOff>539750</xdr:colOff>
      <xdr:row>123</xdr:row>
      <xdr:rowOff>450850</xdr:rowOff>
    </xdr:to>
    <xdr:pic>
      <xdr:nvPicPr>
        <xdr:cNvPr id="22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792416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123</xdr:row>
      <xdr:rowOff>228600</xdr:rowOff>
    </xdr:from>
    <xdr:to>
      <xdr:col>3</xdr:col>
      <xdr:colOff>260350</xdr:colOff>
      <xdr:row>123</xdr:row>
      <xdr:rowOff>447675</xdr:rowOff>
    </xdr:to>
    <xdr:pic>
      <xdr:nvPicPr>
        <xdr:cNvPr id="22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792384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123</xdr:row>
      <xdr:rowOff>231775</xdr:rowOff>
    </xdr:from>
    <xdr:to>
      <xdr:col>3</xdr:col>
      <xdr:colOff>539750</xdr:colOff>
      <xdr:row>123</xdr:row>
      <xdr:rowOff>450850</xdr:rowOff>
    </xdr:to>
    <xdr:pic>
      <xdr:nvPicPr>
        <xdr:cNvPr id="22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792416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123</xdr:row>
      <xdr:rowOff>228600</xdr:rowOff>
    </xdr:from>
    <xdr:to>
      <xdr:col>10</xdr:col>
      <xdr:colOff>260350</xdr:colOff>
      <xdr:row>123</xdr:row>
      <xdr:rowOff>447675</xdr:rowOff>
    </xdr:to>
    <xdr:pic>
      <xdr:nvPicPr>
        <xdr:cNvPr id="22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3850" y="792384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123</xdr:row>
      <xdr:rowOff>231775</xdr:rowOff>
    </xdr:from>
    <xdr:to>
      <xdr:col>10</xdr:col>
      <xdr:colOff>539750</xdr:colOff>
      <xdr:row>123</xdr:row>
      <xdr:rowOff>450850</xdr:rowOff>
    </xdr:to>
    <xdr:pic>
      <xdr:nvPicPr>
        <xdr:cNvPr id="23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74675" y="792416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123</xdr:row>
      <xdr:rowOff>228600</xdr:rowOff>
    </xdr:from>
    <xdr:to>
      <xdr:col>3</xdr:col>
      <xdr:colOff>260350</xdr:colOff>
      <xdr:row>123</xdr:row>
      <xdr:rowOff>447675</xdr:rowOff>
    </xdr:to>
    <xdr:pic>
      <xdr:nvPicPr>
        <xdr:cNvPr id="23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792384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123</xdr:row>
      <xdr:rowOff>231775</xdr:rowOff>
    </xdr:from>
    <xdr:to>
      <xdr:col>3</xdr:col>
      <xdr:colOff>539750</xdr:colOff>
      <xdr:row>123</xdr:row>
      <xdr:rowOff>450850</xdr:rowOff>
    </xdr:to>
    <xdr:pic>
      <xdr:nvPicPr>
        <xdr:cNvPr id="23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792416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123</xdr:row>
      <xdr:rowOff>228600</xdr:rowOff>
    </xdr:from>
    <xdr:to>
      <xdr:col>10</xdr:col>
      <xdr:colOff>260350</xdr:colOff>
      <xdr:row>123</xdr:row>
      <xdr:rowOff>447675</xdr:rowOff>
    </xdr:to>
    <xdr:pic>
      <xdr:nvPicPr>
        <xdr:cNvPr id="23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3850" y="792384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123</xdr:row>
      <xdr:rowOff>231775</xdr:rowOff>
    </xdr:from>
    <xdr:to>
      <xdr:col>10</xdr:col>
      <xdr:colOff>539750</xdr:colOff>
      <xdr:row>123</xdr:row>
      <xdr:rowOff>450850</xdr:rowOff>
    </xdr:to>
    <xdr:pic>
      <xdr:nvPicPr>
        <xdr:cNvPr id="23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74675" y="792416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127</xdr:row>
      <xdr:rowOff>228600</xdr:rowOff>
    </xdr:from>
    <xdr:to>
      <xdr:col>3</xdr:col>
      <xdr:colOff>260350</xdr:colOff>
      <xdr:row>127</xdr:row>
      <xdr:rowOff>447675</xdr:rowOff>
    </xdr:to>
    <xdr:pic>
      <xdr:nvPicPr>
        <xdr:cNvPr id="23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8363902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127</xdr:row>
      <xdr:rowOff>231775</xdr:rowOff>
    </xdr:from>
    <xdr:to>
      <xdr:col>3</xdr:col>
      <xdr:colOff>539750</xdr:colOff>
      <xdr:row>127</xdr:row>
      <xdr:rowOff>450850</xdr:rowOff>
    </xdr:to>
    <xdr:pic>
      <xdr:nvPicPr>
        <xdr:cNvPr id="23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8364220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127</xdr:row>
      <xdr:rowOff>228600</xdr:rowOff>
    </xdr:from>
    <xdr:to>
      <xdr:col>10</xdr:col>
      <xdr:colOff>260350</xdr:colOff>
      <xdr:row>127</xdr:row>
      <xdr:rowOff>447675</xdr:rowOff>
    </xdr:to>
    <xdr:pic>
      <xdr:nvPicPr>
        <xdr:cNvPr id="23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3850" y="8363902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127</xdr:row>
      <xdr:rowOff>231775</xdr:rowOff>
    </xdr:from>
    <xdr:to>
      <xdr:col>10</xdr:col>
      <xdr:colOff>539750</xdr:colOff>
      <xdr:row>127</xdr:row>
      <xdr:rowOff>450850</xdr:rowOff>
    </xdr:to>
    <xdr:pic>
      <xdr:nvPicPr>
        <xdr:cNvPr id="23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74675" y="8364220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127</xdr:row>
      <xdr:rowOff>228600</xdr:rowOff>
    </xdr:from>
    <xdr:to>
      <xdr:col>3</xdr:col>
      <xdr:colOff>260350</xdr:colOff>
      <xdr:row>127</xdr:row>
      <xdr:rowOff>447675</xdr:rowOff>
    </xdr:to>
    <xdr:pic>
      <xdr:nvPicPr>
        <xdr:cNvPr id="23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8363902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127</xdr:row>
      <xdr:rowOff>231775</xdr:rowOff>
    </xdr:from>
    <xdr:to>
      <xdr:col>3</xdr:col>
      <xdr:colOff>539750</xdr:colOff>
      <xdr:row>127</xdr:row>
      <xdr:rowOff>450850</xdr:rowOff>
    </xdr:to>
    <xdr:pic>
      <xdr:nvPicPr>
        <xdr:cNvPr id="24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8364220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127</xdr:row>
      <xdr:rowOff>228600</xdr:rowOff>
    </xdr:from>
    <xdr:to>
      <xdr:col>3</xdr:col>
      <xdr:colOff>260350</xdr:colOff>
      <xdr:row>127</xdr:row>
      <xdr:rowOff>447675</xdr:rowOff>
    </xdr:to>
    <xdr:pic>
      <xdr:nvPicPr>
        <xdr:cNvPr id="24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8363902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127</xdr:row>
      <xdr:rowOff>231775</xdr:rowOff>
    </xdr:from>
    <xdr:to>
      <xdr:col>3</xdr:col>
      <xdr:colOff>539750</xdr:colOff>
      <xdr:row>127</xdr:row>
      <xdr:rowOff>450850</xdr:rowOff>
    </xdr:to>
    <xdr:pic>
      <xdr:nvPicPr>
        <xdr:cNvPr id="24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8364220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127</xdr:row>
      <xdr:rowOff>228600</xdr:rowOff>
    </xdr:from>
    <xdr:to>
      <xdr:col>10</xdr:col>
      <xdr:colOff>260350</xdr:colOff>
      <xdr:row>127</xdr:row>
      <xdr:rowOff>447675</xdr:rowOff>
    </xdr:to>
    <xdr:pic>
      <xdr:nvPicPr>
        <xdr:cNvPr id="24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3850" y="8363902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127</xdr:row>
      <xdr:rowOff>231775</xdr:rowOff>
    </xdr:from>
    <xdr:to>
      <xdr:col>10</xdr:col>
      <xdr:colOff>539750</xdr:colOff>
      <xdr:row>127</xdr:row>
      <xdr:rowOff>450850</xdr:rowOff>
    </xdr:to>
    <xdr:pic>
      <xdr:nvPicPr>
        <xdr:cNvPr id="24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74675" y="8364220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127</xdr:row>
      <xdr:rowOff>228600</xdr:rowOff>
    </xdr:from>
    <xdr:to>
      <xdr:col>3</xdr:col>
      <xdr:colOff>260350</xdr:colOff>
      <xdr:row>127</xdr:row>
      <xdr:rowOff>447675</xdr:rowOff>
    </xdr:to>
    <xdr:pic>
      <xdr:nvPicPr>
        <xdr:cNvPr id="24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8363902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127</xdr:row>
      <xdr:rowOff>231775</xdr:rowOff>
    </xdr:from>
    <xdr:to>
      <xdr:col>3</xdr:col>
      <xdr:colOff>539750</xdr:colOff>
      <xdr:row>127</xdr:row>
      <xdr:rowOff>450850</xdr:rowOff>
    </xdr:to>
    <xdr:pic>
      <xdr:nvPicPr>
        <xdr:cNvPr id="24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8364220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127</xdr:row>
      <xdr:rowOff>228600</xdr:rowOff>
    </xdr:from>
    <xdr:to>
      <xdr:col>10</xdr:col>
      <xdr:colOff>260350</xdr:colOff>
      <xdr:row>127</xdr:row>
      <xdr:rowOff>447675</xdr:rowOff>
    </xdr:to>
    <xdr:pic>
      <xdr:nvPicPr>
        <xdr:cNvPr id="24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3850" y="8363902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127</xdr:row>
      <xdr:rowOff>231775</xdr:rowOff>
    </xdr:from>
    <xdr:to>
      <xdr:col>10</xdr:col>
      <xdr:colOff>539750</xdr:colOff>
      <xdr:row>127</xdr:row>
      <xdr:rowOff>450850</xdr:rowOff>
    </xdr:to>
    <xdr:pic>
      <xdr:nvPicPr>
        <xdr:cNvPr id="24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74675" y="8364220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131</xdr:row>
      <xdr:rowOff>228600</xdr:rowOff>
    </xdr:from>
    <xdr:to>
      <xdr:col>3</xdr:col>
      <xdr:colOff>260350</xdr:colOff>
      <xdr:row>131</xdr:row>
      <xdr:rowOff>447675</xdr:rowOff>
    </xdr:to>
    <xdr:pic>
      <xdr:nvPicPr>
        <xdr:cNvPr id="24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876204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131</xdr:row>
      <xdr:rowOff>231775</xdr:rowOff>
    </xdr:from>
    <xdr:to>
      <xdr:col>3</xdr:col>
      <xdr:colOff>539750</xdr:colOff>
      <xdr:row>131</xdr:row>
      <xdr:rowOff>450850</xdr:rowOff>
    </xdr:to>
    <xdr:pic>
      <xdr:nvPicPr>
        <xdr:cNvPr id="25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876236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131</xdr:row>
      <xdr:rowOff>228600</xdr:rowOff>
    </xdr:from>
    <xdr:to>
      <xdr:col>10</xdr:col>
      <xdr:colOff>260350</xdr:colOff>
      <xdr:row>131</xdr:row>
      <xdr:rowOff>447675</xdr:rowOff>
    </xdr:to>
    <xdr:pic>
      <xdr:nvPicPr>
        <xdr:cNvPr id="25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3850" y="876204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131</xdr:row>
      <xdr:rowOff>231775</xdr:rowOff>
    </xdr:from>
    <xdr:to>
      <xdr:col>10</xdr:col>
      <xdr:colOff>539750</xdr:colOff>
      <xdr:row>131</xdr:row>
      <xdr:rowOff>450850</xdr:rowOff>
    </xdr:to>
    <xdr:pic>
      <xdr:nvPicPr>
        <xdr:cNvPr id="25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74675" y="876236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131</xdr:row>
      <xdr:rowOff>228600</xdr:rowOff>
    </xdr:from>
    <xdr:to>
      <xdr:col>3</xdr:col>
      <xdr:colOff>260350</xdr:colOff>
      <xdr:row>131</xdr:row>
      <xdr:rowOff>447675</xdr:rowOff>
    </xdr:to>
    <xdr:pic>
      <xdr:nvPicPr>
        <xdr:cNvPr id="25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876204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131</xdr:row>
      <xdr:rowOff>231775</xdr:rowOff>
    </xdr:from>
    <xdr:to>
      <xdr:col>3</xdr:col>
      <xdr:colOff>539750</xdr:colOff>
      <xdr:row>131</xdr:row>
      <xdr:rowOff>450850</xdr:rowOff>
    </xdr:to>
    <xdr:pic>
      <xdr:nvPicPr>
        <xdr:cNvPr id="25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876236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131</xdr:row>
      <xdr:rowOff>228600</xdr:rowOff>
    </xdr:from>
    <xdr:to>
      <xdr:col>3</xdr:col>
      <xdr:colOff>260350</xdr:colOff>
      <xdr:row>131</xdr:row>
      <xdr:rowOff>447675</xdr:rowOff>
    </xdr:to>
    <xdr:pic>
      <xdr:nvPicPr>
        <xdr:cNvPr id="25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876204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131</xdr:row>
      <xdr:rowOff>231775</xdr:rowOff>
    </xdr:from>
    <xdr:to>
      <xdr:col>3</xdr:col>
      <xdr:colOff>539750</xdr:colOff>
      <xdr:row>131</xdr:row>
      <xdr:rowOff>450850</xdr:rowOff>
    </xdr:to>
    <xdr:pic>
      <xdr:nvPicPr>
        <xdr:cNvPr id="25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876236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131</xdr:row>
      <xdr:rowOff>228600</xdr:rowOff>
    </xdr:from>
    <xdr:to>
      <xdr:col>10</xdr:col>
      <xdr:colOff>260350</xdr:colOff>
      <xdr:row>131</xdr:row>
      <xdr:rowOff>447675</xdr:rowOff>
    </xdr:to>
    <xdr:pic>
      <xdr:nvPicPr>
        <xdr:cNvPr id="25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3850" y="876204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131</xdr:row>
      <xdr:rowOff>231775</xdr:rowOff>
    </xdr:from>
    <xdr:to>
      <xdr:col>10</xdr:col>
      <xdr:colOff>539750</xdr:colOff>
      <xdr:row>131</xdr:row>
      <xdr:rowOff>450850</xdr:rowOff>
    </xdr:to>
    <xdr:pic>
      <xdr:nvPicPr>
        <xdr:cNvPr id="25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74675" y="876236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131</xdr:row>
      <xdr:rowOff>228600</xdr:rowOff>
    </xdr:from>
    <xdr:to>
      <xdr:col>3</xdr:col>
      <xdr:colOff>260350</xdr:colOff>
      <xdr:row>131</xdr:row>
      <xdr:rowOff>447675</xdr:rowOff>
    </xdr:to>
    <xdr:pic>
      <xdr:nvPicPr>
        <xdr:cNvPr id="25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876204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131</xdr:row>
      <xdr:rowOff>231775</xdr:rowOff>
    </xdr:from>
    <xdr:to>
      <xdr:col>3</xdr:col>
      <xdr:colOff>539750</xdr:colOff>
      <xdr:row>131</xdr:row>
      <xdr:rowOff>450850</xdr:rowOff>
    </xdr:to>
    <xdr:pic>
      <xdr:nvPicPr>
        <xdr:cNvPr id="26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876236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131</xdr:row>
      <xdr:rowOff>228600</xdr:rowOff>
    </xdr:from>
    <xdr:to>
      <xdr:col>10</xdr:col>
      <xdr:colOff>260350</xdr:colOff>
      <xdr:row>131</xdr:row>
      <xdr:rowOff>447675</xdr:rowOff>
    </xdr:to>
    <xdr:pic>
      <xdr:nvPicPr>
        <xdr:cNvPr id="26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3850" y="876204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131</xdr:row>
      <xdr:rowOff>231775</xdr:rowOff>
    </xdr:from>
    <xdr:to>
      <xdr:col>10</xdr:col>
      <xdr:colOff>539750</xdr:colOff>
      <xdr:row>131</xdr:row>
      <xdr:rowOff>450850</xdr:rowOff>
    </xdr:to>
    <xdr:pic>
      <xdr:nvPicPr>
        <xdr:cNvPr id="26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74675" y="876236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135</xdr:row>
      <xdr:rowOff>228600</xdr:rowOff>
    </xdr:from>
    <xdr:to>
      <xdr:col>3</xdr:col>
      <xdr:colOff>260350</xdr:colOff>
      <xdr:row>135</xdr:row>
      <xdr:rowOff>447675</xdr:rowOff>
    </xdr:to>
    <xdr:pic>
      <xdr:nvPicPr>
        <xdr:cNvPr id="26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916114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135</xdr:row>
      <xdr:rowOff>231775</xdr:rowOff>
    </xdr:from>
    <xdr:to>
      <xdr:col>3</xdr:col>
      <xdr:colOff>539750</xdr:colOff>
      <xdr:row>135</xdr:row>
      <xdr:rowOff>450850</xdr:rowOff>
    </xdr:to>
    <xdr:pic>
      <xdr:nvPicPr>
        <xdr:cNvPr id="26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916146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135</xdr:row>
      <xdr:rowOff>228600</xdr:rowOff>
    </xdr:from>
    <xdr:to>
      <xdr:col>10</xdr:col>
      <xdr:colOff>260350</xdr:colOff>
      <xdr:row>135</xdr:row>
      <xdr:rowOff>447675</xdr:rowOff>
    </xdr:to>
    <xdr:pic>
      <xdr:nvPicPr>
        <xdr:cNvPr id="26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3850" y="916114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135</xdr:row>
      <xdr:rowOff>231775</xdr:rowOff>
    </xdr:from>
    <xdr:to>
      <xdr:col>10</xdr:col>
      <xdr:colOff>539750</xdr:colOff>
      <xdr:row>135</xdr:row>
      <xdr:rowOff>450850</xdr:rowOff>
    </xdr:to>
    <xdr:pic>
      <xdr:nvPicPr>
        <xdr:cNvPr id="26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74675" y="916146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135</xdr:row>
      <xdr:rowOff>228600</xdr:rowOff>
    </xdr:from>
    <xdr:to>
      <xdr:col>3</xdr:col>
      <xdr:colOff>260350</xdr:colOff>
      <xdr:row>135</xdr:row>
      <xdr:rowOff>447675</xdr:rowOff>
    </xdr:to>
    <xdr:pic>
      <xdr:nvPicPr>
        <xdr:cNvPr id="26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916114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135</xdr:row>
      <xdr:rowOff>231775</xdr:rowOff>
    </xdr:from>
    <xdr:to>
      <xdr:col>3</xdr:col>
      <xdr:colOff>539750</xdr:colOff>
      <xdr:row>135</xdr:row>
      <xdr:rowOff>450850</xdr:rowOff>
    </xdr:to>
    <xdr:pic>
      <xdr:nvPicPr>
        <xdr:cNvPr id="26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916146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135</xdr:row>
      <xdr:rowOff>228600</xdr:rowOff>
    </xdr:from>
    <xdr:to>
      <xdr:col>3</xdr:col>
      <xdr:colOff>260350</xdr:colOff>
      <xdr:row>135</xdr:row>
      <xdr:rowOff>447675</xdr:rowOff>
    </xdr:to>
    <xdr:pic>
      <xdr:nvPicPr>
        <xdr:cNvPr id="26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916114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135</xdr:row>
      <xdr:rowOff>231775</xdr:rowOff>
    </xdr:from>
    <xdr:to>
      <xdr:col>3</xdr:col>
      <xdr:colOff>539750</xdr:colOff>
      <xdr:row>135</xdr:row>
      <xdr:rowOff>450850</xdr:rowOff>
    </xdr:to>
    <xdr:pic>
      <xdr:nvPicPr>
        <xdr:cNvPr id="27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916146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135</xdr:row>
      <xdr:rowOff>228600</xdr:rowOff>
    </xdr:from>
    <xdr:to>
      <xdr:col>10</xdr:col>
      <xdr:colOff>260350</xdr:colOff>
      <xdr:row>135</xdr:row>
      <xdr:rowOff>447675</xdr:rowOff>
    </xdr:to>
    <xdr:pic>
      <xdr:nvPicPr>
        <xdr:cNvPr id="27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3850" y="916114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135</xdr:row>
      <xdr:rowOff>231775</xdr:rowOff>
    </xdr:from>
    <xdr:to>
      <xdr:col>10</xdr:col>
      <xdr:colOff>539750</xdr:colOff>
      <xdr:row>135</xdr:row>
      <xdr:rowOff>450850</xdr:rowOff>
    </xdr:to>
    <xdr:pic>
      <xdr:nvPicPr>
        <xdr:cNvPr id="27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74675" y="916146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135</xdr:row>
      <xdr:rowOff>228600</xdr:rowOff>
    </xdr:from>
    <xdr:to>
      <xdr:col>3</xdr:col>
      <xdr:colOff>260350</xdr:colOff>
      <xdr:row>135</xdr:row>
      <xdr:rowOff>447675</xdr:rowOff>
    </xdr:to>
    <xdr:pic>
      <xdr:nvPicPr>
        <xdr:cNvPr id="27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916114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135</xdr:row>
      <xdr:rowOff>231775</xdr:rowOff>
    </xdr:from>
    <xdr:to>
      <xdr:col>3</xdr:col>
      <xdr:colOff>539750</xdr:colOff>
      <xdr:row>135</xdr:row>
      <xdr:rowOff>450850</xdr:rowOff>
    </xdr:to>
    <xdr:pic>
      <xdr:nvPicPr>
        <xdr:cNvPr id="27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916146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135</xdr:row>
      <xdr:rowOff>228600</xdr:rowOff>
    </xdr:from>
    <xdr:to>
      <xdr:col>10</xdr:col>
      <xdr:colOff>260350</xdr:colOff>
      <xdr:row>135</xdr:row>
      <xdr:rowOff>447675</xdr:rowOff>
    </xdr:to>
    <xdr:pic>
      <xdr:nvPicPr>
        <xdr:cNvPr id="27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3850" y="916114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135</xdr:row>
      <xdr:rowOff>231775</xdr:rowOff>
    </xdr:from>
    <xdr:to>
      <xdr:col>10</xdr:col>
      <xdr:colOff>539750</xdr:colOff>
      <xdr:row>135</xdr:row>
      <xdr:rowOff>450850</xdr:rowOff>
    </xdr:to>
    <xdr:pic>
      <xdr:nvPicPr>
        <xdr:cNvPr id="27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74675" y="916146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148</xdr:row>
      <xdr:rowOff>228600</xdr:rowOff>
    </xdr:from>
    <xdr:to>
      <xdr:col>3</xdr:col>
      <xdr:colOff>260350</xdr:colOff>
      <xdr:row>148</xdr:row>
      <xdr:rowOff>447675</xdr:rowOff>
    </xdr:to>
    <xdr:pic>
      <xdr:nvPicPr>
        <xdr:cNvPr id="27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10375582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148</xdr:row>
      <xdr:rowOff>231775</xdr:rowOff>
    </xdr:from>
    <xdr:to>
      <xdr:col>3</xdr:col>
      <xdr:colOff>539750</xdr:colOff>
      <xdr:row>148</xdr:row>
      <xdr:rowOff>450850</xdr:rowOff>
    </xdr:to>
    <xdr:pic>
      <xdr:nvPicPr>
        <xdr:cNvPr id="27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10375900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148</xdr:row>
      <xdr:rowOff>228600</xdr:rowOff>
    </xdr:from>
    <xdr:to>
      <xdr:col>10</xdr:col>
      <xdr:colOff>260350</xdr:colOff>
      <xdr:row>148</xdr:row>
      <xdr:rowOff>447675</xdr:rowOff>
    </xdr:to>
    <xdr:pic>
      <xdr:nvPicPr>
        <xdr:cNvPr id="27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3850" y="10375582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148</xdr:row>
      <xdr:rowOff>231775</xdr:rowOff>
    </xdr:from>
    <xdr:to>
      <xdr:col>10</xdr:col>
      <xdr:colOff>539750</xdr:colOff>
      <xdr:row>148</xdr:row>
      <xdr:rowOff>450850</xdr:rowOff>
    </xdr:to>
    <xdr:pic>
      <xdr:nvPicPr>
        <xdr:cNvPr id="28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74675" y="10375900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148</xdr:row>
      <xdr:rowOff>228600</xdr:rowOff>
    </xdr:from>
    <xdr:to>
      <xdr:col>3</xdr:col>
      <xdr:colOff>260350</xdr:colOff>
      <xdr:row>148</xdr:row>
      <xdr:rowOff>447675</xdr:rowOff>
    </xdr:to>
    <xdr:pic>
      <xdr:nvPicPr>
        <xdr:cNvPr id="28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10375582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148</xdr:row>
      <xdr:rowOff>231775</xdr:rowOff>
    </xdr:from>
    <xdr:to>
      <xdr:col>3</xdr:col>
      <xdr:colOff>539750</xdr:colOff>
      <xdr:row>148</xdr:row>
      <xdr:rowOff>450850</xdr:rowOff>
    </xdr:to>
    <xdr:pic>
      <xdr:nvPicPr>
        <xdr:cNvPr id="28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10375900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148</xdr:row>
      <xdr:rowOff>228600</xdr:rowOff>
    </xdr:from>
    <xdr:to>
      <xdr:col>3</xdr:col>
      <xdr:colOff>260350</xdr:colOff>
      <xdr:row>148</xdr:row>
      <xdr:rowOff>447675</xdr:rowOff>
    </xdr:to>
    <xdr:pic>
      <xdr:nvPicPr>
        <xdr:cNvPr id="28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10375582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148</xdr:row>
      <xdr:rowOff>231775</xdr:rowOff>
    </xdr:from>
    <xdr:to>
      <xdr:col>3</xdr:col>
      <xdr:colOff>539750</xdr:colOff>
      <xdr:row>148</xdr:row>
      <xdr:rowOff>450850</xdr:rowOff>
    </xdr:to>
    <xdr:pic>
      <xdr:nvPicPr>
        <xdr:cNvPr id="28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10375900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148</xdr:row>
      <xdr:rowOff>228600</xdr:rowOff>
    </xdr:from>
    <xdr:to>
      <xdr:col>10</xdr:col>
      <xdr:colOff>260350</xdr:colOff>
      <xdr:row>148</xdr:row>
      <xdr:rowOff>447675</xdr:rowOff>
    </xdr:to>
    <xdr:pic>
      <xdr:nvPicPr>
        <xdr:cNvPr id="28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3850" y="10375582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148</xdr:row>
      <xdr:rowOff>231775</xdr:rowOff>
    </xdr:from>
    <xdr:to>
      <xdr:col>10</xdr:col>
      <xdr:colOff>539750</xdr:colOff>
      <xdr:row>148</xdr:row>
      <xdr:rowOff>450850</xdr:rowOff>
    </xdr:to>
    <xdr:pic>
      <xdr:nvPicPr>
        <xdr:cNvPr id="28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74675" y="10375900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148</xdr:row>
      <xdr:rowOff>228600</xdr:rowOff>
    </xdr:from>
    <xdr:to>
      <xdr:col>3</xdr:col>
      <xdr:colOff>260350</xdr:colOff>
      <xdr:row>148</xdr:row>
      <xdr:rowOff>447675</xdr:rowOff>
    </xdr:to>
    <xdr:pic>
      <xdr:nvPicPr>
        <xdr:cNvPr id="28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10375582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148</xdr:row>
      <xdr:rowOff>231775</xdr:rowOff>
    </xdr:from>
    <xdr:to>
      <xdr:col>3</xdr:col>
      <xdr:colOff>539750</xdr:colOff>
      <xdr:row>148</xdr:row>
      <xdr:rowOff>450850</xdr:rowOff>
    </xdr:to>
    <xdr:pic>
      <xdr:nvPicPr>
        <xdr:cNvPr id="28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10375900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148</xdr:row>
      <xdr:rowOff>228600</xdr:rowOff>
    </xdr:from>
    <xdr:to>
      <xdr:col>10</xdr:col>
      <xdr:colOff>260350</xdr:colOff>
      <xdr:row>148</xdr:row>
      <xdr:rowOff>447675</xdr:rowOff>
    </xdr:to>
    <xdr:pic>
      <xdr:nvPicPr>
        <xdr:cNvPr id="28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3850" y="10375582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148</xdr:row>
      <xdr:rowOff>231775</xdr:rowOff>
    </xdr:from>
    <xdr:to>
      <xdr:col>10</xdr:col>
      <xdr:colOff>539750</xdr:colOff>
      <xdr:row>148</xdr:row>
      <xdr:rowOff>450850</xdr:rowOff>
    </xdr:to>
    <xdr:pic>
      <xdr:nvPicPr>
        <xdr:cNvPr id="29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74675" y="10375900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152</xdr:row>
      <xdr:rowOff>228600</xdr:rowOff>
    </xdr:from>
    <xdr:to>
      <xdr:col>3</xdr:col>
      <xdr:colOff>260350</xdr:colOff>
      <xdr:row>152</xdr:row>
      <xdr:rowOff>447675</xdr:rowOff>
    </xdr:to>
    <xdr:pic>
      <xdr:nvPicPr>
        <xdr:cNvPr id="29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10803255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152</xdr:row>
      <xdr:rowOff>231775</xdr:rowOff>
    </xdr:from>
    <xdr:to>
      <xdr:col>3</xdr:col>
      <xdr:colOff>539750</xdr:colOff>
      <xdr:row>152</xdr:row>
      <xdr:rowOff>450850</xdr:rowOff>
    </xdr:to>
    <xdr:pic>
      <xdr:nvPicPr>
        <xdr:cNvPr id="29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108035725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152</xdr:row>
      <xdr:rowOff>228600</xdr:rowOff>
    </xdr:from>
    <xdr:to>
      <xdr:col>10</xdr:col>
      <xdr:colOff>260350</xdr:colOff>
      <xdr:row>152</xdr:row>
      <xdr:rowOff>447675</xdr:rowOff>
    </xdr:to>
    <xdr:pic>
      <xdr:nvPicPr>
        <xdr:cNvPr id="29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3850" y="10803255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152</xdr:row>
      <xdr:rowOff>231775</xdr:rowOff>
    </xdr:from>
    <xdr:to>
      <xdr:col>10</xdr:col>
      <xdr:colOff>539750</xdr:colOff>
      <xdr:row>152</xdr:row>
      <xdr:rowOff>450850</xdr:rowOff>
    </xdr:to>
    <xdr:pic>
      <xdr:nvPicPr>
        <xdr:cNvPr id="29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74675" y="108035725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152</xdr:row>
      <xdr:rowOff>228600</xdr:rowOff>
    </xdr:from>
    <xdr:to>
      <xdr:col>3</xdr:col>
      <xdr:colOff>260350</xdr:colOff>
      <xdr:row>152</xdr:row>
      <xdr:rowOff>447675</xdr:rowOff>
    </xdr:to>
    <xdr:pic>
      <xdr:nvPicPr>
        <xdr:cNvPr id="29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10803255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152</xdr:row>
      <xdr:rowOff>231775</xdr:rowOff>
    </xdr:from>
    <xdr:to>
      <xdr:col>3</xdr:col>
      <xdr:colOff>539750</xdr:colOff>
      <xdr:row>152</xdr:row>
      <xdr:rowOff>450850</xdr:rowOff>
    </xdr:to>
    <xdr:pic>
      <xdr:nvPicPr>
        <xdr:cNvPr id="29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108035725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152</xdr:row>
      <xdr:rowOff>228600</xdr:rowOff>
    </xdr:from>
    <xdr:to>
      <xdr:col>3</xdr:col>
      <xdr:colOff>260350</xdr:colOff>
      <xdr:row>152</xdr:row>
      <xdr:rowOff>447675</xdr:rowOff>
    </xdr:to>
    <xdr:pic>
      <xdr:nvPicPr>
        <xdr:cNvPr id="29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10803255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152</xdr:row>
      <xdr:rowOff>231775</xdr:rowOff>
    </xdr:from>
    <xdr:to>
      <xdr:col>3</xdr:col>
      <xdr:colOff>539750</xdr:colOff>
      <xdr:row>152</xdr:row>
      <xdr:rowOff>450850</xdr:rowOff>
    </xdr:to>
    <xdr:pic>
      <xdr:nvPicPr>
        <xdr:cNvPr id="29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108035725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152</xdr:row>
      <xdr:rowOff>228600</xdr:rowOff>
    </xdr:from>
    <xdr:to>
      <xdr:col>10</xdr:col>
      <xdr:colOff>260350</xdr:colOff>
      <xdr:row>152</xdr:row>
      <xdr:rowOff>447675</xdr:rowOff>
    </xdr:to>
    <xdr:pic>
      <xdr:nvPicPr>
        <xdr:cNvPr id="29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3850" y="10803255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152</xdr:row>
      <xdr:rowOff>231775</xdr:rowOff>
    </xdr:from>
    <xdr:to>
      <xdr:col>10</xdr:col>
      <xdr:colOff>539750</xdr:colOff>
      <xdr:row>152</xdr:row>
      <xdr:rowOff>450850</xdr:rowOff>
    </xdr:to>
    <xdr:pic>
      <xdr:nvPicPr>
        <xdr:cNvPr id="30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74675" y="108035725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152</xdr:row>
      <xdr:rowOff>228600</xdr:rowOff>
    </xdr:from>
    <xdr:to>
      <xdr:col>3</xdr:col>
      <xdr:colOff>260350</xdr:colOff>
      <xdr:row>152</xdr:row>
      <xdr:rowOff>447675</xdr:rowOff>
    </xdr:to>
    <xdr:pic>
      <xdr:nvPicPr>
        <xdr:cNvPr id="30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10803255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152</xdr:row>
      <xdr:rowOff>231775</xdr:rowOff>
    </xdr:from>
    <xdr:to>
      <xdr:col>3</xdr:col>
      <xdr:colOff>539750</xdr:colOff>
      <xdr:row>152</xdr:row>
      <xdr:rowOff>450850</xdr:rowOff>
    </xdr:to>
    <xdr:pic>
      <xdr:nvPicPr>
        <xdr:cNvPr id="30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108035725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152</xdr:row>
      <xdr:rowOff>228600</xdr:rowOff>
    </xdr:from>
    <xdr:to>
      <xdr:col>10</xdr:col>
      <xdr:colOff>260350</xdr:colOff>
      <xdr:row>152</xdr:row>
      <xdr:rowOff>447675</xdr:rowOff>
    </xdr:to>
    <xdr:pic>
      <xdr:nvPicPr>
        <xdr:cNvPr id="30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3850" y="10803255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152</xdr:row>
      <xdr:rowOff>231775</xdr:rowOff>
    </xdr:from>
    <xdr:to>
      <xdr:col>10</xdr:col>
      <xdr:colOff>539750</xdr:colOff>
      <xdr:row>152</xdr:row>
      <xdr:rowOff>450850</xdr:rowOff>
    </xdr:to>
    <xdr:pic>
      <xdr:nvPicPr>
        <xdr:cNvPr id="30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74675" y="108035725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161</xdr:row>
      <xdr:rowOff>228600</xdr:rowOff>
    </xdr:from>
    <xdr:to>
      <xdr:col>3</xdr:col>
      <xdr:colOff>260350</xdr:colOff>
      <xdr:row>161</xdr:row>
      <xdr:rowOff>447675</xdr:rowOff>
    </xdr:to>
    <xdr:pic>
      <xdr:nvPicPr>
        <xdr:cNvPr id="30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1170051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161</xdr:row>
      <xdr:rowOff>231775</xdr:rowOff>
    </xdr:from>
    <xdr:to>
      <xdr:col>3</xdr:col>
      <xdr:colOff>539750</xdr:colOff>
      <xdr:row>161</xdr:row>
      <xdr:rowOff>450850</xdr:rowOff>
    </xdr:to>
    <xdr:pic>
      <xdr:nvPicPr>
        <xdr:cNvPr id="30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117008275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161</xdr:row>
      <xdr:rowOff>228600</xdr:rowOff>
    </xdr:from>
    <xdr:to>
      <xdr:col>10</xdr:col>
      <xdr:colOff>260350</xdr:colOff>
      <xdr:row>161</xdr:row>
      <xdr:rowOff>447675</xdr:rowOff>
    </xdr:to>
    <xdr:pic>
      <xdr:nvPicPr>
        <xdr:cNvPr id="30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3850" y="1170051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161</xdr:row>
      <xdr:rowOff>231775</xdr:rowOff>
    </xdr:from>
    <xdr:to>
      <xdr:col>10</xdr:col>
      <xdr:colOff>539750</xdr:colOff>
      <xdr:row>161</xdr:row>
      <xdr:rowOff>450850</xdr:rowOff>
    </xdr:to>
    <xdr:pic>
      <xdr:nvPicPr>
        <xdr:cNvPr id="30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74675" y="117008275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161</xdr:row>
      <xdr:rowOff>228600</xdr:rowOff>
    </xdr:from>
    <xdr:to>
      <xdr:col>3</xdr:col>
      <xdr:colOff>260350</xdr:colOff>
      <xdr:row>161</xdr:row>
      <xdr:rowOff>447675</xdr:rowOff>
    </xdr:to>
    <xdr:pic>
      <xdr:nvPicPr>
        <xdr:cNvPr id="30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1170051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161</xdr:row>
      <xdr:rowOff>231775</xdr:rowOff>
    </xdr:from>
    <xdr:to>
      <xdr:col>3</xdr:col>
      <xdr:colOff>539750</xdr:colOff>
      <xdr:row>161</xdr:row>
      <xdr:rowOff>450850</xdr:rowOff>
    </xdr:to>
    <xdr:pic>
      <xdr:nvPicPr>
        <xdr:cNvPr id="31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117008275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161</xdr:row>
      <xdr:rowOff>228600</xdr:rowOff>
    </xdr:from>
    <xdr:to>
      <xdr:col>3</xdr:col>
      <xdr:colOff>260350</xdr:colOff>
      <xdr:row>161</xdr:row>
      <xdr:rowOff>447675</xdr:rowOff>
    </xdr:to>
    <xdr:pic>
      <xdr:nvPicPr>
        <xdr:cNvPr id="3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1170051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161</xdr:row>
      <xdr:rowOff>231775</xdr:rowOff>
    </xdr:from>
    <xdr:to>
      <xdr:col>3</xdr:col>
      <xdr:colOff>539750</xdr:colOff>
      <xdr:row>161</xdr:row>
      <xdr:rowOff>450850</xdr:rowOff>
    </xdr:to>
    <xdr:pic>
      <xdr:nvPicPr>
        <xdr:cNvPr id="31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117008275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161</xdr:row>
      <xdr:rowOff>228600</xdr:rowOff>
    </xdr:from>
    <xdr:to>
      <xdr:col>10</xdr:col>
      <xdr:colOff>260350</xdr:colOff>
      <xdr:row>161</xdr:row>
      <xdr:rowOff>447675</xdr:rowOff>
    </xdr:to>
    <xdr:pic>
      <xdr:nvPicPr>
        <xdr:cNvPr id="31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3850" y="1170051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161</xdr:row>
      <xdr:rowOff>231775</xdr:rowOff>
    </xdr:from>
    <xdr:to>
      <xdr:col>10</xdr:col>
      <xdr:colOff>539750</xdr:colOff>
      <xdr:row>161</xdr:row>
      <xdr:rowOff>450850</xdr:rowOff>
    </xdr:to>
    <xdr:pic>
      <xdr:nvPicPr>
        <xdr:cNvPr id="31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74675" y="117008275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161</xdr:row>
      <xdr:rowOff>228600</xdr:rowOff>
    </xdr:from>
    <xdr:to>
      <xdr:col>3</xdr:col>
      <xdr:colOff>260350</xdr:colOff>
      <xdr:row>161</xdr:row>
      <xdr:rowOff>447675</xdr:rowOff>
    </xdr:to>
    <xdr:pic>
      <xdr:nvPicPr>
        <xdr:cNvPr id="31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1170051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161</xdr:row>
      <xdr:rowOff>231775</xdr:rowOff>
    </xdr:from>
    <xdr:to>
      <xdr:col>3</xdr:col>
      <xdr:colOff>539750</xdr:colOff>
      <xdr:row>161</xdr:row>
      <xdr:rowOff>450850</xdr:rowOff>
    </xdr:to>
    <xdr:pic>
      <xdr:nvPicPr>
        <xdr:cNvPr id="31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117008275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161</xdr:row>
      <xdr:rowOff>228600</xdr:rowOff>
    </xdr:from>
    <xdr:to>
      <xdr:col>10</xdr:col>
      <xdr:colOff>260350</xdr:colOff>
      <xdr:row>161</xdr:row>
      <xdr:rowOff>447675</xdr:rowOff>
    </xdr:to>
    <xdr:pic>
      <xdr:nvPicPr>
        <xdr:cNvPr id="31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3850" y="1170051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161</xdr:row>
      <xdr:rowOff>231775</xdr:rowOff>
    </xdr:from>
    <xdr:to>
      <xdr:col>10</xdr:col>
      <xdr:colOff>539750</xdr:colOff>
      <xdr:row>161</xdr:row>
      <xdr:rowOff>450850</xdr:rowOff>
    </xdr:to>
    <xdr:pic>
      <xdr:nvPicPr>
        <xdr:cNvPr id="31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74675" y="117008275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165</xdr:row>
      <xdr:rowOff>228600</xdr:rowOff>
    </xdr:from>
    <xdr:to>
      <xdr:col>3</xdr:col>
      <xdr:colOff>260350</xdr:colOff>
      <xdr:row>165</xdr:row>
      <xdr:rowOff>447675</xdr:rowOff>
    </xdr:to>
    <xdr:pic>
      <xdr:nvPicPr>
        <xdr:cNvPr id="31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12105322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165</xdr:row>
      <xdr:rowOff>231775</xdr:rowOff>
    </xdr:from>
    <xdr:to>
      <xdr:col>3</xdr:col>
      <xdr:colOff>539750</xdr:colOff>
      <xdr:row>165</xdr:row>
      <xdr:rowOff>450850</xdr:rowOff>
    </xdr:to>
    <xdr:pic>
      <xdr:nvPicPr>
        <xdr:cNvPr id="32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12105640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165</xdr:row>
      <xdr:rowOff>228600</xdr:rowOff>
    </xdr:from>
    <xdr:to>
      <xdr:col>10</xdr:col>
      <xdr:colOff>260350</xdr:colOff>
      <xdr:row>165</xdr:row>
      <xdr:rowOff>447675</xdr:rowOff>
    </xdr:to>
    <xdr:pic>
      <xdr:nvPicPr>
        <xdr:cNvPr id="32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3850" y="12105322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165</xdr:row>
      <xdr:rowOff>231775</xdr:rowOff>
    </xdr:from>
    <xdr:to>
      <xdr:col>10</xdr:col>
      <xdr:colOff>539750</xdr:colOff>
      <xdr:row>165</xdr:row>
      <xdr:rowOff>450850</xdr:rowOff>
    </xdr:to>
    <xdr:pic>
      <xdr:nvPicPr>
        <xdr:cNvPr id="32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74675" y="12105640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165</xdr:row>
      <xdr:rowOff>228600</xdr:rowOff>
    </xdr:from>
    <xdr:to>
      <xdr:col>3</xdr:col>
      <xdr:colOff>260350</xdr:colOff>
      <xdr:row>165</xdr:row>
      <xdr:rowOff>447675</xdr:rowOff>
    </xdr:to>
    <xdr:pic>
      <xdr:nvPicPr>
        <xdr:cNvPr id="32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12105322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165</xdr:row>
      <xdr:rowOff>231775</xdr:rowOff>
    </xdr:from>
    <xdr:to>
      <xdr:col>3</xdr:col>
      <xdr:colOff>539750</xdr:colOff>
      <xdr:row>165</xdr:row>
      <xdr:rowOff>450850</xdr:rowOff>
    </xdr:to>
    <xdr:pic>
      <xdr:nvPicPr>
        <xdr:cNvPr id="32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12105640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165</xdr:row>
      <xdr:rowOff>228600</xdr:rowOff>
    </xdr:from>
    <xdr:to>
      <xdr:col>3</xdr:col>
      <xdr:colOff>260350</xdr:colOff>
      <xdr:row>165</xdr:row>
      <xdr:rowOff>447675</xdr:rowOff>
    </xdr:to>
    <xdr:pic>
      <xdr:nvPicPr>
        <xdr:cNvPr id="32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12105322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165</xdr:row>
      <xdr:rowOff>231775</xdr:rowOff>
    </xdr:from>
    <xdr:to>
      <xdr:col>3</xdr:col>
      <xdr:colOff>539750</xdr:colOff>
      <xdr:row>165</xdr:row>
      <xdr:rowOff>450850</xdr:rowOff>
    </xdr:to>
    <xdr:pic>
      <xdr:nvPicPr>
        <xdr:cNvPr id="32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12105640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165</xdr:row>
      <xdr:rowOff>228600</xdr:rowOff>
    </xdr:from>
    <xdr:to>
      <xdr:col>10</xdr:col>
      <xdr:colOff>260350</xdr:colOff>
      <xdr:row>165</xdr:row>
      <xdr:rowOff>447675</xdr:rowOff>
    </xdr:to>
    <xdr:pic>
      <xdr:nvPicPr>
        <xdr:cNvPr id="32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3850" y="12105322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165</xdr:row>
      <xdr:rowOff>231775</xdr:rowOff>
    </xdr:from>
    <xdr:to>
      <xdr:col>10</xdr:col>
      <xdr:colOff>539750</xdr:colOff>
      <xdr:row>165</xdr:row>
      <xdr:rowOff>450850</xdr:rowOff>
    </xdr:to>
    <xdr:pic>
      <xdr:nvPicPr>
        <xdr:cNvPr id="32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74675" y="12105640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165</xdr:row>
      <xdr:rowOff>228600</xdr:rowOff>
    </xdr:from>
    <xdr:to>
      <xdr:col>3</xdr:col>
      <xdr:colOff>260350</xdr:colOff>
      <xdr:row>165</xdr:row>
      <xdr:rowOff>447675</xdr:rowOff>
    </xdr:to>
    <xdr:pic>
      <xdr:nvPicPr>
        <xdr:cNvPr id="32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12105322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165</xdr:row>
      <xdr:rowOff>231775</xdr:rowOff>
    </xdr:from>
    <xdr:to>
      <xdr:col>3</xdr:col>
      <xdr:colOff>539750</xdr:colOff>
      <xdr:row>165</xdr:row>
      <xdr:rowOff>450850</xdr:rowOff>
    </xdr:to>
    <xdr:pic>
      <xdr:nvPicPr>
        <xdr:cNvPr id="33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12105640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165</xdr:row>
      <xdr:rowOff>228600</xdr:rowOff>
    </xdr:from>
    <xdr:to>
      <xdr:col>10</xdr:col>
      <xdr:colOff>260350</xdr:colOff>
      <xdr:row>165</xdr:row>
      <xdr:rowOff>447675</xdr:rowOff>
    </xdr:to>
    <xdr:pic>
      <xdr:nvPicPr>
        <xdr:cNvPr id="33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3850" y="12105322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165</xdr:row>
      <xdr:rowOff>231775</xdr:rowOff>
    </xdr:from>
    <xdr:to>
      <xdr:col>10</xdr:col>
      <xdr:colOff>539750</xdr:colOff>
      <xdr:row>165</xdr:row>
      <xdr:rowOff>450850</xdr:rowOff>
    </xdr:to>
    <xdr:pic>
      <xdr:nvPicPr>
        <xdr:cNvPr id="33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74675" y="12105640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169</xdr:row>
      <xdr:rowOff>228600</xdr:rowOff>
    </xdr:from>
    <xdr:to>
      <xdr:col>3</xdr:col>
      <xdr:colOff>260350</xdr:colOff>
      <xdr:row>169</xdr:row>
      <xdr:rowOff>447675</xdr:rowOff>
    </xdr:to>
    <xdr:pic>
      <xdr:nvPicPr>
        <xdr:cNvPr id="33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12497752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8136</xdr:colOff>
      <xdr:row>169</xdr:row>
      <xdr:rowOff>8533</xdr:rowOff>
    </xdr:from>
    <xdr:to>
      <xdr:col>5</xdr:col>
      <xdr:colOff>227211</xdr:colOff>
      <xdr:row>169</xdr:row>
      <xdr:rowOff>199033</xdr:rowOff>
    </xdr:to>
    <xdr:pic>
      <xdr:nvPicPr>
        <xdr:cNvPr id="33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47161" y="124757458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169</xdr:row>
      <xdr:rowOff>228600</xdr:rowOff>
    </xdr:from>
    <xdr:to>
      <xdr:col>10</xdr:col>
      <xdr:colOff>260350</xdr:colOff>
      <xdr:row>169</xdr:row>
      <xdr:rowOff>447675</xdr:rowOff>
    </xdr:to>
    <xdr:pic>
      <xdr:nvPicPr>
        <xdr:cNvPr id="33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3850" y="12497752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169</xdr:row>
      <xdr:rowOff>231775</xdr:rowOff>
    </xdr:from>
    <xdr:to>
      <xdr:col>10</xdr:col>
      <xdr:colOff>539750</xdr:colOff>
      <xdr:row>169</xdr:row>
      <xdr:rowOff>450850</xdr:rowOff>
    </xdr:to>
    <xdr:pic>
      <xdr:nvPicPr>
        <xdr:cNvPr id="33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74675" y="12498070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169</xdr:row>
      <xdr:rowOff>228600</xdr:rowOff>
    </xdr:from>
    <xdr:to>
      <xdr:col>3</xdr:col>
      <xdr:colOff>260350</xdr:colOff>
      <xdr:row>169</xdr:row>
      <xdr:rowOff>447675</xdr:rowOff>
    </xdr:to>
    <xdr:pic>
      <xdr:nvPicPr>
        <xdr:cNvPr id="33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12497752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169</xdr:row>
      <xdr:rowOff>231775</xdr:rowOff>
    </xdr:from>
    <xdr:to>
      <xdr:col>3</xdr:col>
      <xdr:colOff>539750</xdr:colOff>
      <xdr:row>169</xdr:row>
      <xdr:rowOff>450850</xdr:rowOff>
    </xdr:to>
    <xdr:pic>
      <xdr:nvPicPr>
        <xdr:cNvPr id="33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12498070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169</xdr:row>
      <xdr:rowOff>228600</xdr:rowOff>
    </xdr:from>
    <xdr:to>
      <xdr:col>3</xdr:col>
      <xdr:colOff>260350</xdr:colOff>
      <xdr:row>169</xdr:row>
      <xdr:rowOff>447675</xdr:rowOff>
    </xdr:to>
    <xdr:pic>
      <xdr:nvPicPr>
        <xdr:cNvPr id="33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12497752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169</xdr:row>
      <xdr:rowOff>231775</xdr:rowOff>
    </xdr:from>
    <xdr:to>
      <xdr:col>3</xdr:col>
      <xdr:colOff>539750</xdr:colOff>
      <xdr:row>169</xdr:row>
      <xdr:rowOff>450850</xdr:rowOff>
    </xdr:to>
    <xdr:pic>
      <xdr:nvPicPr>
        <xdr:cNvPr id="34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12498070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169</xdr:row>
      <xdr:rowOff>228600</xdr:rowOff>
    </xdr:from>
    <xdr:to>
      <xdr:col>10</xdr:col>
      <xdr:colOff>260350</xdr:colOff>
      <xdr:row>169</xdr:row>
      <xdr:rowOff>447675</xdr:rowOff>
    </xdr:to>
    <xdr:pic>
      <xdr:nvPicPr>
        <xdr:cNvPr id="34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3850" y="12497752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169</xdr:row>
      <xdr:rowOff>231775</xdr:rowOff>
    </xdr:from>
    <xdr:to>
      <xdr:col>10</xdr:col>
      <xdr:colOff>539750</xdr:colOff>
      <xdr:row>169</xdr:row>
      <xdr:rowOff>450850</xdr:rowOff>
    </xdr:to>
    <xdr:pic>
      <xdr:nvPicPr>
        <xdr:cNvPr id="34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74675" y="12498070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169</xdr:row>
      <xdr:rowOff>228600</xdr:rowOff>
    </xdr:from>
    <xdr:to>
      <xdr:col>3</xdr:col>
      <xdr:colOff>260350</xdr:colOff>
      <xdr:row>169</xdr:row>
      <xdr:rowOff>447675</xdr:rowOff>
    </xdr:to>
    <xdr:pic>
      <xdr:nvPicPr>
        <xdr:cNvPr id="34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12497752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169</xdr:row>
      <xdr:rowOff>231775</xdr:rowOff>
    </xdr:from>
    <xdr:to>
      <xdr:col>3</xdr:col>
      <xdr:colOff>539750</xdr:colOff>
      <xdr:row>169</xdr:row>
      <xdr:rowOff>450850</xdr:rowOff>
    </xdr:to>
    <xdr:pic>
      <xdr:nvPicPr>
        <xdr:cNvPr id="34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12498070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169</xdr:row>
      <xdr:rowOff>228600</xdr:rowOff>
    </xdr:from>
    <xdr:to>
      <xdr:col>10</xdr:col>
      <xdr:colOff>260350</xdr:colOff>
      <xdr:row>169</xdr:row>
      <xdr:rowOff>447675</xdr:rowOff>
    </xdr:to>
    <xdr:pic>
      <xdr:nvPicPr>
        <xdr:cNvPr id="34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3850" y="12497752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169</xdr:row>
      <xdr:rowOff>231775</xdr:rowOff>
    </xdr:from>
    <xdr:to>
      <xdr:col>10</xdr:col>
      <xdr:colOff>539750</xdr:colOff>
      <xdr:row>169</xdr:row>
      <xdr:rowOff>450850</xdr:rowOff>
    </xdr:to>
    <xdr:pic>
      <xdr:nvPicPr>
        <xdr:cNvPr id="34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74675" y="12498070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173</xdr:row>
      <xdr:rowOff>228600</xdr:rowOff>
    </xdr:from>
    <xdr:to>
      <xdr:col>3</xdr:col>
      <xdr:colOff>260350</xdr:colOff>
      <xdr:row>173</xdr:row>
      <xdr:rowOff>447675</xdr:rowOff>
    </xdr:to>
    <xdr:pic>
      <xdr:nvPicPr>
        <xdr:cNvPr id="34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12894945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173</xdr:row>
      <xdr:rowOff>231775</xdr:rowOff>
    </xdr:from>
    <xdr:to>
      <xdr:col>3</xdr:col>
      <xdr:colOff>539750</xdr:colOff>
      <xdr:row>173</xdr:row>
      <xdr:rowOff>450850</xdr:rowOff>
    </xdr:to>
    <xdr:pic>
      <xdr:nvPicPr>
        <xdr:cNvPr id="34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128952625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173</xdr:row>
      <xdr:rowOff>228600</xdr:rowOff>
    </xdr:from>
    <xdr:to>
      <xdr:col>10</xdr:col>
      <xdr:colOff>260350</xdr:colOff>
      <xdr:row>173</xdr:row>
      <xdr:rowOff>447675</xdr:rowOff>
    </xdr:to>
    <xdr:pic>
      <xdr:nvPicPr>
        <xdr:cNvPr id="34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3850" y="12894945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173</xdr:row>
      <xdr:rowOff>231775</xdr:rowOff>
    </xdr:from>
    <xdr:to>
      <xdr:col>10</xdr:col>
      <xdr:colOff>539750</xdr:colOff>
      <xdr:row>173</xdr:row>
      <xdr:rowOff>450850</xdr:rowOff>
    </xdr:to>
    <xdr:pic>
      <xdr:nvPicPr>
        <xdr:cNvPr id="35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74675" y="128952625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173</xdr:row>
      <xdr:rowOff>228600</xdr:rowOff>
    </xdr:from>
    <xdr:to>
      <xdr:col>3</xdr:col>
      <xdr:colOff>260350</xdr:colOff>
      <xdr:row>173</xdr:row>
      <xdr:rowOff>447675</xdr:rowOff>
    </xdr:to>
    <xdr:pic>
      <xdr:nvPicPr>
        <xdr:cNvPr id="35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12894945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173</xdr:row>
      <xdr:rowOff>231775</xdr:rowOff>
    </xdr:from>
    <xdr:to>
      <xdr:col>3</xdr:col>
      <xdr:colOff>539750</xdr:colOff>
      <xdr:row>173</xdr:row>
      <xdr:rowOff>450850</xdr:rowOff>
    </xdr:to>
    <xdr:pic>
      <xdr:nvPicPr>
        <xdr:cNvPr id="35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128952625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173</xdr:row>
      <xdr:rowOff>228600</xdr:rowOff>
    </xdr:from>
    <xdr:to>
      <xdr:col>3</xdr:col>
      <xdr:colOff>260350</xdr:colOff>
      <xdr:row>173</xdr:row>
      <xdr:rowOff>447675</xdr:rowOff>
    </xdr:to>
    <xdr:pic>
      <xdr:nvPicPr>
        <xdr:cNvPr id="35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12894945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173</xdr:row>
      <xdr:rowOff>231775</xdr:rowOff>
    </xdr:from>
    <xdr:to>
      <xdr:col>3</xdr:col>
      <xdr:colOff>539750</xdr:colOff>
      <xdr:row>173</xdr:row>
      <xdr:rowOff>450850</xdr:rowOff>
    </xdr:to>
    <xdr:pic>
      <xdr:nvPicPr>
        <xdr:cNvPr id="35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128952625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173</xdr:row>
      <xdr:rowOff>228600</xdr:rowOff>
    </xdr:from>
    <xdr:to>
      <xdr:col>10</xdr:col>
      <xdr:colOff>260350</xdr:colOff>
      <xdr:row>173</xdr:row>
      <xdr:rowOff>447675</xdr:rowOff>
    </xdr:to>
    <xdr:pic>
      <xdr:nvPicPr>
        <xdr:cNvPr id="35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3850" y="12894945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173</xdr:row>
      <xdr:rowOff>231775</xdr:rowOff>
    </xdr:from>
    <xdr:to>
      <xdr:col>10</xdr:col>
      <xdr:colOff>539750</xdr:colOff>
      <xdr:row>173</xdr:row>
      <xdr:rowOff>450850</xdr:rowOff>
    </xdr:to>
    <xdr:pic>
      <xdr:nvPicPr>
        <xdr:cNvPr id="35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74675" y="128952625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173</xdr:row>
      <xdr:rowOff>228600</xdr:rowOff>
    </xdr:from>
    <xdr:to>
      <xdr:col>3</xdr:col>
      <xdr:colOff>260350</xdr:colOff>
      <xdr:row>173</xdr:row>
      <xdr:rowOff>447675</xdr:rowOff>
    </xdr:to>
    <xdr:pic>
      <xdr:nvPicPr>
        <xdr:cNvPr id="35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12894945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173</xdr:row>
      <xdr:rowOff>231775</xdr:rowOff>
    </xdr:from>
    <xdr:to>
      <xdr:col>3</xdr:col>
      <xdr:colOff>539750</xdr:colOff>
      <xdr:row>173</xdr:row>
      <xdr:rowOff>450850</xdr:rowOff>
    </xdr:to>
    <xdr:pic>
      <xdr:nvPicPr>
        <xdr:cNvPr id="35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128952625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173</xdr:row>
      <xdr:rowOff>228600</xdr:rowOff>
    </xdr:from>
    <xdr:to>
      <xdr:col>10</xdr:col>
      <xdr:colOff>260350</xdr:colOff>
      <xdr:row>173</xdr:row>
      <xdr:rowOff>447675</xdr:rowOff>
    </xdr:to>
    <xdr:pic>
      <xdr:nvPicPr>
        <xdr:cNvPr id="35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3850" y="12894945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173</xdr:row>
      <xdr:rowOff>231775</xdr:rowOff>
    </xdr:from>
    <xdr:to>
      <xdr:col>10</xdr:col>
      <xdr:colOff>539750</xdr:colOff>
      <xdr:row>173</xdr:row>
      <xdr:rowOff>450850</xdr:rowOff>
    </xdr:to>
    <xdr:pic>
      <xdr:nvPicPr>
        <xdr:cNvPr id="36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74675" y="128952625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177</xdr:row>
      <xdr:rowOff>228600</xdr:rowOff>
    </xdr:from>
    <xdr:to>
      <xdr:col>3</xdr:col>
      <xdr:colOff>260350</xdr:colOff>
      <xdr:row>177</xdr:row>
      <xdr:rowOff>447675</xdr:rowOff>
    </xdr:to>
    <xdr:pic>
      <xdr:nvPicPr>
        <xdr:cNvPr id="36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1328166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177</xdr:row>
      <xdr:rowOff>231775</xdr:rowOff>
    </xdr:from>
    <xdr:to>
      <xdr:col>3</xdr:col>
      <xdr:colOff>539750</xdr:colOff>
      <xdr:row>177</xdr:row>
      <xdr:rowOff>450850</xdr:rowOff>
    </xdr:to>
    <xdr:pic>
      <xdr:nvPicPr>
        <xdr:cNvPr id="36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132819775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177</xdr:row>
      <xdr:rowOff>228600</xdr:rowOff>
    </xdr:from>
    <xdr:to>
      <xdr:col>10</xdr:col>
      <xdr:colOff>260350</xdr:colOff>
      <xdr:row>177</xdr:row>
      <xdr:rowOff>447675</xdr:rowOff>
    </xdr:to>
    <xdr:pic>
      <xdr:nvPicPr>
        <xdr:cNvPr id="36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3850" y="1328166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177</xdr:row>
      <xdr:rowOff>231775</xdr:rowOff>
    </xdr:from>
    <xdr:to>
      <xdr:col>10</xdr:col>
      <xdr:colOff>539750</xdr:colOff>
      <xdr:row>177</xdr:row>
      <xdr:rowOff>450850</xdr:rowOff>
    </xdr:to>
    <xdr:pic>
      <xdr:nvPicPr>
        <xdr:cNvPr id="36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74675" y="132819775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177</xdr:row>
      <xdr:rowOff>228600</xdr:rowOff>
    </xdr:from>
    <xdr:to>
      <xdr:col>3</xdr:col>
      <xdr:colOff>260350</xdr:colOff>
      <xdr:row>177</xdr:row>
      <xdr:rowOff>447675</xdr:rowOff>
    </xdr:to>
    <xdr:pic>
      <xdr:nvPicPr>
        <xdr:cNvPr id="36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1328166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177</xdr:row>
      <xdr:rowOff>231775</xdr:rowOff>
    </xdr:from>
    <xdr:to>
      <xdr:col>3</xdr:col>
      <xdr:colOff>539750</xdr:colOff>
      <xdr:row>177</xdr:row>
      <xdr:rowOff>450850</xdr:rowOff>
    </xdr:to>
    <xdr:pic>
      <xdr:nvPicPr>
        <xdr:cNvPr id="36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132819775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177</xdr:row>
      <xdr:rowOff>228600</xdr:rowOff>
    </xdr:from>
    <xdr:to>
      <xdr:col>3</xdr:col>
      <xdr:colOff>260350</xdr:colOff>
      <xdr:row>177</xdr:row>
      <xdr:rowOff>447675</xdr:rowOff>
    </xdr:to>
    <xdr:pic>
      <xdr:nvPicPr>
        <xdr:cNvPr id="36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1328166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177</xdr:row>
      <xdr:rowOff>231775</xdr:rowOff>
    </xdr:from>
    <xdr:to>
      <xdr:col>3</xdr:col>
      <xdr:colOff>539750</xdr:colOff>
      <xdr:row>177</xdr:row>
      <xdr:rowOff>450850</xdr:rowOff>
    </xdr:to>
    <xdr:pic>
      <xdr:nvPicPr>
        <xdr:cNvPr id="36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132819775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177</xdr:row>
      <xdr:rowOff>228600</xdr:rowOff>
    </xdr:from>
    <xdr:to>
      <xdr:col>10</xdr:col>
      <xdr:colOff>260350</xdr:colOff>
      <xdr:row>177</xdr:row>
      <xdr:rowOff>447675</xdr:rowOff>
    </xdr:to>
    <xdr:pic>
      <xdr:nvPicPr>
        <xdr:cNvPr id="36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3850" y="1328166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177</xdr:row>
      <xdr:rowOff>231775</xdr:rowOff>
    </xdr:from>
    <xdr:to>
      <xdr:col>10</xdr:col>
      <xdr:colOff>539750</xdr:colOff>
      <xdr:row>177</xdr:row>
      <xdr:rowOff>450850</xdr:rowOff>
    </xdr:to>
    <xdr:pic>
      <xdr:nvPicPr>
        <xdr:cNvPr id="37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74675" y="132819775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177</xdr:row>
      <xdr:rowOff>228600</xdr:rowOff>
    </xdr:from>
    <xdr:to>
      <xdr:col>3</xdr:col>
      <xdr:colOff>260350</xdr:colOff>
      <xdr:row>177</xdr:row>
      <xdr:rowOff>447675</xdr:rowOff>
    </xdr:to>
    <xdr:pic>
      <xdr:nvPicPr>
        <xdr:cNvPr id="37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1328166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177</xdr:row>
      <xdr:rowOff>231775</xdr:rowOff>
    </xdr:from>
    <xdr:to>
      <xdr:col>3</xdr:col>
      <xdr:colOff>539750</xdr:colOff>
      <xdr:row>177</xdr:row>
      <xdr:rowOff>450850</xdr:rowOff>
    </xdr:to>
    <xdr:pic>
      <xdr:nvPicPr>
        <xdr:cNvPr id="37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132819775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177</xdr:row>
      <xdr:rowOff>228600</xdr:rowOff>
    </xdr:from>
    <xdr:to>
      <xdr:col>10</xdr:col>
      <xdr:colOff>260350</xdr:colOff>
      <xdr:row>177</xdr:row>
      <xdr:rowOff>447675</xdr:rowOff>
    </xdr:to>
    <xdr:pic>
      <xdr:nvPicPr>
        <xdr:cNvPr id="37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3850" y="1328166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177</xdr:row>
      <xdr:rowOff>231775</xdr:rowOff>
    </xdr:from>
    <xdr:to>
      <xdr:col>10</xdr:col>
      <xdr:colOff>539750</xdr:colOff>
      <xdr:row>177</xdr:row>
      <xdr:rowOff>450850</xdr:rowOff>
    </xdr:to>
    <xdr:pic>
      <xdr:nvPicPr>
        <xdr:cNvPr id="37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74675" y="132819775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190</xdr:row>
      <xdr:rowOff>228600</xdr:rowOff>
    </xdr:from>
    <xdr:to>
      <xdr:col>3</xdr:col>
      <xdr:colOff>260350</xdr:colOff>
      <xdr:row>190</xdr:row>
      <xdr:rowOff>447675</xdr:rowOff>
    </xdr:to>
    <xdr:pic>
      <xdr:nvPicPr>
        <xdr:cNvPr id="37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1441704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190</xdr:row>
      <xdr:rowOff>231775</xdr:rowOff>
    </xdr:from>
    <xdr:to>
      <xdr:col>3</xdr:col>
      <xdr:colOff>539750</xdr:colOff>
      <xdr:row>190</xdr:row>
      <xdr:rowOff>450850</xdr:rowOff>
    </xdr:to>
    <xdr:pic>
      <xdr:nvPicPr>
        <xdr:cNvPr id="37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144173575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190</xdr:row>
      <xdr:rowOff>228600</xdr:rowOff>
    </xdr:from>
    <xdr:to>
      <xdr:col>10</xdr:col>
      <xdr:colOff>260350</xdr:colOff>
      <xdr:row>190</xdr:row>
      <xdr:rowOff>447675</xdr:rowOff>
    </xdr:to>
    <xdr:pic>
      <xdr:nvPicPr>
        <xdr:cNvPr id="37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3850" y="1441704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190</xdr:row>
      <xdr:rowOff>231775</xdr:rowOff>
    </xdr:from>
    <xdr:to>
      <xdr:col>10</xdr:col>
      <xdr:colOff>539750</xdr:colOff>
      <xdr:row>190</xdr:row>
      <xdr:rowOff>450850</xdr:rowOff>
    </xdr:to>
    <xdr:pic>
      <xdr:nvPicPr>
        <xdr:cNvPr id="37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74675" y="144173575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190</xdr:row>
      <xdr:rowOff>228600</xdr:rowOff>
    </xdr:from>
    <xdr:to>
      <xdr:col>3</xdr:col>
      <xdr:colOff>260350</xdr:colOff>
      <xdr:row>190</xdr:row>
      <xdr:rowOff>447675</xdr:rowOff>
    </xdr:to>
    <xdr:pic>
      <xdr:nvPicPr>
        <xdr:cNvPr id="37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1441704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190</xdr:row>
      <xdr:rowOff>231775</xdr:rowOff>
    </xdr:from>
    <xdr:to>
      <xdr:col>3</xdr:col>
      <xdr:colOff>539750</xdr:colOff>
      <xdr:row>190</xdr:row>
      <xdr:rowOff>450850</xdr:rowOff>
    </xdr:to>
    <xdr:pic>
      <xdr:nvPicPr>
        <xdr:cNvPr id="38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144173575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190</xdr:row>
      <xdr:rowOff>228600</xdr:rowOff>
    </xdr:from>
    <xdr:to>
      <xdr:col>3</xdr:col>
      <xdr:colOff>260350</xdr:colOff>
      <xdr:row>190</xdr:row>
      <xdr:rowOff>447675</xdr:rowOff>
    </xdr:to>
    <xdr:pic>
      <xdr:nvPicPr>
        <xdr:cNvPr id="38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1441704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190</xdr:row>
      <xdr:rowOff>231775</xdr:rowOff>
    </xdr:from>
    <xdr:to>
      <xdr:col>3</xdr:col>
      <xdr:colOff>539750</xdr:colOff>
      <xdr:row>190</xdr:row>
      <xdr:rowOff>450850</xdr:rowOff>
    </xdr:to>
    <xdr:pic>
      <xdr:nvPicPr>
        <xdr:cNvPr id="38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144173575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190</xdr:row>
      <xdr:rowOff>228600</xdr:rowOff>
    </xdr:from>
    <xdr:to>
      <xdr:col>10</xdr:col>
      <xdr:colOff>260350</xdr:colOff>
      <xdr:row>190</xdr:row>
      <xdr:rowOff>447675</xdr:rowOff>
    </xdr:to>
    <xdr:pic>
      <xdr:nvPicPr>
        <xdr:cNvPr id="38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3850" y="1441704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190</xdr:row>
      <xdr:rowOff>231775</xdr:rowOff>
    </xdr:from>
    <xdr:to>
      <xdr:col>10</xdr:col>
      <xdr:colOff>539750</xdr:colOff>
      <xdr:row>190</xdr:row>
      <xdr:rowOff>450850</xdr:rowOff>
    </xdr:to>
    <xdr:pic>
      <xdr:nvPicPr>
        <xdr:cNvPr id="38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74675" y="144173575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190</xdr:row>
      <xdr:rowOff>228600</xdr:rowOff>
    </xdr:from>
    <xdr:to>
      <xdr:col>3</xdr:col>
      <xdr:colOff>260350</xdr:colOff>
      <xdr:row>190</xdr:row>
      <xdr:rowOff>447675</xdr:rowOff>
    </xdr:to>
    <xdr:pic>
      <xdr:nvPicPr>
        <xdr:cNvPr id="38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1441704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190</xdr:row>
      <xdr:rowOff>231775</xdr:rowOff>
    </xdr:from>
    <xdr:to>
      <xdr:col>3</xdr:col>
      <xdr:colOff>539750</xdr:colOff>
      <xdr:row>190</xdr:row>
      <xdr:rowOff>450850</xdr:rowOff>
    </xdr:to>
    <xdr:pic>
      <xdr:nvPicPr>
        <xdr:cNvPr id="38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144173575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190</xdr:row>
      <xdr:rowOff>228600</xdr:rowOff>
    </xdr:from>
    <xdr:to>
      <xdr:col>10</xdr:col>
      <xdr:colOff>260350</xdr:colOff>
      <xdr:row>190</xdr:row>
      <xdr:rowOff>447675</xdr:rowOff>
    </xdr:to>
    <xdr:pic>
      <xdr:nvPicPr>
        <xdr:cNvPr id="38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3850" y="1441704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190</xdr:row>
      <xdr:rowOff>231775</xdr:rowOff>
    </xdr:from>
    <xdr:to>
      <xdr:col>10</xdr:col>
      <xdr:colOff>539750</xdr:colOff>
      <xdr:row>190</xdr:row>
      <xdr:rowOff>450850</xdr:rowOff>
    </xdr:to>
    <xdr:pic>
      <xdr:nvPicPr>
        <xdr:cNvPr id="38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74675" y="144173575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194</xdr:row>
      <xdr:rowOff>228600</xdr:rowOff>
    </xdr:from>
    <xdr:to>
      <xdr:col>3</xdr:col>
      <xdr:colOff>260350</xdr:colOff>
      <xdr:row>194</xdr:row>
      <xdr:rowOff>447675</xdr:rowOff>
    </xdr:to>
    <xdr:pic>
      <xdr:nvPicPr>
        <xdr:cNvPr id="38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1484757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194</xdr:row>
      <xdr:rowOff>231775</xdr:rowOff>
    </xdr:from>
    <xdr:to>
      <xdr:col>3</xdr:col>
      <xdr:colOff>539750</xdr:colOff>
      <xdr:row>194</xdr:row>
      <xdr:rowOff>450850</xdr:rowOff>
    </xdr:to>
    <xdr:pic>
      <xdr:nvPicPr>
        <xdr:cNvPr id="39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148478875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194</xdr:row>
      <xdr:rowOff>228600</xdr:rowOff>
    </xdr:from>
    <xdr:to>
      <xdr:col>10</xdr:col>
      <xdr:colOff>260350</xdr:colOff>
      <xdr:row>194</xdr:row>
      <xdr:rowOff>447675</xdr:rowOff>
    </xdr:to>
    <xdr:pic>
      <xdr:nvPicPr>
        <xdr:cNvPr id="39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3850" y="1484757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194</xdr:row>
      <xdr:rowOff>231775</xdr:rowOff>
    </xdr:from>
    <xdr:to>
      <xdr:col>10</xdr:col>
      <xdr:colOff>539750</xdr:colOff>
      <xdr:row>194</xdr:row>
      <xdr:rowOff>450850</xdr:rowOff>
    </xdr:to>
    <xdr:pic>
      <xdr:nvPicPr>
        <xdr:cNvPr id="39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74675" y="148478875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194</xdr:row>
      <xdr:rowOff>228600</xdr:rowOff>
    </xdr:from>
    <xdr:to>
      <xdr:col>3</xdr:col>
      <xdr:colOff>260350</xdr:colOff>
      <xdr:row>194</xdr:row>
      <xdr:rowOff>447675</xdr:rowOff>
    </xdr:to>
    <xdr:pic>
      <xdr:nvPicPr>
        <xdr:cNvPr id="39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1484757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194</xdr:row>
      <xdr:rowOff>231775</xdr:rowOff>
    </xdr:from>
    <xdr:to>
      <xdr:col>3</xdr:col>
      <xdr:colOff>539750</xdr:colOff>
      <xdr:row>194</xdr:row>
      <xdr:rowOff>450850</xdr:rowOff>
    </xdr:to>
    <xdr:pic>
      <xdr:nvPicPr>
        <xdr:cNvPr id="39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148478875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194</xdr:row>
      <xdr:rowOff>228600</xdr:rowOff>
    </xdr:from>
    <xdr:to>
      <xdr:col>3</xdr:col>
      <xdr:colOff>260350</xdr:colOff>
      <xdr:row>194</xdr:row>
      <xdr:rowOff>447675</xdr:rowOff>
    </xdr:to>
    <xdr:pic>
      <xdr:nvPicPr>
        <xdr:cNvPr id="39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1484757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194</xdr:row>
      <xdr:rowOff>231775</xdr:rowOff>
    </xdr:from>
    <xdr:to>
      <xdr:col>3</xdr:col>
      <xdr:colOff>539750</xdr:colOff>
      <xdr:row>194</xdr:row>
      <xdr:rowOff>450850</xdr:rowOff>
    </xdr:to>
    <xdr:pic>
      <xdr:nvPicPr>
        <xdr:cNvPr id="39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148478875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194</xdr:row>
      <xdr:rowOff>228600</xdr:rowOff>
    </xdr:from>
    <xdr:to>
      <xdr:col>10</xdr:col>
      <xdr:colOff>260350</xdr:colOff>
      <xdr:row>194</xdr:row>
      <xdr:rowOff>447675</xdr:rowOff>
    </xdr:to>
    <xdr:pic>
      <xdr:nvPicPr>
        <xdr:cNvPr id="39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3850" y="1484757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194</xdr:row>
      <xdr:rowOff>231775</xdr:rowOff>
    </xdr:from>
    <xdr:to>
      <xdr:col>10</xdr:col>
      <xdr:colOff>539750</xdr:colOff>
      <xdr:row>194</xdr:row>
      <xdr:rowOff>450850</xdr:rowOff>
    </xdr:to>
    <xdr:pic>
      <xdr:nvPicPr>
        <xdr:cNvPr id="39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74675" y="148478875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194</xdr:row>
      <xdr:rowOff>228600</xdr:rowOff>
    </xdr:from>
    <xdr:to>
      <xdr:col>3</xdr:col>
      <xdr:colOff>260350</xdr:colOff>
      <xdr:row>194</xdr:row>
      <xdr:rowOff>447675</xdr:rowOff>
    </xdr:to>
    <xdr:pic>
      <xdr:nvPicPr>
        <xdr:cNvPr id="39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1484757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194</xdr:row>
      <xdr:rowOff>231775</xdr:rowOff>
    </xdr:from>
    <xdr:to>
      <xdr:col>3</xdr:col>
      <xdr:colOff>539750</xdr:colOff>
      <xdr:row>194</xdr:row>
      <xdr:rowOff>450850</xdr:rowOff>
    </xdr:to>
    <xdr:pic>
      <xdr:nvPicPr>
        <xdr:cNvPr id="40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148478875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194</xdr:row>
      <xdr:rowOff>228600</xdr:rowOff>
    </xdr:from>
    <xdr:to>
      <xdr:col>10</xdr:col>
      <xdr:colOff>260350</xdr:colOff>
      <xdr:row>194</xdr:row>
      <xdr:rowOff>447675</xdr:rowOff>
    </xdr:to>
    <xdr:pic>
      <xdr:nvPicPr>
        <xdr:cNvPr id="40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3850" y="1484757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194</xdr:row>
      <xdr:rowOff>231775</xdr:rowOff>
    </xdr:from>
    <xdr:to>
      <xdr:col>10</xdr:col>
      <xdr:colOff>539750</xdr:colOff>
      <xdr:row>194</xdr:row>
      <xdr:rowOff>450850</xdr:rowOff>
    </xdr:to>
    <xdr:pic>
      <xdr:nvPicPr>
        <xdr:cNvPr id="40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74675" y="148478875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198</xdr:row>
      <xdr:rowOff>228600</xdr:rowOff>
    </xdr:from>
    <xdr:to>
      <xdr:col>3</xdr:col>
      <xdr:colOff>260350</xdr:colOff>
      <xdr:row>198</xdr:row>
      <xdr:rowOff>447675</xdr:rowOff>
    </xdr:to>
    <xdr:pic>
      <xdr:nvPicPr>
        <xdr:cNvPr id="40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15234285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198</xdr:row>
      <xdr:rowOff>231775</xdr:rowOff>
    </xdr:from>
    <xdr:to>
      <xdr:col>3</xdr:col>
      <xdr:colOff>539750</xdr:colOff>
      <xdr:row>198</xdr:row>
      <xdr:rowOff>450850</xdr:rowOff>
    </xdr:to>
    <xdr:pic>
      <xdr:nvPicPr>
        <xdr:cNvPr id="40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152346025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198</xdr:row>
      <xdr:rowOff>228600</xdr:rowOff>
    </xdr:from>
    <xdr:to>
      <xdr:col>10</xdr:col>
      <xdr:colOff>260350</xdr:colOff>
      <xdr:row>198</xdr:row>
      <xdr:rowOff>447675</xdr:rowOff>
    </xdr:to>
    <xdr:pic>
      <xdr:nvPicPr>
        <xdr:cNvPr id="40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3850" y="15234285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198</xdr:row>
      <xdr:rowOff>231775</xdr:rowOff>
    </xdr:from>
    <xdr:to>
      <xdr:col>10</xdr:col>
      <xdr:colOff>539750</xdr:colOff>
      <xdr:row>198</xdr:row>
      <xdr:rowOff>450850</xdr:rowOff>
    </xdr:to>
    <xdr:pic>
      <xdr:nvPicPr>
        <xdr:cNvPr id="40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74675" y="152346025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198</xdr:row>
      <xdr:rowOff>228600</xdr:rowOff>
    </xdr:from>
    <xdr:to>
      <xdr:col>3</xdr:col>
      <xdr:colOff>260350</xdr:colOff>
      <xdr:row>198</xdr:row>
      <xdr:rowOff>447675</xdr:rowOff>
    </xdr:to>
    <xdr:pic>
      <xdr:nvPicPr>
        <xdr:cNvPr id="40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15234285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198</xdr:row>
      <xdr:rowOff>231775</xdr:rowOff>
    </xdr:from>
    <xdr:to>
      <xdr:col>3</xdr:col>
      <xdr:colOff>539750</xdr:colOff>
      <xdr:row>198</xdr:row>
      <xdr:rowOff>450850</xdr:rowOff>
    </xdr:to>
    <xdr:pic>
      <xdr:nvPicPr>
        <xdr:cNvPr id="40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152346025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198</xdr:row>
      <xdr:rowOff>228600</xdr:rowOff>
    </xdr:from>
    <xdr:to>
      <xdr:col>3</xdr:col>
      <xdr:colOff>260350</xdr:colOff>
      <xdr:row>198</xdr:row>
      <xdr:rowOff>447675</xdr:rowOff>
    </xdr:to>
    <xdr:pic>
      <xdr:nvPicPr>
        <xdr:cNvPr id="40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15234285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198</xdr:row>
      <xdr:rowOff>231775</xdr:rowOff>
    </xdr:from>
    <xdr:to>
      <xdr:col>3</xdr:col>
      <xdr:colOff>539750</xdr:colOff>
      <xdr:row>198</xdr:row>
      <xdr:rowOff>450850</xdr:rowOff>
    </xdr:to>
    <xdr:pic>
      <xdr:nvPicPr>
        <xdr:cNvPr id="41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152346025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198</xdr:row>
      <xdr:rowOff>228600</xdr:rowOff>
    </xdr:from>
    <xdr:to>
      <xdr:col>10</xdr:col>
      <xdr:colOff>260350</xdr:colOff>
      <xdr:row>198</xdr:row>
      <xdr:rowOff>447675</xdr:rowOff>
    </xdr:to>
    <xdr:pic>
      <xdr:nvPicPr>
        <xdr:cNvPr id="4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3850" y="15234285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198</xdr:row>
      <xdr:rowOff>231775</xdr:rowOff>
    </xdr:from>
    <xdr:to>
      <xdr:col>10</xdr:col>
      <xdr:colOff>539750</xdr:colOff>
      <xdr:row>198</xdr:row>
      <xdr:rowOff>450850</xdr:rowOff>
    </xdr:to>
    <xdr:pic>
      <xdr:nvPicPr>
        <xdr:cNvPr id="41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74675" y="152346025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198</xdr:row>
      <xdr:rowOff>228600</xdr:rowOff>
    </xdr:from>
    <xdr:to>
      <xdr:col>3</xdr:col>
      <xdr:colOff>260350</xdr:colOff>
      <xdr:row>198</xdr:row>
      <xdr:rowOff>447675</xdr:rowOff>
    </xdr:to>
    <xdr:pic>
      <xdr:nvPicPr>
        <xdr:cNvPr id="41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15234285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198</xdr:row>
      <xdr:rowOff>231775</xdr:rowOff>
    </xdr:from>
    <xdr:to>
      <xdr:col>3</xdr:col>
      <xdr:colOff>539750</xdr:colOff>
      <xdr:row>198</xdr:row>
      <xdr:rowOff>450850</xdr:rowOff>
    </xdr:to>
    <xdr:pic>
      <xdr:nvPicPr>
        <xdr:cNvPr id="41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152346025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198</xdr:row>
      <xdr:rowOff>228600</xdr:rowOff>
    </xdr:from>
    <xdr:to>
      <xdr:col>10</xdr:col>
      <xdr:colOff>260350</xdr:colOff>
      <xdr:row>198</xdr:row>
      <xdr:rowOff>447675</xdr:rowOff>
    </xdr:to>
    <xdr:pic>
      <xdr:nvPicPr>
        <xdr:cNvPr id="41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3850" y="15234285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198</xdr:row>
      <xdr:rowOff>231775</xdr:rowOff>
    </xdr:from>
    <xdr:to>
      <xdr:col>10</xdr:col>
      <xdr:colOff>539750</xdr:colOff>
      <xdr:row>198</xdr:row>
      <xdr:rowOff>450850</xdr:rowOff>
    </xdr:to>
    <xdr:pic>
      <xdr:nvPicPr>
        <xdr:cNvPr id="41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74675" y="152346025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202</xdr:row>
      <xdr:rowOff>228600</xdr:rowOff>
    </xdr:from>
    <xdr:to>
      <xdr:col>3</xdr:col>
      <xdr:colOff>260350</xdr:colOff>
      <xdr:row>202</xdr:row>
      <xdr:rowOff>447675</xdr:rowOff>
    </xdr:to>
    <xdr:pic>
      <xdr:nvPicPr>
        <xdr:cNvPr id="41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1562766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202</xdr:row>
      <xdr:rowOff>231775</xdr:rowOff>
    </xdr:from>
    <xdr:to>
      <xdr:col>3</xdr:col>
      <xdr:colOff>539750</xdr:colOff>
      <xdr:row>202</xdr:row>
      <xdr:rowOff>450850</xdr:rowOff>
    </xdr:to>
    <xdr:pic>
      <xdr:nvPicPr>
        <xdr:cNvPr id="41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1562798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202</xdr:row>
      <xdr:rowOff>228600</xdr:rowOff>
    </xdr:from>
    <xdr:to>
      <xdr:col>10</xdr:col>
      <xdr:colOff>260350</xdr:colOff>
      <xdr:row>202</xdr:row>
      <xdr:rowOff>447675</xdr:rowOff>
    </xdr:to>
    <xdr:pic>
      <xdr:nvPicPr>
        <xdr:cNvPr id="41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3850" y="1562766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202</xdr:row>
      <xdr:rowOff>231775</xdr:rowOff>
    </xdr:from>
    <xdr:to>
      <xdr:col>10</xdr:col>
      <xdr:colOff>539750</xdr:colOff>
      <xdr:row>202</xdr:row>
      <xdr:rowOff>450850</xdr:rowOff>
    </xdr:to>
    <xdr:pic>
      <xdr:nvPicPr>
        <xdr:cNvPr id="42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74675" y="1562798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202</xdr:row>
      <xdr:rowOff>228600</xdr:rowOff>
    </xdr:from>
    <xdr:to>
      <xdr:col>3</xdr:col>
      <xdr:colOff>260350</xdr:colOff>
      <xdr:row>202</xdr:row>
      <xdr:rowOff>447675</xdr:rowOff>
    </xdr:to>
    <xdr:pic>
      <xdr:nvPicPr>
        <xdr:cNvPr id="42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1562766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202</xdr:row>
      <xdr:rowOff>231775</xdr:rowOff>
    </xdr:from>
    <xdr:to>
      <xdr:col>3</xdr:col>
      <xdr:colOff>539750</xdr:colOff>
      <xdr:row>202</xdr:row>
      <xdr:rowOff>450850</xdr:rowOff>
    </xdr:to>
    <xdr:pic>
      <xdr:nvPicPr>
        <xdr:cNvPr id="42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1562798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202</xdr:row>
      <xdr:rowOff>228600</xdr:rowOff>
    </xdr:from>
    <xdr:to>
      <xdr:col>3</xdr:col>
      <xdr:colOff>260350</xdr:colOff>
      <xdr:row>202</xdr:row>
      <xdr:rowOff>447675</xdr:rowOff>
    </xdr:to>
    <xdr:pic>
      <xdr:nvPicPr>
        <xdr:cNvPr id="42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1562766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202</xdr:row>
      <xdr:rowOff>231775</xdr:rowOff>
    </xdr:from>
    <xdr:to>
      <xdr:col>3</xdr:col>
      <xdr:colOff>539750</xdr:colOff>
      <xdr:row>202</xdr:row>
      <xdr:rowOff>450850</xdr:rowOff>
    </xdr:to>
    <xdr:pic>
      <xdr:nvPicPr>
        <xdr:cNvPr id="42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1562798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202</xdr:row>
      <xdr:rowOff>228600</xdr:rowOff>
    </xdr:from>
    <xdr:to>
      <xdr:col>10</xdr:col>
      <xdr:colOff>260350</xdr:colOff>
      <xdr:row>202</xdr:row>
      <xdr:rowOff>447675</xdr:rowOff>
    </xdr:to>
    <xdr:pic>
      <xdr:nvPicPr>
        <xdr:cNvPr id="42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3850" y="1562766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202</xdr:row>
      <xdr:rowOff>231775</xdr:rowOff>
    </xdr:from>
    <xdr:to>
      <xdr:col>10</xdr:col>
      <xdr:colOff>539750</xdr:colOff>
      <xdr:row>202</xdr:row>
      <xdr:rowOff>450850</xdr:rowOff>
    </xdr:to>
    <xdr:pic>
      <xdr:nvPicPr>
        <xdr:cNvPr id="42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74675" y="1562798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202</xdr:row>
      <xdr:rowOff>228600</xdr:rowOff>
    </xdr:from>
    <xdr:to>
      <xdr:col>3</xdr:col>
      <xdr:colOff>260350</xdr:colOff>
      <xdr:row>202</xdr:row>
      <xdr:rowOff>447675</xdr:rowOff>
    </xdr:to>
    <xdr:pic>
      <xdr:nvPicPr>
        <xdr:cNvPr id="42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1562766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202</xdr:row>
      <xdr:rowOff>231775</xdr:rowOff>
    </xdr:from>
    <xdr:to>
      <xdr:col>3</xdr:col>
      <xdr:colOff>539750</xdr:colOff>
      <xdr:row>202</xdr:row>
      <xdr:rowOff>450850</xdr:rowOff>
    </xdr:to>
    <xdr:pic>
      <xdr:nvPicPr>
        <xdr:cNvPr id="42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1562798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202</xdr:row>
      <xdr:rowOff>228600</xdr:rowOff>
    </xdr:from>
    <xdr:to>
      <xdr:col>10</xdr:col>
      <xdr:colOff>260350</xdr:colOff>
      <xdr:row>202</xdr:row>
      <xdr:rowOff>447675</xdr:rowOff>
    </xdr:to>
    <xdr:pic>
      <xdr:nvPicPr>
        <xdr:cNvPr id="42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3850" y="1562766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202</xdr:row>
      <xdr:rowOff>231775</xdr:rowOff>
    </xdr:from>
    <xdr:to>
      <xdr:col>10</xdr:col>
      <xdr:colOff>539750</xdr:colOff>
      <xdr:row>202</xdr:row>
      <xdr:rowOff>450850</xdr:rowOff>
    </xdr:to>
    <xdr:pic>
      <xdr:nvPicPr>
        <xdr:cNvPr id="43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74675" y="1562798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206</xdr:row>
      <xdr:rowOff>228600</xdr:rowOff>
    </xdr:from>
    <xdr:to>
      <xdr:col>3</xdr:col>
      <xdr:colOff>260350</xdr:colOff>
      <xdr:row>206</xdr:row>
      <xdr:rowOff>447675</xdr:rowOff>
    </xdr:to>
    <xdr:pic>
      <xdr:nvPicPr>
        <xdr:cNvPr id="43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16048672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206</xdr:row>
      <xdr:rowOff>231775</xdr:rowOff>
    </xdr:from>
    <xdr:to>
      <xdr:col>3</xdr:col>
      <xdr:colOff>539750</xdr:colOff>
      <xdr:row>206</xdr:row>
      <xdr:rowOff>450850</xdr:rowOff>
    </xdr:to>
    <xdr:pic>
      <xdr:nvPicPr>
        <xdr:cNvPr id="43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16048990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206</xdr:row>
      <xdr:rowOff>228600</xdr:rowOff>
    </xdr:from>
    <xdr:to>
      <xdr:col>10</xdr:col>
      <xdr:colOff>260350</xdr:colOff>
      <xdr:row>206</xdr:row>
      <xdr:rowOff>447675</xdr:rowOff>
    </xdr:to>
    <xdr:pic>
      <xdr:nvPicPr>
        <xdr:cNvPr id="43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3850" y="16048672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206</xdr:row>
      <xdr:rowOff>231775</xdr:rowOff>
    </xdr:from>
    <xdr:to>
      <xdr:col>10</xdr:col>
      <xdr:colOff>539750</xdr:colOff>
      <xdr:row>206</xdr:row>
      <xdr:rowOff>450850</xdr:rowOff>
    </xdr:to>
    <xdr:pic>
      <xdr:nvPicPr>
        <xdr:cNvPr id="43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74675" y="16048990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206</xdr:row>
      <xdr:rowOff>228600</xdr:rowOff>
    </xdr:from>
    <xdr:to>
      <xdr:col>3</xdr:col>
      <xdr:colOff>260350</xdr:colOff>
      <xdr:row>206</xdr:row>
      <xdr:rowOff>447675</xdr:rowOff>
    </xdr:to>
    <xdr:pic>
      <xdr:nvPicPr>
        <xdr:cNvPr id="43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16048672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206</xdr:row>
      <xdr:rowOff>231775</xdr:rowOff>
    </xdr:from>
    <xdr:to>
      <xdr:col>3</xdr:col>
      <xdr:colOff>539750</xdr:colOff>
      <xdr:row>206</xdr:row>
      <xdr:rowOff>450850</xdr:rowOff>
    </xdr:to>
    <xdr:pic>
      <xdr:nvPicPr>
        <xdr:cNvPr id="43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16048990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206</xdr:row>
      <xdr:rowOff>228600</xdr:rowOff>
    </xdr:from>
    <xdr:to>
      <xdr:col>3</xdr:col>
      <xdr:colOff>260350</xdr:colOff>
      <xdr:row>206</xdr:row>
      <xdr:rowOff>447675</xdr:rowOff>
    </xdr:to>
    <xdr:pic>
      <xdr:nvPicPr>
        <xdr:cNvPr id="43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16048672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206</xdr:row>
      <xdr:rowOff>231775</xdr:rowOff>
    </xdr:from>
    <xdr:to>
      <xdr:col>3</xdr:col>
      <xdr:colOff>539750</xdr:colOff>
      <xdr:row>206</xdr:row>
      <xdr:rowOff>450850</xdr:rowOff>
    </xdr:to>
    <xdr:pic>
      <xdr:nvPicPr>
        <xdr:cNvPr id="43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16048990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206</xdr:row>
      <xdr:rowOff>228600</xdr:rowOff>
    </xdr:from>
    <xdr:to>
      <xdr:col>10</xdr:col>
      <xdr:colOff>260350</xdr:colOff>
      <xdr:row>206</xdr:row>
      <xdr:rowOff>447675</xdr:rowOff>
    </xdr:to>
    <xdr:pic>
      <xdr:nvPicPr>
        <xdr:cNvPr id="43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3850" y="16048672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206</xdr:row>
      <xdr:rowOff>231775</xdr:rowOff>
    </xdr:from>
    <xdr:to>
      <xdr:col>10</xdr:col>
      <xdr:colOff>539750</xdr:colOff>
      <xdr:row>206</xdr:row>
      <xdr:rowOff>450850</xdr:rowOff>
    </xdr:to>
    <xdr:pic>
      <xdr:nvPicPr>
        <xdr:cNvPr id="44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74675" y="16048990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206</xdr:row>
      <xdr:rowOff>228600</xdr:rowOff>
    </xdr:from>
    <xdr:to>
      <xdr:col>3</xdr:col>
      <xdr:colOff>260350</xdr:colOff>
      <xdr:row>206</xdr:row>
      <xdr:rowOff>447675</xdr:rowOff>
    </xdr:to>
    <xdr:pic>
      <xdr:nvPicPr>
        <xdr:cNvPr id="44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16048672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206</xdr:row>
      <xdr:rowOff>231775</xdr:rowOff>
    </xdr:from>
    <xdr:to>
      <xdr:col>3</xdr:col>
      <xdr:colOff>539750</xdr:colOff>
      <xdr:row>206</xdr:row>
      <xdr:rowOff>450850</xdr:rowOff>
    </xdr:to>
    <xdr:pic>
      <xdr:nvPicPr>
        <xdr:cNvPr id="44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16048990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206</xdr:row>
      <xdr:rowOff>228600</xdr:rowOff>
    </xdr:from>
    <xdr:to>
      <xdr:col>10</xdr:col>
      <xdr:colOff>260350</xdr:colOff>
      <xdr:row>206</xdr:row>
      <xdr:rowOff>447675</xdr:rowOff>
    </xdr:to>
    <xdr:pic>
      <xdr:nvPicPr>
        <xdr:cNvPr id="44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3850" y="16048672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206</xdr:row>
      <xdr:rowOff>231775</xdr:rowOff>
    </xdr:from>
    <xdr:to>
      <xdr:col>10</xdr:col>
      <xdr:colOff>539750</xdr:colOff>
      <xdr:row>206</xdr:row>
      <xdr:rowOff>450850</xdr:rowOff>
    </xdr:to>
    <xdr:pic>
      <xdr:nvPicPr>
        <xdr:cNvPr id="44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74675" y="16048990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210</xdr:row>
      <xdr:rowOff>228600</xdr:rowOff>
    </xdr:from>
    <xdr:to>
      <xdr:col>3</xdr:col>
      <xdr:colOff>260350</xdr:colOff>
      <xdr:row>210</xdr:row>
      <xdr:rowOff>447675</xdr:rowOff>
    </xdr:to>
    <xdr:pic>
      <xdr:nvPicPr>
        <xdr:cNvPr id="44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1646205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210</xdr:row>
      <xdr:rowOff>231775</xdr:rowOff>
    </xdr:from>
    <xdr:to>
      <xdr:col>3</xdr:col>
      <xdr:colOff>539750</xdr:colOff>
      <xdr:row>210</xdr:row>
      <xdr:rowOff>450850</xdr:rowOff>
    </xdr:to>
    <xdr:pic>
      <xdr:nvPicPr>
        <xdr:cNvPr id="44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1646237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210</xdr:row>
      <xdr:rowOff>228600</xdr:rowOff>
    </xdr:from>
    <xdr:to>
      <xdr:col>10</xdr:col>
      <xdr:colOff>260350</xdr:colOff>
      <xdr:row>210</xdr:row>
      <xdr:rowOff>447675</xdr:rowOff>
    </xdr:to>
    <xdr:pic>
      <xdr:nvPicPr>
        <xdr:cNvPr id="44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3850" y="1646205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210</xdr:row>
      <xdr:rowOff>231775</xdr:rowOff>
    </xdr:from>
    <xdr:to>
      <xdr:col>10</xdr:col>
      <xdr:colOff>539750</xdr:colOff>
      <xdr:row>210</xdr:row>
      <xdr:rowOff>450850</xdr:rowOff>
    </xdr:to>
    <xdr:pic>
      <xdr:nvPicPr>
        <xdr:cNvPr id="44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74675" y="1646237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210</xdr:row>
      <xdr:rowOff>228600</xdr:rowOff>
    </xdr:from>
    <xdr:to>
      <xdr:col>3</xdr:col>
      <xdr:colOff>260350</xdr:colOff>
      <xdr:row>210</xdr:row>
      <xdr:rowOff>447675</xdr:rowOff>
    </xdr:to>
    <xdr:pic>
      <xdr:nvPicPr>
        <xdr:cNvPr id="44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1646205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210</xdr:row>
      <xdr:rowOff>231775</xdr:rowOff>
    </xdr:from>
    <xdr:to>
      <xdr:col>3</xdr:col>
      <xdr:colOff>539750</xdr:colOff>
      <xdr:row>210</xdr:row>
      <xdr:rowOff>450850</xdr:rowOff>
    </xdr:to>
    <xdr:pic>
      <xdr:nvPicPr>
        <xdr:cNvPr id="45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1646237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210</xdr:row>
      <xdr:rowOff>228600</xdr:rowOff>
    </xdr:from>
    <xdr:to>
      <xdr:col>3</xdr:col>
      <xdr:colOff>260350</xdr:colOff>
      <xdr:row>210</xdr:row>
      <xdr:rowOff>447675</xdr:rowOff>
    </xdr:to>
    <xdr:pic>
      <xdr:nvPicPr>
        <xdr:cNvPr id="45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1646205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210</xdr:row>
      <xdr:rowOff>231775</xdr:rowOff>
    </xdr:from>
    <xdr:to>
      <xdr:col>3</xdr:col>
      <xdr:colOff>539750</xdr:colOff>
      <xdr:row>210</xdr:row>
      <xdr:rowOff>450850</xdr:rowOff>
    </xdr:to>
    <xdr:pic>
      <xdr:nvPicPr>
        <xdr:cNvPr id="45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1646237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210</xdr:row>
      <xdr:rowOff>228600</xdr:rowOff>
    </xdr:from>
    <xdr:to>
      <xdr:col>10</xdr:col>
      <xdr:colOff>260350</xdr:colOff>
      <xdr:row>210</xdr:row>
      <xdr:rowOff>447675</xdr:rowOff>
    </xdr:to>
    <xdr:pic>
      <xdr:nvPicPr>
        <xdr:cNvPr id="45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3850" y="1646205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210</xdr:row>
      <xdr:rowOff>231775</xdr:rowOff>
    </xdr:from>
    <xdr:to>
      <xdr:col>10</xdr:col>
      <xdr:colOff>539750</xdr:colOff>
      <xdr:row>210</xdr:row>
      <xdr:rowOff>450850</xdr:rowOff>
    </xdr:to>
    <xdr:pic>
      <xdr:nvPicPr>
        <xdr:cNvPr id="45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74675" y="1646237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210</xdr:row>
      <xdr:rowOff>228600</xdr:rowOff>
    </xdr:from>
    <xdr:to>
      <xdr:col>3</xdr:col>
      <xdr:colOff>260350</xdr:colOff>
      <xdr:row>210</xdr:row>
      <xdr:rowOff>447675</xdr:rowOff>
    </xdr:to>
    <xdr:pic>
      <xdr:nvPicPr>
        <xdr:cNvPr id="45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1646205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210</xdr:row>
      <xdr:rowOff>231775</xdr:rowOff>
    </xdr:from>
    <xdr:to>
      <xdr:col>3</xdr:col>
      <xdr:colOff>539750</xdr:colOff>
      <xdr:row>210</xdr:row>
      <xdr:rowOff>450850</xdr:rowOff>
    </xdr:to>
    <xdr:pic>
      <xdr:nvPicPr>
        <xdr:cNvPr id="45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1646237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210</xdr:row>
      <xdr:rowOff>228600</xdr:rowOff>
    </xdr:from>
    <xdr:to>
      <xdr:col>10</xdr:col>
      <xdr:colOff>260350</xdr:colOff>
      <xdr:row>210</xdr:row>
      <xdr:rowOff>447675</xdr:rowOff>
    </xdr:to>
    <xdr:pic>
      <xdr:nvPicPr>
        <xdr:cNvPr id="45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3850" y="1646205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210</xdr:row>
      <xdr:rowOff>231775</xdr:rowOff>
    </xdr:from>
    <xdr:to>
      <xdr:col>10</xdr:col>
      <xdr:colOff>539750</xdr:colOff>
      <xdr:row>210</xdr:row>
      <xdr:rowOff>450850</xdr:rowOff>
    </xdr:to>
    <xdr:pic>
      <xdr:nvPicPr>
        <xdr:cNvPr id="45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74675" y="1646237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214</xdr:row>
      <xdr:rowOff>228600</xdr:rowOff>
    </xdr:from>
    <xdr:to>
      <xdr:col>3</xdr:col>
      <xdr:colOff>260350</xdr:colOff>
      <xdr:row>214</xdr:row>
      <xdr:rowOff>447675</xdr:rowOff>
    </xdr:to>
    <xdr:pic>
      <xdr:nvPicPr>
        <xdr:cNvPr id="45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16895445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214</xdr:row>
      <xdr:rowOff>231775</xdr:rowOff>
    </xdr:from>
    <xdr:to>
      <xdr:col>3</xdr:col>
      <xdr:colOff>539750</xdr:colOff>
      <xdr:row>214</xdr:row>
      <xdr:rowOff>450850</xdr:rowOff>
    </xdr:to>
    <xdr:pic>
      <xdr:nvPicPr>
        <xdr:cNvPr id="46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168957625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214</xdr:row>
      <xdr:rowOff>228600</xdr:rowOff>
    </xdr:from>
    <xdr:to>
      <xdr:col>10</xdr:col>
      <xdr:colOff>260350</xdr:colOff>
      <xdr:row>214</xdr:row>
      <xdr:rowOff>447675</xdr:rowOff>
    </xdr:to>
    <xdr:pic>
      <xdr:nvPicPr>
        <xdr:cNvPr id="46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3850" y="16895445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214</xdr:row>
      <xdr:rowOff>231775</xdr:rowOff>
    </xdr:from>
    <xdr:to>
      <xdr:col>10</xdr:col>
      <xdr:colOff>539750</xdr:colOff>
      <xdr:row>214</xdr:row>
      <xdr:rowOff>450850</xdr:rowOff>
    </xdr:to>
    <xdr:pic>
      <xdr:nvPicPr>
        <xdr:cNvPr id="46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74675" y="168957625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214</xdr:row>
      <xdr:rowOff>228600</xdr:rowOff>
    </xdr:from>
    <xdr:to>
      <xdr:col>3</xdr:col>
      <xdr:colOff>260350</xdr:colOff>
      <xdr:row>214</xdr:row>
      <xdr:rowOff>447675</xdr:rowOff>
    </xdr:to>
    <xdr:pic>
      <xdr:nvPicPr>
        <xdr:cNvPr id="46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16895445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214</xdr:row>
      <xdr:rowOff>231775</xdr:rowOff>
    </xdr:from>
    <xdr:to>
      <xdr:col>3</xdr:col>
      <xdr:colOff>539750</xdr:colOff>
      <xdr:row>214</xdr:row>
      <xdr:rowOff>450850</xdr:rowOff>
    </xdr:to>
    <xdr:pic>
      <xdr:nvPicPr>
        <xdr:cNvPr id="46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168957625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214</xdr:row>
      <xdr:rowOff>228600</xdr:rowOff>
    </xdr:from>
    <xdr:to>
      <xdr:col>3</xdr:col>
      <xdr:colOff>260350</xdr:colOff>
      <xdr:row>214</xdr:row>
      <xdr:rowOff>447675</xdr:rowOff>
    </xdr:to>
    <xdr:pic>
      <xdr:nvPicPr>
        <xdr:cNvPr id="46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16895445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214</xdr:row>
      <xdr:rowOff>231775</xdr:rowOff>
    </xdr:from>
    <xdr:to>
      <xdr:col>3</xdr:col>
      <xdr:colOff>539750</xdr:colOff>
      <xdr:row>214</xdr:row>
      <xdr:rowOff>450850</xdr:rowOff>
    </xdr:to>
    <xdr:pic>
      <xdr:nvPicPr>
        <xdr:cNvPr id="46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168957625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214</xdr:row>
      <xdr:rowOff>228600</xdr:rowOff>
    </xdr:from>
    <xdr:to>
      <xdr:col>10</xdr:col>
      <xdr:colOff>260350</xdr:colOff>
      <xdr:row>214</xdr:row>
      <xdr:rowOff>447675</xdr:rowOff>
    </xdr:to>
    <xdr:pic>
      <xdr:nvPicPr>
        <xdr:cNvPr id="46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3850" y="16895445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214</xdr:row>
      <xdr:rowOff>231775</xdr:rowOff>
    </xdr:from>
    <xdr:to>
      <xdr:col>10</xdr:col>
      <xdr:colOff>539750</xdr:colOff>
      <xdr:row>214</xdr:row>
      <xdr:rowOff>450850</xdr:rowOff>
    </xdr:to>
    <xdr:pic>
      <xdr:nvPicPr>
        <xdr:cNvPr id="46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74675" y="168957625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214</xdr:row>
      <xdr:rowOff>228600</xdr:rowOff>
    </xdr:from>
    <xdr:to>
      <xdr:col>3</xdr:col>
      <xdr:colOff>260350</xdr:colOff>
      <xdr:row>214</xdr:row>
      <xdr:rowOff>447675</xdr:rowOff>
    </xdr:to>
    <xdr:pic>
      <xdr:nvPicPr>
        <xdr:cNvPr id="46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16895445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214</xdr:row>
      <xdr:rowOff>231775</xdr:rowOff>
    </xdr:from>
    <xdr:to>
      <xdr:col>3</xdr:col>
      <xdr:colOff>539750</xdr:colOff>
      <xdr:row>214</xdr:row>
      <xdr:rowOff>450850</xdr:rowOff>
    </xdr:to>
    <xdr:pic>
      <xdr:nvPicPr>
        <xdr:cNvPr id="47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168957625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214</xdr:row>
      <xdr:rowOff>228600</xdr:rowOff>
    </xdr:from>
    <xdr:to>
      <xdr:col>10</xdr:col>
      <xdr:colOff>260350</xdr:colOff>
      <xdr:row>214</xdr:row>
      <xdr:rowOff>447675</xdr:rowOff>
    </xdr:to>
    <xdr:pic>
      <xdr:nvPicPr>
        <xdr:cNvPr id="47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3850" y="16895445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214</xdr:row>
      <xdr:rowOff>231775</xdr:rowOff>
    </xdr:from>
    <xdr:to>
      <xdr:col>10</xdr:col>
      <xdr:colOff>539750</xdr:colOff>
      <xdr:row>214</xdr:row>
      <xdr:rowOff>450850</xdr:rowOff>
    </xdr:to>
    <xdr:pic>
      <xdr:nvPicPr>
        <xdr:cNvPr id="47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74675" y="168957625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223</xdr:row>
      <xdr:rowOff>228600</xdr:rowOff>
    </xdr:from>
    <xdr:to>
      <xdr:col>3</xdr:col>
      <xdr:colOff>260350</xdr:colOff>
      <xdr:row>223</xdr:row>
      <xdr:rowOff>447675</xdr:rowOff>
    </xdr:to>
    <xdr:pic>
      <xdr:nvPicPr>
        <xdr:cNvPr id="47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17789842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223</xdr:row>
      <xdr:rowOff>231775</xdr:rowOff>
    </xdr:from>
    <xdr:to>
      <xdr:col>3</xdr:col>
      <xdr:colOff>539750</xdr:colOff>
      <xdr:row>223</xdr:row>
      <xdr:rowOff>450850</xdr:rowOff>
    </xdr:to>
    <xdr:pic>
      <xdr:nvPicPr>
        <xdr:cNvPr id="47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17790160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223</xdr:row>
      <xdr:rowOff>228600</xdr:rowOff>
    </xdr:from>
    <xdr:to>
      <xdr:col>10</xdr:col>
      <xdr:colOff>260350</xdr:colOff>
      <xdr:row>223</xdr:row>
      <xdr:rowOff>447675</xdr:rowOff>
    </xdr:to>
    <xdr:pic>
      <xdr:nvPicPr>
        <xdr:cNvPr id="47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3850" y="17789842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223</xdr:row>
      <xdr:rowOff>231775</xdr:rowOff>
    </xdr:from>
    <xdr:to>
      <xdr:col>10</xdr:col>
      <xdr:colOff>539750</xdr:colOff>
      <xdr:row>223</xdr:row>
      <xdr:rowOff>450850</xdr:rowOff>
    </xdr:to>
    <xdr:pic>
      <xdr:nvPicPr>
        <xdr:cNvPr id="47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74675" y="17790160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223</xdr:row>
      <xdr:rowOff>228600</xdr:rowOff>
    </xdr:from>
    <xdr:to>
      <xdr:col>3</xdr:col>
      <xdr:colOff>260350</xdr:colOff>
      <xdr:row>223</xdr:row>
      <xdr:rowOff>447675</xdr:rowOff>
    </xdr:to>
    <xdr:pic>
      <xdr:nvPicPr>
        <xdr:cNvPr id="47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17789842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223</xdr:row>
      <xdr:rowOff>231775</xdr:rowOff>
    </xdr:from>
    <xdr:to>
      <xdr:col>3</xdr:col>
      <xdr:colOff>539750</xdr:colOff>
      <xdr:row>223</xdr:row>
      <xdr:rowOff>450850</xdr:rowOff>
    </xdr:to>
    <xdr:pic>
      <xdr:nvPicPr>
        <xdr:cNvPr id="47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17790160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223</xdr:row>
      <xdr:rowOff>228600</xdr:rowOff>
    </xdr:from>
    <xdr:to>
      <xdr:col>3</xdr:col>
      <xdr:colOff>260350</xdr:colOff>
      <xdr:row>223</xdr:row>
      <xdr:rowOff>447675</xdr:rowOff>
    </xdr:to>
    <xdr:pic>
      <xdr:nvPicPr>
        <xdr:cNvPr id="47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17789842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223</xdr:row>
      <xdr:rowOff>231775</xdr:rowOff>
    </xdr:from>
    <xdr:to>
      <xdr:col>3</xdr:col>
      <xdr:colOff>539750</xdr:colOff>
      <xdr:row>223</xdr:row>
      <xdr:rowOff>450850</xdr:rowOff>
    </xdr:to>
    <xdr:pic>
      <xdr:nvPicPr>
        <xdr:cNvPr id="48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17790160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223</xdr:row>
      <xdr:rowOff>228600</xdr:rowOff>
    </xdr:from>
    <xdr:to>
      <xdr:col>10</xdr:col>
      <xdr:colOff>260350</xdr:colOff>
      <xdr:row>223</xdr:row>
      <xdr:rowOff>447675</xdr:rowOff>
    </xdr:to>
    <xdr:pic>
      <xdr:nvPicPr>
        <xdr:cNvPr id="48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3850" y="17789842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223</xdr:row>
      <xdr:rowOff>231775</xdr:rowOff>
    </xdr:from>
    <xdr:to>
      <xdr:col>10</xdr:col>
      <xdr:colOff>539750</xdr:colOff>
      <xdr:row>223</xdr:row>
      <xdr:rowOff>450850</xdr:rowOff>
    </xdr:to>
    <xdr:pic>
      <xdr:nvPicPr>
        <xdr:cNvPr id="48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74675" y="17790160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223</xdr:row>
      <xdr:rowOff>228600</xdr:rowOff>
    </xdr:from>
    <xdr:to>
      <xdr:col>3</xdr:col>
      <xdr:colOff>260350</xdr:colOff>
      <xdr:row>223</xdr:row>
      <xdr:rowOff>447675</xdr:rowOff>
    </xdr:to>
    <xdr:pic>
      <xdr:nvPicPr>
        <xdr:cNvPr id="48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17789842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223</xdr:row>
      <xdr:rowOff>231775</xdr:rowOff>
    </xdr:from>
    <xdr:to>
      <xdr:col>3</xdr:col>
      <xdr:colOff>539750</xdr:colOff>
      <xdr:row>223</xdr:row>
      <xdr:rowOff>450850</xdr:rowOff>
    </xdr:to>
    <xdr:pic>
      <xdr:nvPicPr>
        <xdr:cNvPr id="48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17790160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223</xdr:row>
      <xdr:rowOff>228600</xdr:rowOff>
    </xdr:from>
    <xdr:to>
      <xdr:col>10</xdr:col>
      <xdr:colOff>260350</xdr:colOff>
      <xdr:row>223</xdr:row>
      <xdr:rowOff>447675</xdr:rowOff>
    </xdr:to>
    <xdr:pic>
      <xdr:nvPicPr>
        <xdr:cNvPr id="48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3850" y="17789842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223</xdr:row>
      <xdr:rowOff>231775</xdr:rowOff>
    </xdr:from>
    <xdr:to>
      <xdr:col>10</xdr:col>
      <xdr:colOff>539750</xdr:colOff>
      <xdr:row>223</xdr:row>
      <xdr:rowOff>450850</xdr:rowOff>
    </xdr:to>
    <xdr:pic>
      <xdr:nvPicPr>
        <xdr:cNvPr id="48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74675" y="17790160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227</xdr:row>
      <xdr:rowOff>228600</xdr:rowOff>
    </xdr:from>
    <xdr:to>
      <xdr:col>3</xdr:col>
      <xdr:colOff>260350</xdr:colOff>
      <xdr:row>227</xdr:row>
      <xdr:rowOff>447675</xdr:rowOff>
    </xdr:to>
    <xdr:pic>
      <xdr:nvPicPr>
        <xdr:cNvPr id="48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18194655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227</xdr:row>
      <xdr:rowOff>231775</xdr:rowOff>
    </xdr:from>
    <xdr:to>
      <xdr:col>3</xdr:col>
      <xdr:colOff>539750</xdr:colOff>
      <xdr:row>227</xdr:row>
      <xdr:rowOff>450850</xdr:rowOff>
    </xdr:to>
    <xdr:pic>
      <xdr:nvPicPr>
        <xdr:cNvPr id="48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181949725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227</xdr:row>
      <xdr:rowOff>228600</xdr:rowOff>
    </xdr:from>
    <xdr:to>
      <xdr:col>10</xdr:col>
      <xdr:colOff>260350</xdr:colOff>
      <xdr:row>227</xdr:row>
      <xdr:rowOff>447675</xdr:rowOff>
    </xdr:to>
    <xdr:pic>
      <xdr:nvPicPr>
        <xdr:cNvPr id="48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3850" y="18194655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227</xdr:row>
      <xdr:rowOff>231775</xdr:rowOff>
    </xdr:from>
    <xdr:to>
      <xdr:col>10</xdr:col>
      <xdr:colOff>539750</xdr:colOff>
      <xdr:row>227</xdr:row>
      <xdr:rowOff>450850</xdr:rowOff>
    </xdr:to>
    <xdr:pic>
      <xdr:nvPicPr>
        <xdr:cNvPr id="49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74675" y="181949725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227</xdr:row>
      <xdr:rowOff>228600</xdr:rowOff>
    </xdr:from>
    <xdr:to>
      <xdr:col>3</xdr:col>
      <xdr:colOff>260350</xdr:colOff>
      <xdr:row>227</xdr:row>
      <xdr:rowOff>447675</xdr:rowOff>
    </xdr:to>
    <xdr:pic>
      <xdr:nvPicPr>
        <xdr:cNvPr id="49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18194655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227</xdr:row>
      <xdr:rowOff>231775</xdr:rowOff>
    </xdr:from>
    <xdr:to>
      <xdr:col>3</xdr:col>
      <xdr:colOff>539750</xdr:colOff>
      <xdr:row>227</xdr:row>
      <xdr:rowOff>450850</xdr:rowOff>
    </xdr:to>
    <xdr:pic>
      <xdr:nvPicPr>
        <xdr:cNvPr id="49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181949725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227</xdr:row>
      <xdr:rowOff>228600</xdr:rowOff>
    </xdr:from>
    <xdr:to>
      <xdr:col>3</xdr:col>
      <xdr:colOff>260350</xdr:colOff>
      <xdr:row>227</xdr:row>
      <xdr:rowOff>447675</xdr:rowOff>
    </xdr:to>
    <xdr:pic>
      <xdr:nvPicPr>
        <xdr:cNvPr id="49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18194655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227</xdr:row>
      <xdr:rowOff>231775</xdr:rowOff>
    </xdr:from>
    <xdr:to>
      <xdr:col>3</xdr:col>
      <xdr:colOff>539750</xdr:colOff>
      <xdr:row>227</xdr:row>
      <xdr:rowOff>450850</xdr:rowOff>
    </xdr:to>
    <xdr:pic>
      <xdr:nvPicPr>
        <xdr:cNvPr id="49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181949725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227</xdr:row>
      <xdr:rowOff>228600</xdr:rowOff>
    </xdr:from>
    <xdr:to>
      <xdr:col>10</xdr:col>
      <xdr:colOff>260350</xdr:colOff>
      <xdr:row>227</xdr:row>
      <xdr:rowOff>447675</xdr:rowOff>
    </xdr:to>
    <xdr:pic>
      <xdr:nvPicPr>
        <xdr:cNvPr id="49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3850" y="18194655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227</xdr:row>
      <xdr:rowOff>231775</xdr:rowOff>
    </xdr:from>
    <xdr:to>
      <xdr:col>10</xdr:col>
      <xdr:colOff>539750</xdr:colOff>
      <xdr:row>227</xdr:row>
      <xdr:rowOff>450850</xdr:rowOff>
    </xdr:to>
    <xdr:pic>
      <xdr:nvPicPr>
        <xdr:cNvPr id="49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74675" y="181949725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227</xdr:row>
      <xdr:rowOff>228600</xdr:rowOff>
    </xdr:from>
    <xdr:to>
      <xdr:col>3</xdr:col>
      <xdr:colOff>260350</xdr:colOff>
      <xdr:row>227</xdr:row>
      <xdr:rowOff>447675</xdr:rowOff>
    </xdr:to>
    <xdr:pic>
      <xdr:nvPicPr>
        <xdr:cNvPr id="49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18194655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227</xdr:row>
      <xdr:rowOff>231775</xdr:rowOff>
    </xdr:from>
    <xdr:to>
      <xdr:col>3</xdr:col>
      <xdr:colOff>539750</xdr:colOff>
      <xdr:row>227</xdr:row>
      <xdr:rowOff>450850</xdr:rowOff>
    </xdr:to>
    <xdr:pic>
      <xdr:nvPicPr>
        <xdr:cNvPr id="49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181949725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227</xdr:row>
      <xdr:rowOff>228600</xdr:rowOff>
    </xdr:from>
    <xdr:to>
      <xdr:col>10</xdr:col>
      <xdr:colOff>260350</xdr:colOff>
      <xdr:row>227</xdr:row>
      <xdr:rowOff>447675</xdr:rowOff>
    </xdr:to>
    <xdr:pic>
      <xdr:nvPicPr>
        <xdr:cNvPr id="49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3850" y="18194655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227</xdr:row>
      <xdr:rowOff>231775</xdr:rowOff>
    </xdr:from>
    <xdr:to>
      <xdr:col>10</xdr:col>
      <xdr:colOff>539750</xdr:colOff>
      <xdr:row>227</xdr:row>
      <xdr:rowOff>450850</xdr:rowOff>
    </xdr:to>
    <xdr:pic>
      <xdr:nvPicPr>
        <xdr:cNvPr id="50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74675" y="181949725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231</xdr:row>
      <xdr:rowOff>228600</xdr:rowOff>
    </xdr:from>
    <xdr:to>
      <xdr:col>3</xdr:col>
      <xdr:colOff>260350</xdr:colOff>
      <xdr:row>231</xdr:row>
      <xdr:rowOff>447675</xdr:rowOff>
    </xdr:to>
    <xdr:pic>
      <xdr:nvPicPr>
        <xdr:cNvPr id="50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1860042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231</xdr:row>
      <xdr:rowOff>231775</xdr:rowOff>
    </xdr:from>
    <xdr:to>
      <xdr:col>3</xdr:col>
      <xdr:colOff>539750</xdr:colOff>
      <xdr:row>231</xdr:row>
      <xdr:rowOff>450850</xdr:rowOff>
    </xdr:to>
    <xdr:pic>
      <xdr:nvPicPr>
        <xdr:cNvPr id="50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186007375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231</xdr:row>
      <xdr:rowOff>228600</xdr:rowOff>
    </xdr:from>
    <xdr:to>
      <xdr:col>10</xdr:col>
      <xdr:colOff>260350</xdr:colOff>
      <xdr:row>231</xdr:row>
      <xdr:rowOff>447675</xdr:rowOff>
    </xdr:to>
    <xdr:pic>
      <xdr:nvPicPr>
        <xdr:cNvPr id="50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3850" y="1860042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231</xdr:row>
      <xdr:rowOff>231775</xdr:rowOff>
    </xdr:from>
    <xdr:to>
      <xdr:col>10</xdr:col>
      <xdr:colOff>539750</xdr:colOff>
      <xdr:row>231</xdr:row>
      <xdr:rowOff>450850</xdr:rowOff>
    </xdr:to>
    <xdr:pic>
      <xdr:nvPicPr>
        <xdr:cNvPr id="50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74675" y="186007375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231</xdr:row>
      <xdr:rowOff>228600</xdr:rowOff>
    </xdr:from>
    <xdr:to>
      <xdr:col>3</xdr:col>
      <xdr:colOff>260350</xdr:colOff>
      <xdr:row>231</xdr:row>
      <xdr:rowOff>447675</xdr:rowOff>
    </xdr:to>
    <xdr:pic>
      <xdr:nvPicPr>
        <xdr:cNvPr id="50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1860042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231</xdr:row>
      <xdr:rowOff>231775</xdr:rowOff>
    </xdr:from>
    <xdr:to>
      <xdr:col>3</xdr:col>
      <xdr:colOff>539750</xdr:colOff>
      <xdr:row>231</xdr:row>
      <xdr:rowOff>450850</xdr:rowOff>
    </xdr:to>
    <xdr:pic>
      <xdr:nvPicPr>
        <xdr:cNvPr id="50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186007375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231</xdr:row>
      <xdr:rowOff>228600</xdr:rowOff>
    </xdr:from>
    <xdr:to>
      <xdr:col>3</xdr:col>
      <xdr:colOff>260350</xdr:colOff>
      <xdr:row>231</xdr:row>
      <xdr:rowOff>447675</xdr:rowOff>
    </xdr:to>
    <xdr:pic>
      <xdr:nvPicPr>
        <xdr:cNvPr id="50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1860042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231</xdr:row>
      <xdr:rowOff>231775</xdr:rowOff>
    </xdr:from>
    <xdr:to>
      <xdr:col>3</xdr:col>
      <xdr:colOff>539750</xdr:colOff>
      <xdr:row>231</xdr:row>
      <xdr:rowOff>450850</xdr:rowOff>
    </xdr:to>
    <xdr:pic>
      <xdr:nvPicPr>
        <xdr:cNvPr id="50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186007375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231</xdr:row>
      <xdr:rowOff>228600</xdr:rowOff>
    </xdr:from>
    <xdr:to>
      <xdr:col>10</xdr:col>
      <xdr:colOff>260350</xdr:colOff>
      <xdr:row>231</xdr:row>
      <xdr:rowOff>447675</xdr:rowOff>
    </xdr:to>
    <xdr:pic>
      <xdr:nvPicPr>
        <xdr:cNvPr id="50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3850" y="1860042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231</xdr:row>
      <xdr:rowOff>231775</xdr:rowOff>
    </xdr:from>
    <xdr:to>
      <xdr:col>10</xdr:col>
      <xdr:colOff>539750</xdr:colOff>
      <xdr:row>231</xdr:row>
      <xdr:rowOff>450850</xdr:rowOff>
    </xdr:to>
    <xdr:pic>
      <xdr:nvPicPr>
        <xdr:cNvPr id="51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74675" y="186007375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231</xdr:row>
      <xdr:rowOff>228600</xdr:rowOff>
    </xdr:from>
    <xdr:to>
      <xdr:col>3</xdr:col>
      <xdr:colOff>260350</xdr:colOff>
      <xdr:row>231</xdr:row>
      <xdr:rowOff>447675</xdr:rowOff>
    </xdr:to>
    <xdr:pic>
      <xdr:nvPicPr>
        <xdr:cNvPr id="5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1860042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231</xdr:row>
      <xdr:rowOff>231775</xdr:rowOff>
    </xdr:from>
    <xdr:to>
      <xdr:col>3</xdr:col>
      <xdr:colOff>539750</xdr:colOff>
      <xdr:row>231</xdr:row>
      <xdr:rowOff>450850</xdr:rowOff>
    </xdr:to>
    <xdr:pic>
      <xdr:nvPicPr>
        <xdr:cNvPr id="51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186007375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231</xdr:row>
      <xdr:rowOff>228600</xdr:rowOff>
    </xdr:from>
    <xdr:to>
      <xdr:col>10</xdr:col>
      <xdr:colOff>260350</xdr:colOff>
      <xdr:row>231</xdr:row>
      <xdr:rowOff>447675</xdr:rowOff>
    </xdr:to>
    <xdr:pic>
      <xdr:nvPicPr>
        <xdr:cNvPr id="51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3850" y="1860042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231</xdr:row>
      <xdr:rowOff>231775</xdr:rowOff>
    </xdr:from>
    <xdr:to>
      <xdr:col>10</xdr:col>
      <xdr:colOff>539750</xdr:colOff>
      <xdr:row>231</xdr:row>
      <xdr:rowOff>450850</xdr:rowOff>
    </xdr:to>
    <xdr:pic>
      <xdr:nvPicPr>
        <xdr:cNvPr id="51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74675" y="186007375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239</xdr:row>
      <xdr:rowOff>228600</xdr:rowOff>
    </xdr:from>
    <xdr:to>
      <xdr:col>3</xdr:col>
      <xdr:colOff>260350</xdr:colOff>
      <xdr:row>239</xdr:row>
      <xdr:rowOff>447675</xdr:rowOff>
    </xdr:to>
    <xdr:pic>
      <xdr:nvPicPr>
        <xdr:cNvPr id="51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19313842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239</xdr:row>
      <xdr:rowOff>231775</xdr:rowOff>
    </xdr:from>
    <xdr:to>
      <xdr:col>3</xdr:col>
      <xdr:colOff>539750</xdr:colOff>
      <xdr:row>239</xdr:row>
      <xdr:rowOff>450850</xdr:rowOff>
    </xdr:to>
    <xdr:pic>
      <xdr:nvPicPr>
        <xdr:cNvPr id="51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19314160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239</xdr:row>
      <xdr:rowOff>228600</xdr:rowOff>
    </xdr:from>
    <xdr:to>
      <xdr:col>10</xdr:col>
      <xdr:colOff>260350</xdr:colOff>
      <xdr:row>239</xdr:row>
      <xdr:rowOff>447675</xdr:rowOff>
    </xdr:to>
    <xdr:pic>
      <xdr:nvPicPr>
        <xdr:cNvPr id="51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3850" y="19313842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239</xdr:row>
      <xdr:rowOff>231775</xdr:rowOff>
    </xdr:from>
    <xdr:to>
      <xdr:col>10</xdr:col>
      <xdr:colOff>539750</xdr:colOff>
      <xdr:row>239</xdr:row>
      <xdr:rowOff>450850</xdr:rowOff>
    </xdr:to>
    <xdr:pic>
      <xdr:nvPicPr>
        <xdr:cNvPr id="51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74675" y="19314160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239</xdr:row>
      <xdr:rowOff>228600</xdr:rowOff>
    </xdr:from>
    <xdr:to>
      <xdr:col>3</xdr:col>
      <xdr:colOff>260350</xdr:colOff>
      <xdr:row>239</xdr:row>
      <xdr:rowOff>447675</xdr:rowOff>
    </xdr:to>
    <xdr:pic>
      <xdr:nvPicPr>
        <xdr:cNvPr id="51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19313842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239</xdr:row>
      <xdr:rowOff>231775</xdr:rowOff>
    </xdr:from>
    <xdr:to>
      <xdr:col>3</xdr:col>
      <xdr:colOff>539750</xdr:colOff>
      <xdr:row>239</xdr:row>
      <xdr:rowOff>450850</xdr:rowOff>
    </xdr:to>
    <xdr:pic>
      <xdr:nvPicPr>
        <xdr:cNvPr id="52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19314160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239</xdr:row>
      <xdr:rowOff>228600</xdr:rowOff>
    </xdr:from>
    <xdr:to>
      <xdr:col>3</xdr:col>
      <xdr:colOff>260350</xdr:colOff>
      <xdr:row>239</xdr:row>
      <xdr:rowOff>447675</xdr:rowOff>
    </xdr:to>
    <xdr:pic>
      <xdr:nvPicPr>
        <xdr:cNvPr id="52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19313842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239</xdr:row>
      <xdr:rowOff>231775</xdr:rowOff>
    </xdr:from>
    <xdr:to>
      <xdr:col>3</xdr:col>
      <xdr:colOff>539750</xdr:colOff>
      <xdr:row>239</xdr:row>
      <xdr:rowOff>450850</xdr:rowOff>
    </xdr:to>
    <xdr:pic>
      <xdr:nvPicPr>
        <xdr:cNvPr id="52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19314160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239</xdr:row>
      <xdr:rowOff>228600</xdr:rowOff>
    </xdr:from>
    <xdr:to>
      <xdr:col>10</xdr:col>
      <xdr:colOff>260350</xdr:colOff>
      <xdr:row>239</xdr:row>
      <xdr:rowOff>447675</xdr:rowOff>
    </xdr:to>
    <xdr:pic>
      <xdr:nvPicPr>
        <xdr:cNvPr id="52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3850" y="19313842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239</xdr:row>
      <xdr:rowOff>231775</xdr:rowOff>
    </xdr:from>
    <xdr:to>
      <xdr:col>10</xdr:col>
      <xdr:colOff>539750</xdr:colOff>
      <xdr:row>239</xdr:row>
      <xdr:rowOff>450850</xdr:rowOff>
    </xdr:to>
    <xdr:pic>
      <xdr:nvPicPr>
        <xdr:cNvPr id="52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74675" y="19314160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239</xdr:row>
      <xdr:rowOff>228600</xdr:rowOff>
    </xdr:from>
    <xdr:to>
      <xdr:col>3</xdr:col>
      <xdr:colOff>260350</xdr:colOff>
      <xdr:row>239</xdr:row>
      <xdr:rowOff>447675</xdr:rowOff>
    </xdr:to>
    <xdr:pic>
      <xdr:nvPicPr>
        <xdr:cNvPr id="52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19313842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239</xdr:row>
      <xdr:rowOff>231775</xdr:rowOff>
    </xdr:from>
    <xdr:to>
      <xdr:col>3</xdr:col>
      <xdr:colOff>539750</xdr:colOff>
      <xdr:row>239</xdr:row>
      <xdr:rowOff>450850</xdr:rowOff>
    </xdr:to>
    <xdr:pic>
      <xdr:nvPicPr>
        <xdr:cNvPr id="52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19314160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239</xdr:row>
      <xdr:rowOff>228600</xdr:rowOff>
    </xdr:from>
    <xdr:to>
      <xdr:col>10</xdr:col>
      <xdr:colOff>260350</xdr:colOff>
      <xdr:row>239</xdr:row>
      <xdr:rowOff>447675</xdr:rowOff>
    </xdr:to>
    <xdr:pic>
      <xdr:nvPicPr>
        <xdr:cNvPr id="52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3850" y="19313842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239</xdr:row>
      <xdr:rowOff>231775</xdr:rowOff>
    </xdr:from>
    <xdr:to>
      <xdr:col>10</xdr:col>
      <xdr:colOff>539750</xdr:colOff>
      <xdr:row>239</xdr:row>
      <xdr:rowOff>450850</xdr:rowOff>
    </xdr:to>
    <xdr:pic>
      <xdr:nvPicPr>
        <xdr:cNvPr id="52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74675" y="19314160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243</xdr:row>
      <xdr:rowOff>228600</xdr:rowOff>
    </xdr:from>
    <xdr:to>
      <xdr:col>3</xdr:col>
      <xdr:colOff>260350</xdr:colOff>
      <xdr:row>243</xdr:row>
      <xdr:rowOff>447675</xdr:rowOff>
    </xdr:to>
    <xdr:pic>
      <xdr:nvPicPr>
        <xdr:cNvPr id="52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19687222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243</xdr:row>
      <xdr:rowOff>231775</xdr:rowOff>
    </xdr:from>
    <xdr:to>
      <xdr:col>3</xdr:col>
      <xdr:colOff>539750</xdr:colOff>
      <xdr:row>243</xdr:row>
      <xdr:rowOff>450850</xdr:rowOff>
    </xdr:to>
    <xdr:pic>
      <xdr:nvPicPr>
        <xdr:cNvPr id="53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19687540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243</xdr:row>
      <xdr:rowOff>228600</xdr:rowOff>
    </xdr:from>
    <xdr:to>
      <xdr:col>10</xdr:col>
      <xdr:colOff>260350</xdr:colOff>
      <xdr:row>243</xdr:row>
      <xdr:rowOff>447675</xdr:rowOff>
    </xdr:to>
    <xdr:pic>
      <xdr:nvPicPr>
        <xdr:cNvPr id="53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3850" y="19687222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243</xdr:row>
      <xdr:rowOff>231775</xdr:rowOff>
    </xdr:from>
    <xdr:to>
      <xdr:col>10</xdr:col>
      <xdr:colOff>539750</xdr:colOff>
      <xdr:row>243</xdr:row>
      <xdr:rowOff>450850</xdr:rowOff>
    </xdr:to>
    <xdr:pic>
      <xdr:nvPicPr>
        <xdr:cNvPr id="53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74675" y="19687540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243</xdr:row>
      <xdr:rowOff>228600</xdr:rowOff>
    </xdr:from>
    <xdr:to>
      <xdr:col>3</xdr:col>
      <xdr:colOff>260350</xdr:colOff>
      <xdr:row>243</xdr:row>
      <xdr:rowOff>447675</xdr:rowOff>
    </xdr:to>
    <xdr:pic>
      <xdr:nvPicPr>
        <xdr:cNvPr id="53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19687222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243</xdr:row>
      <xdr:rowOff>231775</xdr:rowOff>
    </xdr:from>
    <xdr:to>
      <xdr:col>3</xdr:col>
      <xdr:colOff>539750</xdr:colOff>
      <xdr:row>243</xdr:row>
      <xdr:rowOff>450850</xdr:rowOff>
    </xdr:to>
    <xdr:pic>
      <xdr:nvPicPr>
        <xdr:cNvPr id="53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19687540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243</xdr:row>
      <xdr:rowOff>228600</xdr:rowOff>
    </xdr:from>
    <xdr:to>
      <xdr:col>3</xdr:col>
      <xdr:colOff>260350</xdr:colOff>
      <xdr:row>243</xdr:row>
      <xdr:rowOff>447675</xdr:rowOff>
    </xdr:to>
    <xdr:pic>
      <xdr:nvPicPr>
        <xdr:cNvPr id="53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19687222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243</xdr:row>
      <xdr:rowOff>231775</xdr:rowOff>
    </xdr:from>
    <xdr:to>
      <xdr:col>3</xdr:col>
      <xdr:colOff>539750</xdr:colOff>
      <xdr:row>243</xdr:row>
      <xdr:rowOff>450850</xdr:rowOff>
    </xdr:to>
    <xdr:pic>
      <xdr:nvPicPr>
        <xdr:cNvPr id="53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19687540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243</xdr:row>
      <xdr:rowOff>228600</xdr:rowOff>
    </xdr:from>
    <xdr:to>
      <xdr:col>10</xdr:col>
      <xdr:colOff>260350</xdr:colOff>
      <xdr:row>243</xdr:row>
      <xdr:rowOff>447675</xdr:rowOff>
    </xdr:to>
    <xdr:pic>
      <xdr:nvPicPr>
        <xdr:cNvPr id="53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3850" y="19687222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243</xdr:row>
      <xdr:rowOff>231775</xdr:rowOff>
    </xdr:from>
    <xdr:to>
      <xdr:col>10</xdr:col>
      <xdr:colOff>539750</xdr:colOff>
      <xdr:row>243</xdr:row>
      <xdr:rowOff>450850</xdr:rowOff>
    </xdr:to>
    <xdr:pic>
      <xdr:nvPicPr>
        <xdr:cNvPr id="53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74675" y="19687540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243</xdr:row>
      <xdr:rowOff>228600</xdr:rowOff>
    </xdr:from>
    <xdr:to>
      <xdr:col>3</xdr:col>
      <xdr:colOff>260350</xdr:colOff>
      <xdr:row>243</xdr:row>
      <xdr:rowOff>447675</xdr:rowOff>
    </xdr:to>
    <xdr:pic>
      <xdr:nvPicPr>
        <xdr:cNvPr id="53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19687222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243</xdr:row>
      <xdr:rowOff>231775</xdr:rowOff>
    </xdr:from>
    <xdr:to>
      <xdr:col>3</xdr:col>
      <xdr:colOff>539750</xdr:colOff>
      <xdr:row>243</xdr:row>
      <xdr:rowOff>450850</xdr:rowOff>
    </xdr:to>
    <xdr:pic>
      <xdr:nvPicPr>
        <xdr:cNvPr id="54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19687540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243</xdr:row>
      <xdr:rowOff>228600</xdr:rowOff>
    </xdr:from>
    <xdr:to>
      <xdr:col>10</xdr:col>
      <xdr:colOff>260350</xdr:colOff>
      <xdr:row>243</xdr:row>
      <xdr:rowOff>447675</xdr:rowOff>
    </xdr:to>
    <xdr:pic>
      <xdr:nvPicPr>
        <xdr:cNvPr id="54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3850" y="19687222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243</xdr:row>
      <xdr:rowOff>231775</xdr:rowOff>
    </xdr:from>
    <xdr:to>
      <xdr:col>10</xdr:col>
      <xdr:colOff>539750</xdr:colOff>
      <xdr:row>243</xdr:row>
      <xdr:rowOff>450850</xdr:rowOff>
    </xdr:to>
    <xdr:pic>
      <xdr:nvPicPr>
        <xdr:cNvPr id="54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74675" y="19687540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247</xdr:row>
      <xdr:rowOff>228600</xdr:rowOff>
    </xdr:from>
    <xdr:to>
      <xdr:col>3</xdr:col>
      <xdr:colOff>260350</xdr:colOff>
      <xdr:row>247</xdr:row>
      <xdr:rowOff>447675</xdr:rowOff>
    </xdr:to>
    <xdr:pic>
      <xdr:nvPicPr>
        <xdr:cNvPr id="54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20060602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247</xdr:row>
      <xdr:rowOff>231775</xdr:rowOff>
    </xdr:from>
    <xdr:to>
      <xdr:col>3</xdr:col>
      <xdr:colOff>539750</xdr:colOff>
      <xdr:row>247</xdr:row>
      <xdr:rowOff>450850</xdr:rowOff>
    </xdr:to>
    <xdr:pic>
      <xdr:nvPicPr>
        <xdr:cNvPr id="54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20060920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247</xdr:row>
      <xdr:rowOff>228600</xdr:rowOff>
    </xdr:from>
    <xdr:to>
      <xdr:col>10</xdr:col>
      <xdr:colOff>260350</xdr:colOff>
      <xdr:row>247</xdr:row>
      <xdr:rowOff>447675</xdr:rowOff>
    </xdr:to>
    <xdr:pic>
      <xdr:nvPicPr>
        <xdr:cNvPr id="54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3850" y="20060602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247</xdr:row>
      <xdr:rowOff>231775</xdr:rowOff>
    </xdr:from>
    <xdr:to>
      <xdr:col>10</xdr:col>
      <xdr:colOff>539750</xdr:colOff>
      <xdr:row>247</xdr:row>
      <xdr:rowOff>450850</xdr:rowOff>
    </xdr:to>
    <xdr:pic>
      <xdr:nvPicPr>
        <xdr:cNvPr id="54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74675" y="20060920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247</xdr:row>
      <xdr:rowOff>228600</xdr:rowOff>
    </xdr:from>
    <xdr:to>
      <xdr:col>3</xdr:col>
      <xdr:colOff>260350</xdr:colOff>
      <xdr:row>247</xdr:row>
      <xdr:rowOff>447675</xdr:rowOff>
    </xdr:to>
    <xdr:pic>
      <xdr:nvPicPr>
        <xdr:cNvPr id="54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20060602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247</xdr:row>
      <xdr:rowOff>231775</xdr:rowOff>
    </xdr:from>
    <xdr:to>
      <xdr:col>3</xdr:col>
      <xdr:colOff>539750</xdr:colOff>
      <xdr:row>247</xdr:row>
      <xdr:rowOff>450850</xdr:rowOff>
    </xdr:to>
    <xdr:pic>
      <xdr:nvPicPr>
        <xdr:cNvPr id="54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20060920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247</xdr:row>
      <xdr:rowOff>228600</xdr:rowOff>
    </xdr:from>
    <xdr:to>
      <xdr:col>3</xdr:col>
      <xdr:colOff>260350</xdr:colOff>
      <xdr:row>247</xdr:row>
      <xdr:rowOff>447675</xdr:rowOff>
    </xdr:to>
    <xdr:pic>
      <xdr:nvPicPr>
        <xdr:cNvPr id="54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20060602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247</xdr:row>
      <xdr:rowOff>231775</xdr:rowOff>
    </xdr:from>
    <xdr:to>
      <xdr:col>3</xdr:col>
      <xdr:colOff>539750</xdr:colOff>
      <xdr:row>247</xdr:row>
      <xdr:rowOff>450850</xdr:rowOff>
    </xdr:to>
    <xdr:pic>
      <xdr:nvPicPr>
        <xdr:cNvPr id="55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20060920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247</xdr:row>
      <xdr:rowOff>228600</xdr:rowOff>
    </xdr:from>
    <xdr:to>
      <xdr:col>10</xdr:col>
      <xdr:colOff>260350</xdr:colOff>
      <xdr:row>247</xdr:row>
      <xdr:rowOff>447675</xdr:rowOff>
    </xdr:to>
    <xdr:pic>
      <xdr:nvPicPr>
        <xdr:cNvPr id="55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3850" y="20060602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247</xdr:row>
      <xdr:rowOff>231775</xdr:rowOff>
    </xdr:from>
    <xdr:to>
      <xdr:col>10</xdr:col>
      <xdr:colOff>539750</xdr:colOff>
      <xdr:row>247</xdr:row>
      <xdr:rowOff>450850</xdr:rowOff>
    </xdr:to>
    <xdr:pic>
      <xdr:nvPicPr>
        <xdr:cNvPr id="55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74675" y="20060920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247</xdr:row>
      <xdr:rowOff>228600</xdr:rowOff>
    </xdr:from>
    <xdr:to>
      <xdr:col>3</xdr:col>
      <xdr:colOff>260350</xdr:colOff>
      <xdr:row>247</xdr:row>
      <xdr:rowOff>447675</xdr:rowOff>
    </xdr:to>
    <xdr:pic>
      <xdr:nvPicPr>
        <xdr:cNvPr id="55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20060602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247</xdr:row>
      <xdr:rowOff>231775</xdr:rowOff>
    </xdr:from>
    <xdr:to>
      <xdr:col>3</xdr:col>
      <xdr:colOff>539750</xdr:colOff>
      <xdr:row>247</xdr:row>
      <xdr:rowOff>450850</xdr:rowOff>
    </xdr:to>
    <xdr:pic>
      <xdr:nvPicPr>
        <xdr:cNvPr id="55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20060920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247</xdr:row>
      <xdr:rowOff>228600</xdr:rowOff>
    </xdr:from>
    <xdr:to>
      <xdr:col>10</xdr:col>
      <xdr:colOff>260350</xdr:colOff>
      <xdr:row>247</xdr:row>
      <xdr:rowOff>447675</xdr:rowOff>
    </xdr:to>
    <xdr:pic>
      <xdr:nvPicPr>
        <xdr:cNvPr id="55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3850" y="20060602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247</xdr:row>
      <xdr:rowOff>231775</xdr:rowOff>
    </xdr:from>
    <xdr:to>
      <xdr:col>10</xdr:col>
      <xdr:colOff>539750</xdr:colOff>
      <xdr:row>247</xdr:row>
      <xdr:rowOff>450850</xdr:rowOff>
    </xdr:to>
    <xdr:pic>
      <xdr:nvPicPr>
        <xdr:cNvPr id="55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74675" y="20060920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251</xdr:row>
      <xdr:rowOff>228600</xdr:rowOff>
    </xdr:from>
    <xdr:to>
      <xdr:col>3</xdr:col>
      <xdr:colOff>260350</xdr:colOff>
      <xdr:row>251</xdr:row>
      <xdr:rowOff>447675</xdr:rowOff>
    </xdr:to>
    <xdr:pic>
      <xdr:nvPicPr>
        <xdr:cNvPr id="55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20456842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251</xdr:row>
      <xdr:rowOff>231775</xdr:rowOff>
    </xdr:from>
    <xdr:to>
      <xdr:col>3</xdr:col>
      <xdr:colOff>539750</xdr:colOff>
      <xdr:row>251</xdr:row>
      <xdr:rowOff>450850</xdr:rowOff>
    </xdr:to>
    <xdr:pic>
      <xdr:nvPicPr>
        <xdr:cNvPr id="55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20457160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251</xdr:row>
      <xdr:rowOff>228600</xdr:rowOff>
    </xdr:from>
    <xdr:to>
      <xdr:col>10</xdr:col>
      <xdr:colOff>260350</xdr:colOff>
      <xdr:row>251</xdr:row>
      <xdr:rowOff>447675</xdr:rowOff>
    </xdr:to>
    <xdr:pic>
      <xdr:nvPicPr>
        <xdr:cNvPr id="55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3850" y="20456842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251</xdr:row>
      <xdr:rowOff>231775</xdr:rowOff>
    </xdr:from>
    <xdr:to>
      <xdr:col>10</xdr:col>
      <xdr:colOff>539750</xdr:colOff>
      <xdr:row>251</xdr:row>
      <xdr:rowOff>450850</xdr:rowOff>
    </xdr:to>
    <xdr:pic>
      <xdr:nvPicPr>
        <xdr:cNvPr id="56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74675" y="20457160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251</xdr:row>
      <xdr:rowOff>228600</xdr:rowOff>
    </xdr:from>
    <xdr:to>
      <xdr:col>3</xdr:col>
      <xdr:colOff>260350</xdr:colOff>
      <xdr:row>251</xdr:row>
      <xdr:rowOff>447675</xdr:rowOff>
    </xdr:to>
    <xdr:pic>
      <xdr:nvPicPr>
        <xdr:cNvPr id="56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20456842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251</xdr:row>
      <xdr:rowOff>231775</xdr:rowOff>
    </xdr:from>
    <xdr:to>
      <xdr:col>3</xdr:col>
      <xdr:colOff>539750</xdr:colOff>
      <xdr:row>251</xdr:row>
      <xdr:rowOff>450850</xdr:rowOff>
    </xdr:to>
    <xdr:pic>
      <xdr:nvPicPr>
        <xdr:cNvPr id="56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20457160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251</xdr:row>
      <xdr:rowOff>228600</xdr:rowOff>
    </xdr:from>
    <xdr:to>
      <xdr:col>3</xdr:col>
      <xdr:colOff>260350</xdr:colOff>
      <xdr:row>251</xdr:row>
      <xdr:rowOff>447675</xdr:rowOff>
    </xdr:to>
    <xdr:pic>
      <xdr:nvPicPr>
        <xdr:cNvPr id="56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20456842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251</xdr:row>
      <xdr:rowOff>231775</xdr:rowOff>
    </xdr:from>
    <xdr:to>
      <xdr:col>3</xdr:col>
      <xdr:colOff>539750</xdr:colOff>
      <xdr:row>251</xdr:row>
      <xdr:rowOff>450850</xdr:rowOff>
    </xdr:to>
    <xdr:pic>
      <xdr:nvPicPr>
        <xdr:cNvPr id="56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20457160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251</xdr:row>
      <xdr:rowOff>228600</xdr:rowOff>
    </xdr:from>
    <xdr:to>
      <xdr:col>10</xdr:col>
      <xdr:colOff>260350</xdr:colOff>
      <xdr:row>251</xdr:row>
      <xdr:rowOff>447675</xdr:rowOff>
    </xdr:to>
    <xdr:pic>
      <xdr:nvPicPr>
        <xdr:cNvPr id="56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3850" y="20456842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251</xdr:row>
      <xdr:rowOff>231775</xdr:rowOff>
    </xdr:from>
    <xdr:to>
      <xdr:col>10</xdr:col>
      <xdr:colOff>539750</xdr:colOff>
      <xdr:row>251</xdr:row>
      <xdr:rowOff>450850</xdr:rowOff>
    </xdr:to>
    <xdr:pic>
      <xdr:nvPicPr>
        <xdr:cNvPr id="56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74675" y="20457160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251</xdr:row>
      <xdr:rowOff>228600</xdr:rowOff>
    </xdr:from>
    <xdr:to>
      <xdr:col>3</xdr:col>
      <xdr:colOff>260350</xdr:colOff>
      <xdr:row>251</xdr:row>
      <xdr:rowOff>447675</xdr:rowOff>
    </xdr:to>
    <xdr:pic>
      <xdr:nvPicPr>
        <xdr:cNvPr id="56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20456842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251</xdr:row>
      <xdr:rowOff>231775</xdr:rowOff>
    </xdr:from>
    <xdr:to>
      <xdr:col>3</xdr:col>
      <xdr:colOff>539750</xdr:colOff>
      <xdr:row>251</xdr:row>
      <xdr:rowOff>450850</xdr:rowOff>
    </xdr:to>
    <xdr:pic>
      <xdr:nvPicPr>
        <xdr:cNvPr id="56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20457160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251</xdr:row>
      <xdr:rowOff>228600</xdr:rowOff>
    </xdr:from>
    <xdr:to>
      <xdr:col>10</xdr:col>
      <xdr:colOff>260350</xdr:colOff>
      <xdr:row>251</xdr:row>
      <xdr:rowOff>447675</xdr:rowOff>
    </xdr:to>
    <xdr:pic>
      <xdr:nvPicPr>
        <xdr:cNvPr id="56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3850" y="20456842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251</xdr:row>
      <xdr:rowOff>231775</xdr:rowOff>
    </xdr:from>
    <xdr:to>
      <xdr:col>10</xdr:col>
      <xdr:colOff>539750</xdr:colOff>
      <xdr:row>251</xdr:row>
      <xdr:rowOff>450850</xdr:rowOff>
    </xdr:to>
    <xdr:pic>
      <xdr:nvPicPr>
        <xdr:cNvPr id="57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74675" y="20457160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264</xdr:row>
      <xdr:rowOff>228600</xdr:rowOff>
    </xdr:from>
    <xdr:to>
      <xdr:col>3</xdr:col>
      <xdr:colOff>260350</xdr:colOff>
      <xdr:row>264</xdr:row>
      <xdr:rowOff>447675</xdr:rowOff>
    </xdr:to>
    <xdr:pic>
      <xdr:nvPicPr>
        <xdr:cNvPr id="57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21649372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264</xdr:row>
      <xdr:rowOff>231775</xdr:rowOff>
    </xdr:from>
    <xdr:to>
      <xdr:col>3</xdr:col>
      <xdr:colOff>539750</xdr:colOff>
      <xdr:row>264</xdr:row>
      <xdr:rowOff>450850</xdr:rowOff>
    </xdr:to>
    <xdr:pic>
      <xdr:nvPicPr>
        <xdr:cNvPr id="57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21649690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264</xdr:row>
      <xdr:rowOff>228600</xdr:rowOff>
    </xdr:from>
    <xdr:to>
      <xdr:col>10</xdr:col>
      <xdr:colOff>260350</xdr:colOff>
      <xdr:row>264</xdr:row>
      <xdr:rowOff>447675</xdr:rowOff>
    </xdr:to>
    <xdr:pic>
      <xdr:nvPicPr>
        <xdr:cNvPr id="57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3850" y="21649372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264</xdr:row>
      <xdr:rowOff>231775</xdr:rowOff>
    </xdr:from>
    <xdr:to>
      <xdr:col>10</xdr:col>
      <xdr:colOff>539750</xdr:colOff>
      <xdr:row>264</xdr:row>
      <xdr:rowOff>450850</xdr:rowOff>
    </xdr:to>
    <xdr:pic>
      <xdr:nvPicPr>
        <xdr:cNvPr id="57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74675" y="21649690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264</xdr:row>
      <xdr:rowOff>228600</xdr:rowOff>
    </xdr:from>
    <xdr:to>
      <xdr:col>3</xdr:col>
      <xdr:colOff>260350</xdr:colOff>
      <xdr:row>264</xdr:row>
      <xdr:rowOff>447675</xdr:rowOff>
    </xdr:to>
    <xdr:pic>
      <xdr:nvPicPr>
        <xdr:cNvPr id="57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21649372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264</xdr:row>
      <xdr:rowOff>231775</xdr:rowOff>
    </xdr:from>
    <xdr:to>
      <xdr:col>3</xdr:col>
      <xdr:colOff>539750</xdr:colOff>
      <xdr:row>264</xdr:row>
      <xdr:rowOff>450850</xdr:rowOff>
    </xdr:to>
    <xdr:pic>
      <xdr:nvPicPr>
        <xdr:cNvPr id="57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21649690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264</xdr:row>
      <xdr:rowOff>228600</xdr:rowOff>
    </xdr:from>
    <xdr:to>
      <xdr:col>3</xdr:col>
      <xdr:colOff>260350</xdr:colOff>
      <xdr:row>264</xdr:row>
      <xdr:rowOff>447675</xdr:rowOff>
    </xdr:to>
    <xdr:pic>
      <xdr:nvPicPr>
        <xdr:cNvPr id="57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21649372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264</xdr:row>
      <xdr:rowOff>231775</xdr:rowOff>
    </xdr:from>
    <xdr:to>
      <xdr:col>3</xdr:col>
      <xdr:colOff>539750</xdr:colOff>
      <xdr:row>264</xdr:row>
      <xdr:rowOff>450850</xdr:rowOff>
    </xdr:to>
    <xdr:pic>
      <xdr:nvPicPr>
        <xdr:cNvPr id="57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21649690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264</xdr:row>
      <xdr:rowOff>228600</xdr:rowOff>
    </xdr:from>
    <xdr:to>
      <xdr:col>10</xdr:col>
      <xdr:colOff>260350</xdr:colOff>
      <xdr:row>264</xdr:row>
      <xdr:rowOff>447675</xdr:rowOff>
    </xdr:to>
    <xdr:pic>
      <xdr:nvPicPr>
        <xdr:cNvPr id="57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3850" y="21649372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264</xdr:row>
      <xdr:rowOff>231775</xdr:rowOff>
    </xdr:from>
    <xdr:to>
      <xdr:col>10</xdr:col>
      <xdr:colOff>539750</xdr:colOff>
      <xdr:row>264</xdr:row>
      <xdr:rowOff>450850</xdr:rowOff>
    </xdr:to>
    <xdr:pic>
      <xdr:nvPicPr>
        <xdr:cNvPr id="58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74675" y="21649690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264</xdr:row>
      <xdr:rowOff>228600</xdr:rowOff>
    </xdr:from>
    <xdr:to>
      <xdr:col>3</xdr:col>
      <xdr:colOff>260350</xdr:colOff>
      <xdr:row>264</xdr:row>
      <xdr:rowOff>447675</xdr:rowOff>
    </xdr:to>
    <xdr:pic>
      <xdr:nvPicPr>
        <xdr:cNvPr id="58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21649372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264</xdr:row>
      <xdr:rowOff>231775</xdr:rowOff>
    </xdr:from>
    <xdr:to>
      <xdr:col>3</xdr:col>
      <xdr:colOff>539750</xdr:colOff>
      <xdr:row>264</xdr:row>
      <xdr:rowOff>450850</xdr:rowOff>
    </xdr:to>
    <xdr:pic>
      <xdr:nvPicPr>
        <xdr:cNvPr id="58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21649690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264</xdr:row>
      <xdr:rowOff>228600</xdr:rowOff>
    </xdr:from>
    <xdr:to>
      <xdr:col>10</xdr:col>
      <xdr:colOff>260350</xdr:colOff>
      <xdr:row>264</xdr:row>
      <xdr:rowOff>447675</xdr:rowOff>
    </xdr:to>
    <xdr:pic>
      <xdr:nvPicPr>
        <xdr:cNvPr id="58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3850" y="21649372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264</xdr:row>
      <xdr:rowOff>231775</xdr:rowOff>
    </xdr:from>
    <xdr:to>
      <xdr:col>10</xdr:col>
      <xdr:colOff>539750</xdr:colOff>
      <xdr:row>264</xdr:row>
      <xdr:rowOff>450850</xdr:rowOff>
    </xdr:to>
    <xdr:pic>
      <xdr:nvPicPr>
        <xdr:cNvPr id="58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74675" y="21649690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235</xdr:row>
      <xdr:rowOff>228600</xdr:rowOff>
    </xdr:from>
    <xdr:to>
      <xdr:col>3</xdr:col>
      <xdr:colOff>260350</xdr:colOff>
      <xdr:row>235</xdr:row>
      <xdr:rowOff>447675</xdr:rowOff>
    </xdr:to>
    <xdr:pic>
      <xdr:nvPicPr>
        <xdr:cNvPr id="58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18956655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235</xdr:row>
      <xdr:rowOff>231775</xdr:rowOff>
    </xdr:from>
    <xdr:to>
      <xdr:col>3</xdr:col>
      <xdr:colOff>539750</xdr:colOff>
      <xdr:row>235</xdr:row>
      <xdr:rowOff>450850</xdr:rowOff>
    </xdr:to>
    <xdr:pic>
      <xdr:nvPicPr>
        <xdr:cNvPr id="58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189569725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235</xdr:row>
      <xdr:rowOff>228600</xdr:rowOff>
    </xdr:from>
    <xdr:to>
      <xdr:col>10</xdr:col>
      <xdr:colOff>260350</xdr:colOff>
      <xdr:row>235</xdr:row>
      <xdr:rowOff>447675</xdr:rowOff>
    </xdr:to>
    <xdr:pic>
      <xdr:nvPicPr>
        <xdr:cNvPr id="58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3850" y="18956655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235</xdr:row>
      <xdr:rowOff>231775</xdr:rowOff>
    </xdr:from>
    <xdr:to>
      <xdr:col>10</xdr:col>
      <xdr:colOff>539750</xdr:colOff>
      <xdr:row>235</xdr:row>
      <xdr:rowOff>450850</xdr:rowOff>
    </xdr:to>
    <xdr:pic>
      <xdr:nvPicPr>
        <xdr:cNvPr id="58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74675" y="189569725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235</xdr:row>
      <xdr:rowOff>228600</xdr:rowOff>
    </xdr:from>
    <xdr:to>
      <xdr:col>3</xdr:col>
      <xdr:colOff>260350</xdr:colOff>
      <xdr:row>235</xdr:row>
      <xdr:rowOff>447675</xdr:rowOff>
    </xdr:to>
    <xdr:pic>
      <xdr:nvPicPr>
        <xdr:cNvPr id="58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18956655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235</xdr:row>
      <xdr:rowOff>231775</xdr:rowOff>
    </xdr:from>
    <xdr:to>
      <xdr:col>3</xdr:col>
      <xdr:colOff>539750</xdr:colOff>
      <xdr:row>235</xdr:row>
      <xdr:rowOff>450850</xdr:rowOff>
    </xdr:to>
    <xdr:pic>
      <xdr:nvPicPr>
        <xdr:cNvPr id="59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189569725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235</xdr:row>
      <xdr:rowOff>228600</xdr:rowOff>
    </xdr:from>
    <xdr:to>
      <xdr:col>3</xdr:col>
      <xdr:colOff>260350</xdr:colOff>
      <xdr:row>235</xdr:row>
      <xdr:rowOff>447675</xdr:rowOff>
    </xdr:to>
    <xdr:pic>
      <xdr:nvPicPr>
        <xdr:cNvPr id="59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18956655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235</xdr:row>
      <xdr:rowOff>231775</xdr:rowOff>
    </xdr:from>
    <xdr:to>
      <xdr:col>3</xdr:col>
      <xdr:colOff>539750</xdr:colOff>
      <xdr:row>235</xdr:row>
      <xdr:rowOff>450850</xdr:rowOff>
    </xdr:to>
    <xdr:pic>
      <xdr:nvPicPr>
        <xdr:cNvPr id="59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189569725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235</xdr:row>
      <xdr:rowOff>228600</xdr:rowOff>
    </xdr:from>
    <xdr:to>
      <xdr:col>10</xdr:col>
      <xdr:colOff>260350</xdr:colOff>
      <xdr:row>235</xdr:row>
      <xdr:rowOff>447675</xdr:rowOff>
    </xdr:to>
    <xdr:pic>
      <xdr:nvPicPr>
        <xdr:cNvPr id="59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3850" y="18956655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235</xdr:row>
      <xdr:rowOff>231775</xdr:rowOff>
    </xdr:from>
    <xdr:to>
      <xdr:col>10</xdr:col>
      <xdr:colOff>539750</xdr:colOff>
      <xdr:row>235</xdr:row>
      <xdr:rowOff>450850</xdr:rowOff>
    </xdr:to>
    <xdr:pic>
      <xdr:nvPicPr>
        <xdr:cNvPr id="59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74675" y="189569725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235</xdr:row>
      <xdr:rowOff>228600</xdr:rowOff>
    </xdr:from>
    <xdr:to>
      <xdr:col>3</xdr:col>
      <xdr:colOff>260350</xdr:colOff>
      <xdr:row>235</xdr:row>
      <xdr:rowOff>447675</xdr:rowOff>
    </xdr:to>
    <xdr:pic>
      <xdr:nvPicPr>
        <xdr:cNvPr id="59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18956655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235</xdr:row>
      <xdr:rowOff>231775</xdr:rowOff>
    </xdr:from>
    <xdr:to>
      <xdr:col>3</xdr:col>
      <xdr:colOff>539750</xdr:colOff>
      <xdr:row>235</xdr:row>
      <xdr:rowOff>450850</xdr:rowOff>
    </xdr:to>
    <xdr:pic>
      <xdr:nvPicPr>
        <xdr:cNvPr id="59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189569725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235</xdr:row>
      <xdr:rowOff>228600</xdr:rowOff>
    </xdr:from>
    <xdr:to>
      <xdr:col>10</xdr:col>
      <xdr:colOff>260350</xdr:colOff>
      <xdr:row>235</xdr:row>
      <xdr:rowOff>447675</xdr:rowOff>
    </xdr:to>
    <xdr:pic>
      <xdr:nvPicPr>
        <xdr:cNvPr id="59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3850" y="18956655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235</xdr:row>
      <xdr:rowOff>231775</xdr:rowOff>
    </xdr:from>
    <xdr:to>
      <xdr:col>10</xdr:col>
      <xdr:colOff>539750</xdr:colOff>
      <xdr:row>235</xdr:row>
      <xdr:rowOff>450850</xdr:rowOff>
    </xdr:to>
    <xdr:pic>
      <xdr:nvPicPr>
        <xdr:cNvPr id="59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74675" y="189569725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239</xdr:row>
      <xdr:rowOff>228600</xdr:rowOff>
    </xdr:from>
    <xdr:to>
      <xdr:col>3</xdr:col>
      <xdr:colOff>260350</xdr:colOff>
      <xdr:row>239</xdr:row>
      <xdr:rowOff>447675</xdr:rowOff>
    </xdr:to>
    <xdr:pic>
      <xdr:nvPicPr>
        <xdr:cNvPr id="59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19313842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239</xdr:row>
      <xdr:rowOff>231775</xdr:rowOff>
    </xdr:from>
    <xdr:to>
      <xdr:col>3</xdr:col>
      <xdr:colOff>539750</xdr:colOff>
      <xdr:row>239</xdr:row>
      <xdr:rowOff>450850</xdr:rowOff>
    </xdr:to>
    <xdr:pic>
      <xdr:nvPicPr>
        <xdr:cNvPr id="60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19314160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239</xdr:row>
      <xdr:rowOff>228600</xdr:rowOff>
    </xdr:from>
    <xdr:to>
      <xdr:col>10</xdr:col>
      <xdr:colOff>260350</xdr:colOff>
      <xdr:row>239</xdr:row>
      <xdr:rowOff>447675</xdr:rowOff>
    </xdr:to>
    <xdr:pic>
      <xdr:nvPicPr>
        <xdr:cNvPr id="60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3850" y="19313842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239</xdr:row>
      <xdr:rowOff>231775</xdr:rowOff>
    </xdr:from>
    <xdr:to>
      <xdr:col>10</xdr:col>
      <xdr:colOff>539750</xdr:colOff>
      <xdr:row>239</xdr:row>
      <xdr:rowOff>450850</xdr:rowOff>
    </xdr:to>
    <xdr:pic>
      <xdr:nvPicPr>
        <xdr:cNvPr id="60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74675" y="19314160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239</xdr:row>
      <xdr:rowOff>228600</xdr:rowOff>
    </xdr:from>
    <xdr:to>
      <xdr:col>3</xdr:col>
      <xdr:colOff>260350</xdr:colOff>
      <xdr:row>239</xdr:row>
      <xdr:rowOff>447675</xdr:rowOff>
    </xdr:to>
    <xdr:pic>
      <xdr:nvPicPr>
        <xdr:cNvPr id="60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19313842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239</xdr:row>
      <xdr:rowOff>231775</xdr:rowOff>
    </xdr:from>
    <xdr:to>
      <xdr:col>3</xdr:col>
      <xdr:colOff>539750</xdr:colOff>
      <xdr:row>239</xdr:row>
      <xdr:rowOff>450850</xdr:rowOff>
    </xdr:to>
    <xdr:pic>
      <xdr:nvPicPr>
        <xdr:cNvPr id="60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19314160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239</xdr:row>
      <xdr:rowOff>228600</xdr:rowOff>
    </xdr:from>
    <xdr:to>
      <xdr:col>3</xdr:col>
      <xdr:colOff>260350</xdr:colOff>
      <xdr:row>239</xdr:row>
      <xdr:rowOff>447675</xdr:rowOff>
    </xdr:to>
    <xdr:pic>
      <xdr:nvPicPr>
        <xdr:cNvPr id="60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19313842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239</xdr:row>
      <xdr:rowOff>231775</xdr:rowOff>
    </xdr:from>
    <xdr:to>
      <xdr:col>3</xdr:col>
      <xdr:colOff>539750</xdr:colOff>
      <xdr:row>239</xdr:row>
      <xdr:rowOff>450850</xdr:rowOff>
    </xdr:to>
    <xdr:pic>
      <xdr:nvPicPr>
        <xdr:cNvPr id="60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19314160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239</xdr:row>
      <xdr:rowOff>228600</xdr:rowOff>
    </xdr:from>
    <xdr:to>
      <xdr:col>10</xdr:col>
      <xdr:colOff>260350</xdr:colOff>
      <xdr:row>239</xdr:row>
      <xdr:rowOff>447675</xdr:rowOff>
    </xdr:to>
    <xdr:pic>
      <xdr:nvPicPr>
        <xdr:cNvPr id="60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3850" y="19313842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239</xdr:row>
      <xdr:rowOff>231775</xdr:rowOff>
    </xdr:from>
    <xdr:to>
      <xdr:col>10</xdr:col>
      <xdr:colOff>539750</xdr:colOff>
      <xdr:row>239</xdr:row>
      <xdr:rowOff>450850</xdr:rowOff>
    </xdr:to>
    <xdr:pic>
      <xdr:nvPicPr>
        <xdr:cNvPr id="60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74675" y="19314160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239</xdr:row>
      <xdr:rowOff>228600</xdr:rowOff>
    </xdr:from>
    <xdr:to>
      <xdr:col>3</xdr:col>
      <xdr:colOff>260350</xdr:colOff>
      <xdr:row>239</xdr:row>
      <xdr:rowOff>447675</xdr:rowOff>
    </xdr:to>
    <xdr:pic>
      <xdr:nvPicPr>
        <xdr:cNvPr id="60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19313842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239</xdr:row>
      <xdr:rowOff>231775</xdr:rowOff>
    </xdr:from>
    <xdr:to>
      <xdr:col>3</xdr:col>
      <xdr:colOff>539750</xdr:colOff>
      <xdr:row>239</xdr:row>
      <xdr:rowOff>450850</xdr:rowOff>
    </xdr:to>
    <xdr:pic>
      <xdr:nvPicPr>
        <xdr:cNvPr id="61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19314160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239</xdr:row>
      <xdr:rowOff>228600</xdr:rowOff>
    </xdr:from>
    <xdr:to>
      <xdr:col>10</xdr:col>
      <xdr:colOff>260350</xdr:colOff>
      <xdr:row>239</xdr:row>
      <xdr:rowOff>447675</xdr:rowOff>
    </xdr:to>
    <xdr:pic>
      <xdr:nvPicPr>
        <xdr:cNvPr id="6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3850" y="19313842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239</xdr:row>
      <xdr:rowOff>231775</xdr:rowOff>
    </xdr:from>
    <xdr:to>
      <xdr:col>10</xdr:col>
      <xdr:colOff>539750</xdr:colOff>
      <xdr:row>239</xdr:row>
      <xdr:rowOff>450850</xdr:rowOff>
    </xdr:to>
    <xdr:pic>
      <xdr:nvPicPr>
        <xdr:cNvPr id="61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74675" y="19314160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255</xdr:row>
      <xdr:rowOff>228600</xdr:rowOff>
    </xdr:from>
    <xdr:to>
      <xdr:col>3</xdr:col>
      <xdr:colOff>260350</xdr:colOff>
      <xdr:row>255</xdr:row>
      <xdr:rowOff>447675</xdr:rowOff>
    </xdr:to>
    <xdr:pic>
      <xdr:nvPicPr>
        <xdr:cNvPr id="61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20792122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255</xdr:row>
      <xdr:rowOff>231775</xdr:rowOff>
    </xdr:from>
    <xdr:to>
      <xdr:col>3</xdr:col>
      <xdr:colOff>539750</xdr:colOff>
      <xdr:row>255</xdr:row>
      <xdr:rowOff>450850</xdr:rowOff>
    </xdr:to>
    <xdr:pic>
      <xdr:nvPicPr>
        <xdr:cNvPr id="61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20792440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255</xdr:row>
      <xdr:rowOff>228600</xdr:rowOff>
    </xdr:from>
    <xdr:to>
      <xdr:col>10</xdr:col>
      <xdr:colOff>260350</xdr:colOff>
      <xdr:row>255</xdr:row>
      <xdr:rowOff>447675</xdr:rowOff>
    </xdr:to>
    <xdr:pic>
      <xdr:nvPicPr>
        <xdr:cNvPr id="61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3850" y="20792122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255</xdr:row>
      <xdr:rowOff>231775</xdr:rowOff>
    </xdr:from>
    <xdr:to>
      <xdr:col>10</xdr:col>
      <xdr:colOff>539750</xdr:colOff>
      <xdr:row>255</xdr:row>
      <xdr:rowOff>450850</xdr:rowOff>
    </xdr:to>
    <xdr:pic>
      <xdr:nvPicPr>
        <xdr:cNvPr id="61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74675" y="20792440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255</xdr:row>
      <xdr:rowOff>228600</xdr:rowOff>
    </xdr:from>
    <xdr:to>
      <xdr:col>3</xdr:col>
      <xdr:colOff>260350</xdr:colOff>
      <xdr:row>255</xdr:row>
      <xdr:rowOff>447675</xdr:rowOff>
    </xdr:to>
    <xdr:pic>
      <xdr:nvPicPr>
        <xdr:cNvPr id="61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20792122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255</xdr:row>
      <xdr:rowOff>231775</xdr:rowOff>
    </xdr:from>
    <xdr:to>
      <xdr:col>3</xdr:col>
      <xdr:colOff>539750</xdr:colOff>
      <xdr:row>255</xdr:row>
      <xdr:rowOff>450850</xdr:rowOff>
    </xdr:to>
    <xdr:pic>
      <xdr:nvPicPr>
        <xdr:cNvPr id="61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20792440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255</xdr:row>
      <xdr:rowOff>228600</xdr:rowOff>
    </xdr:from>
    <xdr:to>
      <xdr:col>3</xdr:col>
      <xdr:colOff>260350</xdr:colOff>
      <xdr:row>255</xdr:row>
      <xdr:rowOff>447675</xdr:rowOff>
    </xdr:to>
    <xdr:pic>
      <xdr:nvPicPr>
        <xdr:cNvPr id="61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20792122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255</xdr:row>
      <xdr:rowOff>231775</xdr:rowOff>
    </xdr:from>
    <xdr:to>
      <xdr:col>3</xdr:col>
      <xdr:colOff>539750</xdr:colOff>
      <xdr:row>255</xdr:row>
      <xdr:rowOff>450850</xdr:rowOff>
    </xdr:to>
    <xdr:pic>
      <xdr:nvPicPr>
        <xdr:cNvPr id="62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20792440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255</xdr:row>
      <xdr:rowOff>228600</xdr:rowOff>
    </xdr:from>
    <xdr:to>
      <xdr:col>10</xdr:col>
      <xdr:colOff>260350</xdr:colOff>
      <xdr:row>255</xdr:row>
      <xdr:rowOff>447675</xdr:rowOff>
    </xdr:to>
    <xdr:pic>
      <xdr:nvPicPr>
        <xdr:cNvPr id="62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3850" y="20792122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255</xdr:row>
      <xdr:rowOff>231775</xdr:rowOff>
    </xdr:from>
    <xdr:to>
      <xdr:col>10</xdr:col>
      <xdr:colOff>539750</xdr:colOff>
      <xdr:row>255</xdr:row>
      <xdr:rowOff>450850</xdr:rowOff>
    </xdr:to>
    <xdr:pic>
      <xdr:nvPicPr>
        <xdr:cNvPr id="62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74675" y="20792440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255</xdr:row>
      <xdr:rowOff>228600</xdr:rowOff>
    </xdr:from>
    <xdr:to>
      <xdr:col>3</xdr:col>
      <xdr:colOff>260350</xdr:colOff>
      <xdr:row>255</xdr:row>
      <xdr:rowOff>447675</xdr:rowOff>
    </xdr:to>
    <xdr:pic>
      <xdr:nvPicPr>
        <xdr:cNvPr id="62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20792122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255</xdr:row>
      <xdr:rowOff>231775</xdr:rowOff>
    </xdr:from>
    <xdr:to>
      <xdr:col>3</xdr:col>
      <xdr:colOff>539750</xdr:colOff>
      <xdr:row>255</xdr:row>
      <xdr:rowOff>450850</xdr:rowOff>
    </xdr:to>
    <xdr:pic>
      <xdr:nvPicPr>
        <xdr:cNvPr id="62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20792440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255</xdr:row>
      <xdr:rowOff>228600</xdr:rowOff>
    </xdr:from>
    <xdr:to>
      <xdr:col>10</xdr:col>
      <xdr:colOff>260350</xdr:colOff>
      <xdr:row>255</xdr:row>
      <xdr:rowOff>447675</xdr:rowOff>
    </xdr:to>
    <xdr:pic>
      <xdr:nvPicPr>
        <xdr:cNvPr id="62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3850" y="20792122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255</xdr:row>
      <xdr:rowOff>231775</xdr:rowOff>
    </xdr:from>
    <xdr:to>
      <xdr:col>10</xdr:col>
      <xdr:colOff>539750</xdr:colOff>
      <xdr:row>255</xdr:row>
      <xdr:rowOff>450850</xdr:rowOff>
    </xdr:to>
    <xdr:pic>
      <xdr:nvPicPr>
        <xdr:cNvPr id="62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74675" y="20792440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268</xdr:row>
      <xdr:rowOff>228600</xdr:rowOff>
    </xdr:from>
    <xdr:to>
      <xdr:col>3</xdr:col>
      <xdr:colOff>260350</xdr:colOff>
      <xdr:row>268</xdr:row>
      <xdr:rowOff>447675</xdr:rowOff>
    </xdr:to>
    <xdr:pic>
      <xdr:nvPicPr>
        <xdr:cNvPr id="62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22015132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268</xdr:row>
      <xdr:rowOff>231775</xdr:rowOff>
    </xdr:from>
    <xdr:to>
      <xdr:col>3</xdr:col>
      <xdr:colOff>539750</xdr:colOff>
      <xdr:row>268</xdr:row>
      <xdr:rowOff>450850</xdr:rowOff>
    </xdr:to>
    <xdr:pic>
      <xdr:nvPicPr>
        <xdr:cNvPr id="62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22015450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268</xdr:row>
      <xdr:rowOff>228600</xdr:rowOff>
    </xdr:from>
    <xdr:to>
      <xdr:col>10</xdr:col>
      <xdr:colOff>260350</xdr:colOff>
      <xdr:row>268</xdr:row>
      <xdr:rowOff>447675</xdr:rowOff>
    </xdr:to>
    <xdr:pic>
      <xdr:nvPicPr>
        <xdr:cNvPr id="62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3850" y="22015132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268</xdr:row>
      <xdr:rowOff>231775</xdr:rowOff>
    </xdr:from>
    <xdr:to>
      <xdr:col>10</xdr:col>
      <xdr:colOff>539750</xdr:colOff>
      <xdr:row>268</xdr:row>
      <xdr:rowOff>450850</xdr:rowOff>
    </xdr:to>
    <xdr:pic>
      <xdr:nvPicPr>
        <xdr:cNvPr id="63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74675" y="22015450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268</xdr:row>
      <xdr:rowOff>228600</xdr:rowOff>
    </xdr:from>
    <xdr:to>
      <xdr:col>3</xdr:col>
      <xdr:colOff>260350</xdr:colOff>
      <xdr:row>268</xdr:row>
      <xdr:rowOff>447675</xdr:rowOff>
    </xdr:to>
    <xdr:pic>
      <xdr:nvPicPr>
        <xdr:cNvPr id="63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22015132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268</xdr:row>
      <xdr:rowOff>231775</xdr:rowOff>
    </xdr:from>
    <xdr:to>
      <xdr:col>3</xdr:col>
      <xdr:colOff>539750</xdr:colOff>
      <xdr:row>268</xdr:row>
      <xdr:rowOff>450850</xdr:rowOff>
    </xdr:to>
    <xdr:pic>
      <xdr:nvPicPr>
        <xdr:cNvPr id="63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22015450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268</xdr:row>
      <xdr:rowOff>228600</xdr:rowOff>
    </xdr:from>
    <xdr:to>
      <xdr:col>3</xdr:col>
      <xdr:colOff>260350</xdr:colOff>
      <xdr:row>268</xdr:row>
      <xdr:rowOff>447675</xdr:rowOff>
    </xdr:to>
    <xdr:pic>
      <xdr:nvPicPr>
        <xdr:cNvPr id="63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22015132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268</xdr:row>
      <xdr:rowOff>231775</xdr:rowOff>
    </xdr:from>
    <xdr:to>
      <xdr:col>3</xdr:col>
      <xdr:colOff>539750</xdr:colOff>
      <xdr:row>268</xdr:row>
      <xdr:rowOff>450850</xdr:rowOff>
    </xdr:to>
    <xdr:pic>
      <xdr:nvPicPr>
        <xdr:cNvPr id="63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22015450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268</xdr:row>
      <xdr:rowOff>228600</xdr:rowOff>
    </xdr:from>
    <xdr:to>
      <xdr:col>10</xdr:col>
      <xdr:colOff>260350</xdr:colOff>
      <xdr:row>268</xdr:row>
      <xdr:rowOff>447675</xdr:rowOff>
    </xdr:to>
    <xdr:pic>
      <xdr:nvPicPr>
        <xdr:cNvPr id="63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3850" y="22015132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268</xdr:row>
      <xdr:rowOff>231775</xdr:rowOff>
    </xdr:from>
    <xdr:to>
      <xdr:col>10</xdr:col>
      <xdr:colOff>539750</xdr:colOff>
      <xdr:row>268</xdr:row>
      <xdr:rowOff>450850</xdr:rowOff>
    </xdr:to>
    <xdr:pic>
      <xdr:nvPicPr>
        <xdr:cNvPr id="63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74675" y="22015450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268</xdr:row>
      <xdr:rowOff>228600</xdr:rowOff>
    </xdr:from>
    <xdr:to>
      <xdr:col>3</xdr:col>
      <xdr:colOff>260350</xdr:colOff>
      <xdr:row>268</xdr:row>
      <xdr:rowOff>447675</xdr:rowOff>
    </xdr:to>
    <xdr:pic>
      <xdr:nvPicPr>
        <xdr:cNvPr id="63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22015132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268</xdr:row>
      <xdr:rowOff>231775</xdr:rowOff>
    </xdr:from>
    <xdr:to>
      <xdr:col>3</xdr:col>
      <xdr:colOff>539750</xdr:colOff>
      <xdr:row>268</xdr:row>
      <xdr:rowOff>450850</xdr:rowOff>
    </xdr:to>
    <xdr:pic>
      <xdr:nvPicPr>
        <xdr:cNvPr id="63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22015450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268</xdr:row>
      <xdr:rowOff>228600</xdr:rowOff>
    </xdr:from>
    <xdr:to>
      <xdr:col>10</xdr:col>
      <xdr:colOff>260350</xdr:colOff>
      <xdr:row>268</xdr:row>
      <xdr:rowOff>447675</xdr:rowOff>
    </xdr:to>
    <xdr:pic>
      <xdr:nvPicPr>
        <xdr:cNvPr id="63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3850" y="22015132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268</xdr:row>
      <xdr:rowOff>231775</xdr:rowOff>
    </xdr:from>
    <xdr:to>
      <xdr:col>10</xdr:col>
      <xdr:colOff>539750</xdr:colOff>
      <xdr:row>268</xdr:row>
      <xdr:rowOff>450850</xdr:rowOff>
    </xdr:to>
    <xdr:pic>
      <xdr:nvPicPr>
        <xdr:cNvPr id="64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74675" y="22015450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272</xdr:row>
      <xdr:rowOff>228600</xdr:rowOff>
    </xdr:from>
    <xdr:to>
      <xdr:col>3</xdr:col>
      <xdr:colOff>260350</xdr:colOff>
      <xdr:row>272</xdr:row>
      <xdr:rowOff>447675</xdr:rowOff>
    </xdr:to>
    <xdr:pic>
      <xdr:nvPicPr>
        <xdr:cNvPr id="64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2237136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272</xdr:row>
      <xdr:rowOff>231775</xdr:rowOff>
    </xdr:from>
    <xdr:to>
      <xdr:col>3</xdr:col>
      <xdr:colOff>539750</xdr:colOff>
      <xdr:row>272</xdr:row>
      <xdr:rowOff>450850</xdr:rowOff>
    </xdr:to>
    <xdr:pic>
      <xdr:nvPicPr>
        <xdr:cNvPr id="64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2237168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272</xdr:row>
      <xdr:rowOff>228600</xdr:rowOff>
    </xdr:from>
    <xdr:to>
      <xdr:col>10</xdr:col>
      <xdr:colOff>260350</xdr:colOff>
      <xdr:row>272</xdr:row>
      <xdr:rowOff>447675</xdr:rowOff>
    </xdr:to>
    <xdr:pic>
      <xdr:nvPicPr>
        <xdr:cNvPr id="64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3850" y="2237136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272</xdr:row>
      <xdr:rowOff>231775</xdr:rowOff>
    </xdr:from>
    <xdr:to>
      <xdr:col>10</xdr:col>
      <xdr:colOff>539750</xdr:colOff>
      <xdr:row>272</xdr:row>
      <xdr:rowOff>450850</xdr:rowOff>
    </xdr:to>
    <xdr:pic>
      <xdr:nvPicPr>
        <xdr:cNvPr id="64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74675" y="2237168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272</xdr:row>
      <xdr:rowOff>228600</xdr:rowOff>
    </xdr:from>
    <xdr:to>
      <xdr:col>3</xdr:col>
      <xdr:colOff>260350</xdr:colOff>
      <xdr:row>272</xdr:row>
      <xdr:rowOff>447675</xdr:rowOff>
    </xdr:to>
    <xdr:pic>
      <xdr:nvPicPr>
        <xdr:cNvPr id="64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2237136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272</xdr:row>
      <xdr:rowOff>231775</xdr:rowOff>
    </xdr:from>
    <xdr:to>
      <xdr:col>3</xdr:col>
      <xdr:colOff>539750</xdr:colOff>
      <xdr:row>272</xdr:row>
      <xdr:rowOff>450850</xdr:rowOff>
    </xdr:to>
    <xdr:pic>
      <xdr:nvPicPr>
        <xdr:cNvPr id="64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2237168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272</xdr:row>
      <xdr:rowOff>228600</xdr:rowOff>
    </xdr:from>
    <xdr:to>
      <xdr:col>3</xdr:col>
      <xdr:colOff>260350</xdr:colOff>
      <xdr:row>272</xdr:row>
      <xdr:rowOff>447675</xdr:rowOff>
    </xdr:to>
    <xdr:pic>
      <xdr:nvPicPr>
        <xdr:cNvPr id="64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2237136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272</xdr:row>
      <xdr:rowOff>231775</xdr:rowOff>
    </xdr:from>
    <xdr:to>
      <xdr:col>3</xdr:col>
      <xdr:colOff>539750</xdr:colOff>
      <xdr:row>272</xdr:row>
      <xdr:rowOff>450850</xdr:rowOff>
    </xdr:to>
    <xdr:pic>
      <xdr:nvPicPr>
        <xdr:cNvPr id="64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2237168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272</xdr:row>
      <xdr:rowOff>228600</xdr:rowOff>
    </xdr:from>
    <xdr:to>
      <xdr:col>10</xdr:col>
      <xdr:colOff>260350</xdr:colOff>
      <xdr:row>272</xdr:row>
      <xdr:rowOff>447675</xdr:rowOff>
    </xdr:to>
    <xdr:pic>
      <xdr:nvPicPr>
        <xdr:cNvPr id="64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3850" y="2237136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272</xdr:row>
      <xdr:rowOff>231775</xdr:rowOff>
    </xdr:from>
    <xdr:to>
      <xdr:col>10</xdr:col>
      <xdr:colOff>539750</xdr:colOff>
      <xdr:row>272</xdr:row>
      <xdr:rowOff>450850</xdr:rowOff>
    </xdr:to>
    <xdr:pic>
      <xdr:nvPicPr>
        <xdr:cNvPr id="65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74675" y="2237168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272</xdr:row>
      <xdr:rowOff>228600</xdr:rowOff>
    </xdr:from>
    <xdr:to>
      <xdr:col>3</xdr:col>
      <xdr:colOff>260350</xdr:colOff>
      <xdr:row>272</xdr:row>
      <xdr:rowOff>447675</xdr:rowOff>
    </xdr:to>
    <xdr:pic>
      <xdr:nvPicPr>
        <xdr:cNvPr id="65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2237136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272</xdr:row>
      <xdr:rowOff>231775</xdr:rowOff>
    </xdr:from>
    <xdr:to>
      <xdr:col>3</xdr:col>
      <xdr:colOff>539750</xdr:colOff>
      <xdr:row>272</xdr:row>
      <xdr:rowOff>450850</xdr:rowOff>
    </xdr:to>
    <xdr:pic>
      <xdr:nvPicPr>
        <xdr:cNvPr id="65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2237168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272</xdr:row>
      <xdr:rowOff>228600</xdr:rowOff>
    </xdr:from>
    <xdr:to>
      <xdr:col>10</xdr:col>
      <xdr:colOff>260350</xdr:colOff>
      <xdr:row>272</xdr:row>
      <xdr:rowOff>447675</xdr:rowOff>
    </xdr:to>
    <xdr:pic>
      <xdr:nvPicPr>
        <xdr:cNvPr id="65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3850" y="2237136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272</xdr:row>
      <xdr:rowOff>231775</xdr:rowOff>
    </xdr:from>
    <xdr:to>
      <xdr:col>10</xdr:col>
      <xdr:colOff>539750</xdr:colOff>
      <xdr:row>272</xdr:row>
      <xdr:rowOff>450850</xdr:rowOff>
    </xdr:to>
    <xdr:pic>
      <xdr:nvPicPr>
        <xdr:cNvPr id="65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74675" y="2237168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276</xdr:row>
      <xdr:rowOff>228600</xdr:rowOff>
    </xdr:from>
    <xdr:to>
      <xdr:col>3</xdr:col>
      <xdr:colOff>260350</xdr:colOff>
      <xdr:row>276</xdr:row>
      <xdr:rowOff>447675</xdr:rowOff>
    </xdr:to>
    <xdr:pic>
      <xdr:nvPicPr>
        <xdr:cNvPr id="65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2270664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276</xdr:row>
      <xdr:rowOff>231775</xdr:rowOff>
    </xdr:from>
    <xdr:to>
      <xdr:col>3</xdr:col>
      <xdr:colOff>539750</xdr:colOff>
      <xdr:row>276</xdr:row>
      <xdr:rowOff>450850</xdr:rowOff>
    </xdr:to>
    <xdr:pic>
      <xdr:nvPicPr>
        <xdr:cNvPr id="65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2270696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276</xdr:row>
      <xdr:rowOff>228600</xdr:rowOff>
    </xdr:from>
    <xdr:to>
      <xdr:col>10</xdr:col>
      <xdr:colOff>260350</xdr:colOff>
      <xdr:row>276</xdr:row>
      <xdr:rowOff>447675</xdr:rowOff>
    </xdr:to>
    <xdr:pic>
      <xdr:nvPicPr>
        <xdr:cNvPr id="65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3850" y="2270664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276</xdr:row>
      <xdr:rowOff>231775</xdr:rowOff>
    </xdr:from>
    <xdr:to>
      <xdr:col>10</xdr:col>
      <xdr:colOff>539750</xdr:colOff>
      <xdr:row>276</xdr:row>
      <xdr:rowOff>450850</xdr:rowOff>
    </xdr:to>
    <xdr:pic>
      <xdr:nvPicPr>
        <xdr:cNvPr id="65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74675" y="2270696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276</xdr:row>
      <xdr:rowOff>228600</xdr:rowOff>
    </xdr:from>
    <xdr:to>
      <xdr:col>3</xdr:col>
      <xdr:colOff>260350</xdr:colOff>
      <xdr:row>276</xdr:row>
      <xdr:rowOff>447675</xdr:rowOff>
    </xdr:to>
    <xdr:pic>
      <xdr:nvPicPr>
        <xdr:cNvPr id="65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2270664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276</xdr:row>
      <xdr:rowOff>231775</xdr:rowOff>
    </xdr:from>
    <xdr:to>
      <xdr:col>3</xdr:col>
      <xdr:colOff>539750</xdr:colOff>
      <xdr:row>276</xdr:row>
      <xdr:rowOff>450850</xdr:rowOff>
    </xdr:to>
    <xdr:pic>
      <xdr:nvPicPr>
        <xdr:cNvPr id="66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2270696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276</xdr:row>
      <xdr:rowOff>228600</xdr:rowOff>
    </xdr:from>
    <xdr:to>
      <xdr:col>3</xdr:col>
      <xdr:colOff>260350</xdr:colOff>
      <xdr:row>276</xdr:row>
      <xdr:rowOff>447675</xdr:rowOff>
    </xdr:to>
    <xdr:pic>
      <xdr:nvPicPr>
        <xdr:cNvPr id="66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2270664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276</xdr:row>
      <xdr:rowOff>231775</xdr:rowOff>
    </xdr:from>
    <xdr:to>
      <xdr:col>3</xdr:col>
      <xdr:colOff>539750</xdr:colOff>
      <xdr:row>276</xdr:row>
      <xdr:rowOff>450850</xdr:rowOff>
    </xdr:to>
    <xdr:pic>
      <xdr:nvPicPr>
        <xdr:cNvPr id="66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2270696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276</xdr:row>
      <xdr:rowOff>228600</xdr:rowOff>
    </xdr:from>
    <xdr:to>
      <xdr:col>10</xdr:col>
      <xdr:colOff>260350</xdr:colOff>
      <xdr:row>276</xdr:row>
      <xdr:rowOff>447675</xdr:rowOff>
    </xdr:to>
    <xdr:pic>
      <xdr:nvPicPr>
        <xdr:cNvPr id="66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3850" y="2270664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276</xdr:row>
      <xdr:rowOff>231775</xdr:rowOff>
    </xdr:from>
    <xdr:to>
      <xdr:col>10</xdr:col>
      <xdr:colOff>539750</xdr:colOff>
      <xdr:row>276</xdr:row>
      <xdr:rowOff>450850</xdr:rowOff>
    </xdr:to>
    <xdr:pic>
      <xdr:nvPicPr>
        <xdr:cNvPr id="66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74675" y="2270696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276</xdr:row>
      <xdr:rowOff>228600</xdr:rowOff>
    </xdr:from>
    <xdr:to>
      <xdr:col>3</xdr:col>
      <xdr:colOff>260350</xdr:colOff>
      <xdr:row>276</xdr:row>
      <xdr:rowOff>447675</xdr:rowOff>
    </xdr:to>
    <xdr:pic>
      <xdr:nvPicPr>
        <xdr:cNvPr id="66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2270664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276</xdr:row>
      <xdr:rowOff>231775</xdr:rowOff>
    </xdr:from>
    <xdr:to>
      <xdr:col>3</xdr:col>
      <xdr:colOff>539750</xdr:colOff>
      <xdr:row>276</xdr:row>
      <xdr:rowOff>450850</xdr:rowOff>
    </xdr:to>
    <xdr:pic>
      <xdr:nvPicPr>
        <xdr:cNvPr id="66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2270696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276</xdr:row>
      <xdr:rowOff>228600</xdr:rowOff>
    </xdr:from>
    <xdr:to>
      <xdr:col>10</xdr:col>
      <xdr:colOff>260350</xdr:colOff>
      <xdr:row>276</xdr:row>
      <xdr:rowOff>447675</xdr:rowOff>
    </xdr:to>
    <xdr:pic>
      <xdr:nvPicPr>
        <xdr:cNvPr id="66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3850" y="2270664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276</xdr:row>
      <xdr:rowOff>231775</xdr:rowOff>
    </xdr:from>
    <xdr:to>
      <xdr:col>10</xdr:col>
      <xdr:colOff>539750</xdr:colOff>
      <xdr:row>276</xdr:row>
      <xdr:rowOff>450850</xdr:rowOff>
    </xdr:to>
    <xdr:pic>
      <xdr:nvPicPr>
        <xdr:cNvPr id="66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74675" y="2270696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280</xdr:row>
      <xdr:rowOff>228600</xdr:rowOff>
    </xdr:from>
    <xdr:to>
      <xdr:col>3</xdr:col>
      <xdr:colOff>260350</xdr:colOff>
      <xdr:row>280</xdr:row>
      <xdr:rowOff>447675</xdr:rowOff>
    </xdr:to>
    <xdr:pic>
      <xdr:nvPicPr>
        <xdr:cNvPr id="66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2308002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280</xdr:row>
      <xdr:rowOff>231775</xdr:rowOff>
    </xdr:from>
    <xdr:to>
      <xdr:col>3</xdr:col>
      <xdr:colOff>539750</xdr:colOff>
      <xdr:row>280</xdr:row>
      <xdr:rowOff>450850</xdr:rowOff>
    </xdr:to>
    <xdr:pic>
      <xdr:nvPicPr>
        <xdr:cNvPr id="67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2308034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280</xdr:row>
      <xdr:rowOff>228600</xdr:rowOff>
    </xdr:from>
    <xdr:to>
      <xdr:col>10</xdr:col>
      <xdr:colOff>260350</xdr:colOff>
      <xdr:row>280</xdr:row>
      <xdr:rowOff>447675</xdr:rowOff>
    </xdr:to>
    <xdr:pic>
      <xdr:nvPicPr>
        <xdr:cNvPr id="67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3850" y="2308002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280</xdr:row>
      <xdr:rowOff>231775</xdr:rowOff>
    </xdr:from>
    <xdr:to>
      <xdr:col>10</xdr:col>
      <xdr:colOff>539750</xdr:colOff>
      <xdr:row>280</xdr:row>
      <xdr:rowOff>450850</xdr:rowOff>
    </xdr:to>
    <xdr:pic>
      <xdr:nvPicPr>
        <xdr:cNvPr id="67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74675" y="2308034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280</xdr:row>
      <xdr:rowOff>228600</xdr:rowOff>
    </xdr:from>
    <xdr:to>
      <xdr:col>3</xdr:col>
      <xdr:colOff>260350</xdr:colOff>
      <xdr:row>280</xdr:row>
      <xdr:rowOff>447675</xdr:rowOff>
    </xdr:to>
    <xdr:pic>
      <xdr:nvPicPr>
        <xdr:cNvPr id="67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2308002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280</xdr:row>
      <xdr:rowOff>231775</xdr:rowOff>
    </xdr:from>
    <xdr:to>
      <xdr:col>3</xdr:col>
      <xdr:colOff>539750</xdr:colOff>
      <xdr:row>280</xdr:row>
      <xdr:rowOff>450850</xdr:rowOff>
    </xdr:to>
    <xdr:pic>
      <xdr:nvPicPr>
        <xdr:cNvPr id="67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2308034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280</xdr:row>
      <xdr:rowOff>228600</xdr:rowOff>
    </xdr:from>
    <xdr:to>
      <xdr:col>3</xdr:col>
      <xdr:colOff>260350</xdr:colOff>
      <xdr:row>280</xdr:row>
      <xdr:rowOff>447675</xdr:rowOff>
    </xdr:to>
    <xdr:pic>
      <xdr:nvPicPr>
        <xdr:cNvPr id="67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2308002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280</xdr:row>
      <xdr:rowOff>231775</xdr:rowOff>
    </xdr:from>
    <xdr:to>
      <xdr:col>3</xdr:col>
      <xdr:colOff>539750</xdr:colOff>
      <xdr:row>280</xdr:row>
      <xdr:rowOff>450850</xdr:rowOff>
    </xdr:to>
    <xdr:pic>
      <xdr:nvPicPr>
        <xdr:cNvPr id="67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2308034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280</xdr:row>
      <xdr:rowOff>228600</xdr:rowOff>
    </xdr:from>
    <xdr:to>
      <xdr:col>10</xdr:col>
      <xdr:colOff>260350</xdr:colOff>
      <xdr:row>280</xdr:row>
      <xdr:rowOff>447675</xdr:rowOff>
    </xdr:to>
    <xdr:pic>
      <xdr:nvPicPr>
        <xdr:cNvPr id="67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3850" y="2308002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280</xdr:row>
      <xdr:rowOff>231775</xdr:rowOff>
    </xdr:from>
    <xdr:to>
      <xdr:col>10</xdr:col>
      <xdr:colOff>539750</xdr:colOff>
      <xdr:row>280</xdr:row>
      <xdr:rowOff>450850</xdr:rowOff>
    </xdr:to>
    <xdr:pic>
      <xdr:nvPicPr>
        <xdr:cNvPr id="67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74675" y="2308034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280</xdr:row>
      <xdr:rowOff>228600</xdr:rowOff>
    </xdr:from>
    <xdr:to>
      <xdr:col>3</xdr:col>
      <xdr:colOff>260350</xdr:colOff>
      <xdr:row>280</xdr:row>
      <xdr:rowOff>447675</xdr:rowOff>
    </xdr:to>
    <xdr:pic>
      <xdr:nvPicPr>
        <xdr:cNvPr id="67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2308002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280</xdr:row>
      <xdr:rowOff>231775</xdr:rowOff>
    </xdr:from>
    <xdr:to>
      <xdr:col>3</xdr:col>
      <xdr:colOff>539750</xdr:colOff>
      <xdr:row>280</xdr:row>
      <xdr:rowOff>450850</xdr:rowOff>
    </xdr:to>
    <xdr:pic>
      <xdr:nvPicPr>
        <xdr:cNvPr id="68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2308034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280</xdr:row>
      <xdr:rowOff>228600</xdr:rowOff>
    </xdr:from>
    <xdr:to>
      <xdr:col>10</xdr:col>
      <xdr:colOff>260350</xdr:colOff>
      <xdr:row>280</xdr:row>
      <xdr:rowOff>447675</xdr:rowOff>
    </xdr:to>
    <xdr:pic>
      <xdr:nvPicPr>
        <xdr:cNvPr id="68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3850" y="2308002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280</xdr:row>
      <xdr:rowOff>231775</xdr:rowOff>
    </xdr:from>
    <xdr:to>
      <xdr:col>10</xdr:col>
      <xdr:colOff>539750</xdr:colOff>
      <xdr:row>280</xdr:row>
      <xdr:rowOff>450850</xdr:rowOff>
    </xdr:to>
    <xdr:pic>
      <xdr:nvPicPr>
        <xdr:cNvPr id="68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74675" y="2308034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135</xdr:row>
      <xdr:rowOff>228600</xdr:rowOff>
    </xdr:from>
    <xdr:to>
      <xdr:col>10</xdr:col>
      <xdr:colOff>260350</xdr:colOff>
      <xdr:row>135</xdr:row>
      <xdr:rowOff>447675</xdr:rowOff>
    </xdr:to>
    <xdr:pic>
      <xdr:nvPicPr>
        <xdr:cNvPr id="68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3850" y="916114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135</xdr:row>
      <xdr:rowOff>231775</xdr:rowOff>
    </xdr:from>
    <xdr:to>
      <xdr:col>10</xdr:col>
      <xdr:colOff>539750</xdr:colOff>
      <xdr:row>135</xdr:row>
      <xdr:rowOff>450850</xdr:rowOff>
    </xdr:to>
    <xdr:pic>
      <xdr:nvPicPr>
        <xdr:cNvPr id="68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74675" y="916146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135</xdr:row>
      <xdr:rowOff>228600</xdr:rowOff>
    </xdr:from>
    <xdr:to>
      <xdr:col>10</xdr:col>
      <xdr:colOff>260350</xdr:colOff>
      <xdr:row>135</xdr:row>
      <xdr:rowOff>447675</xdr:rowOff>
    </xdr:to>
    <xdr:pic>
      <xdr:nvPicPr>
        <xdr:cNvPr id="68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3850" y="916114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135</xdr:row>
      <xdr:rowOff>231775</xdr:rowOff>
    </xdr:from>
    <xdr:to>
      <xdr:col>10</xdr:col>
      <xdr:colOff>539750</xdr:colOff>
      <xdr:row>135</xdr:row>
      <xdr:rowOff>450850</xdr:rowOff>
    </xdr:to>
    <xdr:pic>
      <xdr:nvPicPr>
        <xdr:cNvPr id="68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74675" y="916146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135</xdr:row>
      <xdr:rowOff>228600</xdr:rowOff>
    </xdr:from>
    <xdr:to>
      <xdr:col>10</xdr:col>
      <xdr:colOff>260350</xdr:colOff>
      <xdr:row>135</xdr:row>
      <xdr:rowOff>447675</xdr:rowOff>
    </xdr:to>
    <xdr:pic>
      <xdr:nvPicPr>
        <xdr:cNvPr id="68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3850" y="916114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135</xdr:row>
      <xdr:rowOff>231775</xdr:rowOff>
    </xdr:from>
    <xdr:to>
      <xdr:col>10</xdr:col>
      <xdr:colOff>539750</xdr:colOff>
      <xdr:row>135</xdr:row>
      <xdr:rowOff>450850</xdr:rowOff>
    </xdr:to>
    <xdr:pic>
      <xdr:nvPicPr>
        <xdr:cNvPr id="68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74675" y="916146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139</xdr:row>
      <xdr:rowOff>228600</xdr:rowOff>
    </xdr:from>
    <xdr:to>
      <xdr:col>10</xdr:col>
      <xdr:colOff>260350</xdr:colOff>
      <xdr:row>139</xdr:row>
      <xdr:rowOff>447675</xdr:rowOff>
    </xdr:to>
    <xdr:pic>
      <xdr:nvPicPr>
        <xdr:cNvPr id="68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3850" y="957738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139</xdr:row>
      <xdr:rowOff>231775</xdr:rowOff>
    </xdr:from>
    <xdr:to>
      <xdr:col>10</xdr:col>
      <xdr:colOff>539750</xdr:colOff>
      <xdr:row>139</xdr:row>
      <xdr:rowOff>450850</xdr:rowOff>
    </xdr:to>
    <xdr:pic>
      <xdr:nvPicPr>
        <xdr:cNvPr id="69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74675" y="957770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139</xdr:row>
      <xdr:rowOff>228600</xdr:rowOff>
    </xdr:from>
    <xdr:to>
      <xdr:col>10</xdr:col>
      <xdr:colOff>260350</xdr:colOff>
      <xdr:row>139</xdr:row>
      <xdr:rowOff>447675</xdr:rowOff>
    </xdr:to>
    <xdr:pic>
      <xdr:nvPicPr>
        <xdr:cNvPr id="69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3850" y="957738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139</xdr:row>
      <xdr:rowOff>231775</xdr:rowOff>
    </xdr:from>
    <xdr:to>
      <xdr:col>10</xdr:col>
      <xdr:colOff>539750</xdr:colOff>
      <xdr:row>139</xdr:row>
      <xdr:rowOff>450850</xdr:rowOff>
    </xdr:to>
    <xdr:pic>
      <xdr:nvPicPr>
        <xdr:cNvPr id="69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74675" y="957770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139</xdr:row>
      <xdr:rowOff>228600</xdr:rowOff>
    </xdr:from>
    <xdr:to>
      <xdr:col>10</xdr:col>
      <xdr:colOff>260350</xdr:colOff>
      <xdr:row>139</xdr:row>
      <xdr:rowOff>447675</xdr:rowOff>
    </xdr:to>
    <xdr:pic>
      <xdr:nvPicPr>
        <xdr:cNvPr id="69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3850" y="957738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139</xdr:row>
      <xdr:rowOff>231775</xdr:rowOff>
    </xdr:from>
    <xdr:to>
      <xdr:col>10</xdr:col>
      <xdr:colOff>539750</xdr:colOff>
      <xdr:row>139</xdr:row>
      <xdr:rowOff>450850</xdr:rowOff>
    </xdr:to>
    <xdr:pic>
      <xdr:nvPicPr>
        <xdr:cNvPr id="69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74675" y="957770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135</xdr:row>
      <xdr:rowOff>228600</xdr:rowOff>
    </xdr:from>
    <xdr:to>
      <xdr:col>10</xdr:col>
      <xdr:colOff>260350</xdr:colOff>
      <xdr:row>135</xdr:row>
      <xdr:rowOff>447675</xdr:rowOff>
    </xdr:to>
    <xdr:pic>
      <xdr:nvPicPr>
        <xdr:cNvPr id="69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3850" y="916114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135</xdr:row>
      <xdr:rowOff>231775</xdr:rowOff>
    </xdr:from>
    <xdr:to>
      <xdr:col>10</xdr:col>
      <xdr:colOff>539750</xdr:colOff>
      <xdr:row>135</xdr:row>
      <xdr:rowOff>450850</xdr:rowOff>
    </xdr:to>
    <xdr:pic>
      <xdr:nvPicPr>
        <xdr:cNvPr id="69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74675" y="916146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135</xdr:row>
      <xdr:rowOff>228600</xdr:rowOff>
    </xdr:from>
    <xdr:to>
      <xdr:col>10</xdr:col>
      <xdr:colOff>260350</xdr:colOff>
      <xdr:row>135</xdr:row>
      <xdr:rowOff>447675</xdr:rowOff>
    </xdr:to>
    <xdr:pic>
      <xdr:nvPicPr>
        <xdr:cNvPr id="69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3850" y="916114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135</xdr:row>
      <xdr:rowOff>231775</xdr:rowOff>
    </xdr:from>
    <xdr:to>
      <xdr:col>10</xdr:col>
      <xdr:colOff>539750</xdr:colOff>
      <xdr:row>135</xdr:row>
      <xdr:rowOff>450850</xdr:rowOff>
    </xdr:to>
    <xdr:pic>
      <xdr:nvPicPr>
        <xdr:cNvPr id="69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74675" y="916146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135</xdr:row>
      <xdr:rowOff>228600</xdr:rowOff>
    </xdr:from>
    <xdr:to>
      <xdr:col>10</xdr:col>
      <xdr:colOff>260350</xdr:colOff>
      <xdr:row>135</xdr:row>
      <xdr:rowOff>447675</xdr:rowOff>
    </xdr:to>
    <xdr:pic>
      <xdr:nvPicPr>
        <xdr:cNvPr id="69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3850" y="916114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135</xdr:row>
      <xdr:rowOff>231775</xdr:rowOff>
    </xdr:from>
    <xdr:to>
      <xdr:col>10</xdr:col>
      <xdr:colOff>539750</xdr:colOff>
      <xdr:row>135</xdr:row>
      <xdr:rowOff>450850</xdr:rowOff>
    </xdr:to>
    <xdr:pic>
      <xdr:nvPicPr>
        <xdr:cNvPr id="70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74675" y="916146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135</xdr:row>
      <xdr:rowOff>228600</xdr:rowOff>
    </xdr:from>
    <xdr:to>
      <xdr:col>10</xdr:col>
      <xdr:colOff>260350</xdr:colOff>
      <xdr:row>135</xdr:row>
      <xdr:rowOff>447675</xdr:rowOff>
    </xdr:to>
    <xdr:pic>
      <xdr:nvPicPr>
        <xdr:cNvPr id="70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3850" y="916114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135</xdr:row>
      <xdr:rowOff>231775</xdr:rowOff>
    </xdr:from>
    <xdr:to>
      <xdr:col>10</xdr:col>
      <xdr:colOff>539750</xdr:colOff>
      <xdr:row>135</xdr:row>
      <xdr:rowOff>450850</xdr:rowOff>
    </xdr:to>
    <xdr:pic>
      <xdr:nvPicPr>
        <xdr:cNvPr id="70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74675" y="916146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135</xdr:row>
      <xdr:rowOff>228600</xdr:rowOff>
    </xdr:from>
    <xdr:to>
      <xdr:col>10</xdr:col>
      <xdr:colOff>260350</xdr:colOff>
      <xdr:row>135</xdr:row>
      <xdr:rowOff>447675</xdr:rowOff>
    </xdr:to>
    <xdr:pic>
      <xdr:nvPicPr>
        <xdr:cNvPr id="70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3850" y="916114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135</xdr:row>
      <xdr:rowOff>231775</xdr:rowOff>
    </xdr:from>
    <xdr:to>
      <xdr:col>10</xdr:col>
      <xdr:colOff>539750</xdr:colOff>
      <xdr:row>135</xdr:row>
      <xdr:rowOff>450850</xdr:rowOff>
    </xdr:to>
    <xdr:pic>
      <xdr:nvPicPr>
        <xdr:cNvPr id="70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74675" y="916146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135</xdr:row>
      <xdr:rowOff>228600</xdr:rowOff>
    </xdr:from>
    <xdr:to>
      <xdr:col>10</xdr:col>
      <xdr:colOff>260350</xdr:colOff>
      <xdr:row>135</xdr:row>
      <xdr:rowOff>447675</xdr:rowOff>
    </xdr:to>
    <xdr:pic>
      <xdr:nvPicPr>
        <xdr:cNvPr id="70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3850" y="916114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135</xdr:row>
      <xdr:rowOff>231775</xdr:rowOff>
    </xdr:from>
    <xdr:to>
      <xdr:col>10</xdr:col>
      <xdr:colOff>539750</xdr:colOff>
      <xdr:row>135</xdr:row>
      <xdr:rowOff>450850</xdr:rowOff>
    </xdr:to>
    <xdr:pic>
      <xdr:nvPicPr>
        <xdr:cNvPr id="70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74675" y="916146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177</xdr:row>
      <xdr:rowOff>228600</xdr:rowOff>
    </xdr:from>
    <xdr:to>
      <xdr:col>3</xdr:col>
      <xdr:colOff>260350</xdr:colOff>
      <xdr:row>177</xdr:row>
      <xdr:rowOff>447675</xdr:rowOff>
    </xdr:to>
    <xdr:pic>
      <xdr:nvPicPr>
        <xdr:cNvPr id="70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1328166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177</xdr:row>
      <xdr:rowOff>231775</xdr:rowOff>
    </xdr:from>
    <xdr:to>
      <xdr:col>3</xdr:col>
      <xdr:colOff>539750</xdr:colOff>
      <xdr:row>177</xdr:row>
      <xdr:rowOff>450850</xdr:rowOff>
    </xdr:to>
    <xdr:pic>
      <xdr:nvPicPr>
        <xdr:cNvPr id="70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132819775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177</xdr:row>
      <xdr:rowOff>228600</xdr:rowOff>
    </xdr:from>
    <xdr:to>
      <xdr:col>10</xdr:col>
      <xdr:colOff>260350</xdr:colOff>
      <xdr:row>177</xdr:row>
      <xdr:rowOff>447675</xdr:rowOff>
    </xdr:to>
    <xdr:pic>
      <xdr:nvPicPr>
        <xdr:cNvPr id="70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3850" y="1328166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177</xdr:row>
      <xdr:rowOff>231775</xdr:rowOff>
    </xdr:from>
    <xdr:to>
      <xdr:col>10</xdr:col>
      <xdr:colOff>539750</xdr:colOff>
      <xdr:row>177</xdr:row>
      <xdr:rowOff>450850</xdr:rowOff>
    </xdr:to>
    <xdr:pic>
      <xdr:nvPicPr>
        <xdr:cNvPr id="71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74675" y="132819775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177</xdr:row>
      <xdr:rowOff>228600</xdr:rowOff>
    </xdr:from>
    <xdr:to>
      <xdr:col>3</xdr:col>
      <xdr:colOff>260350</xdr:colOff>
      <xdr:row>177</xdr:row>
      <xdr:rowOff>447675</xdr:rowOff>
    </xdr:to>
    <xdr:pic>
      <xdr:nvPicPr>
        <xdr:cNvPr id="7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1328166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177</xdr:row>
      <xdr:rowOff>231775</xdr:rowOff>
    </xdr:from>
    <xdr:to>
      <xdr:col>3</xdr:col>
      <xdr:colOff>539750</xdr:colOff>
      <xdr:row>177</xdr:row>
      <xdr:rowOff>450850</xdr:rowOff>
    </xdr:to>
    <xdr:pic>
      <xdr:nvPicPr>
        <xdr:cNvPr id="71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132819775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177</xdr:row>
      <xdr:rowOff>228600</xdr:rowOff>
    </xdr:from>
    <xdr:to>
      <xdr:col>3</xdr:col>
      <xdr:colOff>260350</xdr:colOff>
      <xdr:row>177</xdr:row>
      <xdr:rowOff>447675</xdr:rowOff>
    </xdr:to>
    <xdr:pic>
      <xdr:nvPicPr>
        <xdr:cNvPr id="71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1328166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177</xdr:row>
      <xdr:rowOff>231775</xdr:rowOff>
    </xdr:from>
    <xdr:to>
      <xdr:col>3</xdr:col>
      <xdr:colOff>539750</xdr:colOff>
      <xdr:row>177</xdr:row>
      <xdr:rowOff>450850</xdr:rowOff>
    </xdr:to>
    <xdr:pic>
      <xdr:nvPicPr>
        <xdr:cNvPr id="71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132819775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177</xdr:row>
      <xdr:rowOff>228600</xdr:rowOff>
    </xdr:from>
    <xdr:to>
      <xdr:col>10</xdr:col>
      <xdr:colOff>260350</xdr:colOff>
      <xdr:row>177</xdr:row>
      <xdr:rowOff>447675</xdr:rowOff>
    </xdr:to>
    <xdr:pic>
      <xdr:nvPicPr>
        <xdr:cNvPr id="71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3850" y="1328166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177</xdr:row>
      <xdr:rowOff>231775</xdr:rowOff>
    </xdr:from>
    <xdr:to>
      <xdr:col>10</xdr:col>
      <xdr:colOff>539750</xdr:colOff>
      <xdr:row>177</xdr:row>
      <xdr:rowOff>450850</xdr:rowOff>
    </xdr:to>
    <xdr:pic>
      <xdr:nvPicPr>
        <xdr:cNvPr id="71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74675" y="132819775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177</xdr:row>
      <xdr:rowOff>228600</xdr:rowOff>
    </xdr:from>
    <xdr:to>
      <xdr:col>3</xdr:col>
      <xdr:colOff>260350</xdr:colOff>
      <xdr:row>177</xdr:row>
      <xdr:rowOff>447675</xdr:rowOff>
    </xdr:to>
    <xdr:pic>
      <xdr:nvPicPr>
        <xdr:cNvPr id="71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1328166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177</xdr:row>
      <xdr:rowOff>231775</xdr:rowOff>
    </xdr:from>
    <xdr:to>
      <xdr:col>3</xdr:col>
      <xdr:colOff>539750</xdr:colOff>
      <xdr:row>177</xdr:row>
      <xdr:rowOff>450850</xdr:rowOff>
    </xdr:to>
    <xdr:pic>
      <xdr:nvPicPr>
        <xdr:cNvPr id="71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132819775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177</xdr:row>
      <xdr:rowOff>228600</xdr:rowOff>
    </xdr:from>
    <xdr:to>
      <xdr:col>10</xdr:col>
      <xdr:colOff>260350</xdr:colOff>
      <xdr:row>177</xdr:row>
      <xdr:rowOff>447675</xdr:rowOff>
    </xdr:to>
    <xdr:pic>
      <xdr:nvPicPr>
        <xdr:cNvPr id="71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3850" y="1328166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177</xdr:row>
      <xdr:rowOff>231775</xdr:rowOff>
    </xdr:from>
    <xdr:to>
      <xdr:col>10</xdr:col>
      <xdr:colOff>539750</xdr:colOff>
      <xdr:row>177</xdr:row>
      <xdr:rowOff>450850</xdr:rowOff>
    </xdr:to>
    <xdr:pic>
      <xdr:nvPicPr>
        <xdr:cNvPr id="72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74675" y="132819775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181</xdr:row>
      <xdr:rowOff>228600</xdr:rowOff>
    </xdr:from>
    <xdr:to>
      <xdr:col>3</xdr:col>
      <xdr:colOff>260350</xdr:colOff>
      <xdr:row>181</xdr:row>
      <xdr:rowOff>447675</xdr:rowOff>
    </xdr:to>
    <xdr:pic>
      <xdr:nvPicPr>
        <xdr:cNvPr id="72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1363503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181</xdr:row>
      <xdr:rowOff>231775</xdr:rowOff>
    </xdr:from>
    <xdr:to>
      <xdr:col>3</xdr:col>
      <xdr:colOff>539750</xdr:colOff>
      <xdr:row>181</xdr:row>
      <xdr:rowOff>450850</xdr:rowOff>
    </xdr:to>
    <xdr:pic>
      <xdr:nvPicPr>
        <xdr:cNvPr id="72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1363535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181</xdr:row>
      <xdr:rowOff>228600</xdr:rowOff>
    </xdr:from>
    <xdr:to>
      <xdr:col>10</xdr:col>
      <xdr:colOff>260350</xdr:colOff>
      <xdr:row>181</xdr:row>
      <xdr:rowOff>447675</xdr:rowOff>
    </xdr:to>
    <xdr:pic>
      <xdr:nvPicPr>
        <xdr:cNvPr id="72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3850" y="1363503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181</xdr:row>
      <xdr:rowOff>231775</xdr:rowOff>
    </xdr:from>
    <xdr:to>
      <xdr:col>10</xdr:col>
      <xdr:colOff>539750</xdr:colOff>
      <xdr:row>181</xdr:row>
      <xdr:rowOff>450850</xdr:rowOff>
    </xdr:to>
    <xdr:pic>
      <xdr:nvPicPr>
        <xdr:cNvPr id="72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74675" y="1363535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181</xdr:row>
      <xdr:rowOff>228600</xdr:rowOff>
    </xdr:from>
    <xdr:to>
      <xdr:col>3</xdr:col>
      <xdr:colOff>260350</xdr:colOff>
      <xdr:row>181</xdr:row>
      <xdr:rowOff>447675</xdr:rowOff>
    </xdr:to>
    <xdr:pic>
      <xdr:nvPicPr>
        <xdr:cNvPr id="72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1363503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181</xdr:row>
      <xdr:rowOff>231775</xdr:rowOff>
    </xdr:from>
    <xdr:to>
      <xdr:col>3</xdr:col>
      <xdr:colOff>539750</xdr:colOff>
      <xdr:row>181</xdr:row>
      <xdr:rowOff>450850</xdr:rowOff>
    </xdr:to>
    <xdr:pic>
      <xdr:nvPicPr>
        <xdr:cNvPr id="72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1363535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181</xdr:row>
      <xdr:rowOff>228600</xdr:rowOff>
    </xdr:from>
    <xdr:to>
      <xdr:col>3</xdr:col>
      <xdr:colOff>260350</xdr:colOff>
      <xdr:row>181</xdr:row>
      <xdr:rowOff>447675</xdr:rowOff>
    </xdr:to>
    <xdr:pic>
      <xdr:nvPicPr>
        <xdr:cNvPr id="72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1363503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181</xdr:row>
      <xdr:rowOff>231775</xdr:rowOff>
    </xdr:from>
    <xdr:to>
      <xdr:col>3</xdr:col>
      <xdr:colOff>539750</xdr:colOff>
      <xdr:row>181</xdr:row>
      <xdr:rowOff>450850</xdr:rowOff>
    </xdr:to>
    <xdr:pic>
      <xdr:nvPicPr>
        <xdr:cNvPr id="72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1363535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181</xdr:row>
      <xdr:rowOff>228600</xdr:rowOff>
    </xdr:from>
    <xdr:to>
      <xdr:col>10</xdr:col>
      <xdr:colOff>260350</xdr:colOff>
      <xdr:row>181</xdr:row>
      <xdr:rowOff>447675</xdr:rowOff>
    </xdr:to>
    <xdr:pic>
      <xdr:nvPicPr>
        <xdr:cNvPr id="72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3850" y="1363503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181</xdr:row>
      <xdr:rowOff>231775</xdr:rowOff>
    </xdr:from>
    <xdr:to>
      <xdr:col>10</xdr:col>
      <xdr:colOff>539750</xdr:colOff>
      <xdr:row>181</xdr:row>
      <xdr:rowOff>450850</xdr:rowOff>
    </xdr:to>
    <xdr:pic>
      <xdr:nvPicPr>
        <xdr:cNvPr id="73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74675" y="1363535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181</xdr:row>
      <xdr:rowOff>228600</xdr:rowOff>
    </xdr:from>
    <xdr:to>
      <xdr:col>3</xdr:col>
      <xdr:colOff>260350</xdr:colOff>
      <xdr:row>181</xdr:row>
      <xdr:rowOff>447675</xdr:rowOff>
    </xdr:to>
    <xdr:pic>
      <xdr:nvPicPr>
        <xdr:cNvPr id="73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1363503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181</xdr:row>
      <xdr:rowOff>231775</xdr:rowOff>
    </xdr:from>
    <xdr:to>
      <xdr:col>3</xdr:col>
      <xdr:colOff>539750</xdr:colOff>
      <xdr:row>181</xdr:row>
      <xdr:rowOff>450850</xdr:rowOff>
    </xdr:to>
    <xdr:pic>
      <xdr:nvPicPr>
        <xdr:cNvPr id="73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1363535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181</xdr:row>
      <xdr:rowOff>228600</xdr:rowOff>
    </xdr:from>
    <xdr:to>
      <xdr:col>10</xdr:col>
      <xdr:colOff>260350</xdr:colOff>
      <xdr:row>181</xdr:row>
      <xdr:rowOff>447675</xdr:rowOff>
    </xdr:to>
    <xdr:pic>
      <xdr:nvPicPr>
        <xdr:cNvPr id="73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3850" y="1363503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181</xdr:row>
      <xdr:rowOff>231775</xdr:rowOff>
    </xdr:from>
    <xdr:to>
      <xdr:col>10</xdr:col>
      <xdr:colOff>539750</xdr:colOff>
      <xdr:row>181</xdr:row>
      <xdr:rowOff>450850</xdr:rowOff>
    </xdr:to>
    <xdr:pic>
      <xdr:nvPicPr>
        <xdr:cNvPr id="73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74675" y="1363535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139</xdr:row>
      <xdr:rowOff>279400</xdr:rowOff>
    </xdr:from>
    <xdr:to>
      <xdr:col>3</xdr:col>
      <xdr:colOff>196850</xdr:colOff>
      <xdr:row>139</xdr:row>
      <xdr:rowOff>498475</xdr:rowOff>
    </xdr:to>
    <xdr:pic>
      <xdr:nvPicPr>
        <xdr:cNvPr id="73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54909" y="2769202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139</xdr:row>
      <xdr:rowOff>257175</xdr:rowOff>
    </xdr:from>
    <xdr:to>
      <xdr:col>3</xdr:col>
      <xdr:colOff>514350</xdr:colOff>
      <xdr:row>139</xdr:row>
      <xdr:rowOff>476250</xdr:rowOff>
    </xdr:to>
    <xdr:pic>
      <xdr:nvPicPr>
        <xdr:cNvPr id="73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3834" y="27669802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69850</xdr:colOff>
      <xdr:row>415</xdr:row>
      <xdr:rowOff>228600</xdr:rowOff>
    </xdr:from>
    <xdr:to>
      <xdr:col>3</xdr:col>
      <xdr:colOff>260350</xdr:colOff>
      <xdr:row>415</xdr:row>
      <xdr:rowOff>447675</xdr:rowOff>
    </xdr:to>
    <xdr:pic>
      <xdr:nvPicPr>
        <xdr:cNvPr id="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36625" y="789622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415</xdr:row>
      <xdr:rowOff>231775</xdr:rowOff>
    </xdr:from>
    <xdr:to>
      <xdr:col>3</xdr:col>
      <xdr:colOff>539750</xdr:colOff>
      <xdr:row>415</xdr:row>
      <xdr:rowOff>450850</xdr:rowOff>
    </xdr:to>
    <xdr:pic>
      <xdr:nvPicPr>
        <xdr:cNvPr id="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87450" y="789940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410</xdr:row>
      <xdr:rowOff>228600</xdr:rowOff>
    </xdr:from>
    <xdr:to>
      <xdr:col>3</xdr:col>
      <xdr:colOff>260350</xdr:colOff>
      <xdr:row>410</xdr:row>
      <xdr:rowOff>447675</xdr:rowOff>
    </xdr:to>
    <xdr:pic>
      <xdr:nvPicPr>
        <xdr:cNvPr id="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36625" y="789622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410</xdr:row>
      <xdr:rowOff>231775</xdr:rowOff>
    </xdr:from>
    <xdr:to>
      <xdr:col>3</xdr:col>
      <xdr:colOff>539750</xdr:colOff>
      <xdr:row>410</xdr:row>
      <xdr:rowOff>450850</xdr:rowOff>
    </xdr:to>
    <xdr:pic>
      <xdr:nvPicPr>
        <xdr:cNvPr id="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87450" y="789940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410</xdr:row>
      <xdr:rowOff>228600</xdr:rowOff>
    </xdr:from>
    <xdr:to>
      <xdr:col>10</xdr:col>
      <xdr:colOff>260350</xdr:colOff>
      <xdr:row>410</xdr:row>
      <xdr:rowOff>447675</xdr:rowOff>
    </xdr:to>
    <xdr:pic>
      <xdr:nvPicPr>
        <xdr:cNvPr id="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36625" y="789622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410</xdr:row>
      <xdr:rowOff>231775</xdr:rowOff>
    </xdr:from>
    <xdr:to>
      <xdr:col>10</xdr:col>
      <xdr:colOff>539750</xdr:colOff>
      <xdr:row>410</xdr:row>
      <xdr:rowOff>450850</xdr:rowOff>
    </xdr:to>
    <xdr:pic>
      <xdr:nvPicPr>
        <xdr:cNvPr id="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87450" y="789940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415</xdr:row>
      <xdr:rowOff>228600</xdr:rowOff>
    </xdr:from>
    <xdr:to>
      <xdr:col>10</xdr:col>
      <xdr:colOff>260350</xdr:colOff>
      <xdr:row>415</xdr:row>
      <xdr:rowOff>447675</xdr:rowOff>
    </xdr:to>
    <xdr:pic>
      <xdr:nvPicPr>
        <xdr:cNvPr id="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36625" y="789622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415</xdr:row>
      <xdr:rowOff>231775</xdr:rowOff>
    </xdr:from>
    <xdr:to>
      <xdr:col>10</xdr:col>
      <xdr:colOff>539750</xdr:colOff>
      <xdr:row>415</xdr:row>
      <xdr:rowOff>450850</xdr:rowOff>
    </xdr:to>
    <xdr:pic>
      <xdr:nvPicPr>
        <xdr:cNvPr id="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87450" y="789940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14</xdr:row>
      <xdr:rowOff>228600</xdr:rowOff>
    </xdr:from>
    <xdr:to>
      <xdr:col>10</xdr:col>
      <xdr:colOff>260350</xdr:colOff>
      <xdr:row>14</xdr:row>
      <xdr:rowOff>447675</xdr:rowOff>
    </xdr:to>
    <xdr:pic>
      <xdr:nvPicPr>
        <xdr:cNvPr id="1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99975" y="455199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14</xdr:row>
      <xdr:rowOff>231775</xdr:rowOff>
    </xdr:from>
    <xdr:to>
      <xdr:col>10</xdr:col>
      <xdr:colOff>539750</xdr:colOff>
      <xdr:row>14</xdr:row>
      <xdr:rowOff>450850</xdr:rowOff>
    </xdr:to>
    <xdr:pic>
      <xdr:nvPicPr>
        <xdr:cNvPr id="1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50800" y="455231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18</xdr:row>
      <xdr:rowOff>228600</xdr:rowOff>
    </xdr:from>
    <xdr:to>
      <xdr:col>10</xdr:col>
      <xdr:colOff>260350</xdr:colOff>
      <xdr:row>18</xdr:row>
      <xdr:rowOff>447675</xdr:rowOff>
    </xdr:to>
    <xdr:pic>
      <xdr:nvPicPr>
        <xdr:cNvPr id="1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99975" y="455199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18</xdr:row>
      <xdr:rowOff>231775</xdr:rowOff>
    </xdr:from>
    <xdr:to>
      <xdr:col>10</xdr:col>
      <xdr:colOff>539750</xdr:colOff>
      <xdr:row>18</xdr:row>
      <xdr:rowOff>450850</xdr:rowOff>
    </xdr:to>
    <xdr:pic>
      <xdr:nvPicPr>
        <xdr:cNvPr id="1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50800" y="455231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22</xdr:row>
      <xdr:rowOff>228600</xdr:rowOff>
    </xdr:from>
    <xdr:to>
      <xdr:col>10</xdr:col>
      <xdr:colOff>260350</xdr:colOff>
      <xdr:row>22</xdr:row>
      <xdr:rowOff>447675</xdr:rowOff>
    </xdr:to>
    <xdr:pic>
      <xdr:nvPicPr>
        <xdr:cNvPr id="1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99975" y="455199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22</xdr:row>
      <xdr:rowOff>231775</xdr:rowOff>
    </xdr:from>
    <xdr:to>
      <xdr:col>10</xdr:col>
      <xdr:colOff>539750</xdr:colOff>
      <xdr:row>22</xdr:row>
      <xdr:rowOff>450850</xdr:rowOff>
    </xdr:to>
    <xdr:pic>
      <xdr:nvPicPr>
        <xdr:cNvPr id="1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50800" y="455231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26</xdr:row>
      <xdr:rowOff>228600</xdr:rowOff>
    </xdr:from>
    <xdr:to>
      <xdr:col>10</xdr:col>
      <xdr:colOff>260350</xdr:colOff>
      <xdr:row>26</xdr:row>
      <xdr:rowOff>447675</xdr:rowOff>
    </xdr:to>
    <xdr:pic>
      <xdr:nvPicPr>
        <xdr:cNvPr id="1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99975" y="455199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26</xdr:row>
      <xdr:rowOff>231775</xdr:rowOff>
    </xdr:from>
    <xdr:to>
      <xdr:col>10</xdr:col>
      <xdr:colOff>539750</xdr:colOff>
      <xdr:row>26</xdr:row>
      <xdr:rowOff>450850</xdr:rowOff>
    </xdr:to>
    <xdr:pic>
      <xdr:nvPicPr>
        <xdr:cNvPr id="1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50800" y="455231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29</xdr:row>
      <xdr:rowOff>228600</xdr:rowOff>
    </xdr:from>
    <xdr:to>
      <xdr:col>10</xdr:col>
      <xdr:colOff>260350</xdr:colOff>
      <xdr:row>29</xdr:row>
      <xdr:rowOff>447675</xdr:rowOff>
    </xdr:to>
    <xdr:pic>
      <xdr:nvPicPr>
        <xdr:cNvPr id="1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99975" y="455199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29</xdr:row>
      <xdr:rowOff>231775</xdr:rowOff>
    </xdr:from>
    <xdr:to>
      <xdr:col>10</xdr:col>
      <xdr:colOff>539750</xdr:colOff>
      <xdr:row>29</xdr:row>
      <xdr:rowOff>450850</xdr:rowOff>
    </xdr:to>
    <xdr:pic>
      <xdr:nvPicPr>
        <xdr:cNvPr id="1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50800" y="455231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32</xdr:row>
      <xdr:rowOff>228600</xdr:rowOff>
    </xdr:from>
    <xdr:to>
      <xdr:col>10</xdr:col>
      <xdr:colOff>260350</xdr:colOff>
      <xdr:row>32</xdr:row>
      <xdr:rowOff>447675</xdr:rowOff>
    </xdr:to>
    <xdr:pic>
      <xdr:nvPicPr>
        <xdr:cNvPr id="2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99975" y="455199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32</xdr:row>
      <xdr:rowOff>231775</xdr:rowOff>
    </xdr:from>
    <xdr:to>
      <xdr:col>10</xdr:col>
      <xdr:colOff>539750</xdr:colOff>
      <xdr:row>32</xdr:row>
      <xdr:rowOff>450850</xdr:rowOff>
    </xdr:to>
    <xdr:pic>
      <xdr:nvPicPr>
        <xdr:cNvPr id="2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50800" y="455231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36</xdr:row>
      <xdr:rowOff>228600</xdr:rowOff>
    </xdr:from>
    <xdr:to>
      <xdr:col>10</xdr:col>
      <xdr:colOff>260350</xdr:colOff>
      <xdr:row>36</xdr:row>
      <xdr:rowOff>447675</xdr:rowOff>
    </xdr:to>
    <xdr:pic>
      <xdr:nvPicPr>
        <xdr:cNvPr id="2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99975" y="455199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36</xdr:row>
      <xdr:rowOff>231775</xdr:rowOff>
    </xdr:from>
    <xdr:to>
      <xdr:col>10</xdr:col>
      <xdr:colOff>539750</xdr:colOff>
      <xdr:row>36</xdr:row>
      <xdr:rowOff>450850</xdr:rowOff>
    </xdr:to>
    <xdr:pic>
      <xdr:nvPicPr>
        <xdr:cNvPr id="2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50800" y="455231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40</xdr:row>
      <xdr:rowOff>228600</xdr:rowOff>
    </xdr:from>
    <xdr:to>
      <xdr:col>10</xdr:col>
      <xdr:colOff>260350</xdr:colOff>
      <xdr:row>40</xdr:row>
      <xdr:rowOff>447675</xdr:rowOff>
    </xdr:to>
    <xdr:pic>
      <xdr:nvPicPr>
        <xdr:cNvPr id="2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99975" y="455199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40</xdr:row>
      <xdr:rowOff>231775</xdr:rowOff>
    </xdr:from>
    <xdr:to>
      <xdr:col>10</xdr:col>
      <xdr:colOff>539750</xdr:colOff>
      <xdr:row>40</xdr:row>
      <xdr:rowOff>450850</xdr:rowOff>
    </xdr:to>
    <xdr:pic>
      <xdr:nvPicPr>
        <xdr:cNvPr id="2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50800" y="455231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44</xdr:row>
      <xdr:rowOff>228600</xdr:rowOff>
    </xdr:from>
    <xdr:to>
      <xdr:col>10</xdr:col>
      <xdr:colOff>260350</xdr:colOff>
      <xdr:row>44</xdr:row>
      <xdr:rowOff>447675</xdr:rowOff>
    </xdr:to>
    <xdr:pic>
      <xdr:nvPicPr>
        <xdr:cNvPr id="2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99975" y="455199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44</xdr:row>
      <xdr:rowOff>231775</xdr:rowOff>
    </xdr:from>
    <xdr:to>
      <xdr:col>10</xdr:col>
      <xdr:colOff>539750</xdr:colOff>
      <xdr:row>44</xdr:row>
      <xdr:rowOff>450850</xdr:rowOff>
    </xdr:to>
    <xdr:pic>
      <xdr:nvPicPr>
        <xdr:cNvPr id="2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50800" y="455231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48</xdr:row>
      <xdr:rowOff>228600</xdr:rowOff>
    </xdr:from>
    <xdr:to>
      <xdr:col>10</xdr:col>
      <xdr:colOff>260350</xdr:colOff>
      <xdr:row>48</xdr:row>
      <xdr:rowOff>447675</xdr:rowOff>
    </xdr:to>
    <xdr:pic>
      <xdr:nvPicPr>
        <xdr:cNvPr id="2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99975" y="455199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48</xdr:row>
      <xdr:rowOff>231775</xdr:rowOff>
    </xdr:from>
    <xdr:to>
      <xdr:col>10</xdr:col>
      <xdr:colOff>539750</xdr:colOff>
      <xdr:row>48</xdr:row>
      <xdr:rowOff>450850</xdr:rowOff>
    </xdr:to>
    <xdr:pic>
      <xdr:nvPicPr>
        <xdr:cNvPr id="2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50800" y="455231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52</xdr:row>
      <xdr:rowOff>228600</xdr:rowOff>
    </xdr:from>
    <xdr:to>
      <xdr:col>10</xdr:col>
      <xdr:colOff>260350</xdr:colOff>
      <xdr:row>52</xdr:row>
      <xdr:rowOff>447675</xdr:rowOff>
    </xdr:to>
    <xdr:pic>
      <xdr:nvPicPr>
        <xdr:cNvPr id="3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99975" y="455199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52</xdr:row>
      <xdr:rowOff>231775</xdr:rowOff>
    </xdr:from>
    <xdr:to>
      <xdr:col>10</xdr:col>
      <xdr:colOff>539750</xdr:colOff>
      <xdr:row>52</xdr:row>
      <xdr:rowOff>450850</xdr:rowOff>
    </xdr:to>
    <xdr:pic>
      <xdr:nvPicPr>
        <xdr:cNvPr id="3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50800" y="455231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56</xdr:row>
      <xdr:rowOff>228600</xdr:rowOff>
    </xdr:from>
    <xdr:to>
      <xdr:col>10</xdr:col>
      <xdr:colOff>260350</xdr:colOff>
      <xdr:row>56</xdr:row>
      <xdr:rowOff>447675</xdr:rowOff>
    </xdr:to>
    <xdr:pic>
      <xdr:nvPicPr>
        <xdr:cNvPr id="3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99975" y="455199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56</xdr:row>
      <xdr:rowOff>231775</xdr:rowOff>
    </xdr:from>
    <xdr:to>
      <xdr:col>10</xdr:col>
      <xdr:colOff>539750</xdr:colOff>
      <xdr:row>56</xdr:row>
      <xdr:rowOff>450850</xdr:rowOff>
    </xdr:to>
    <xdr:pic>
      <xdr:nvPicPr>
        <xdr:cNvPr id="3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50800" y="455231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60</xdr:row>
      <xdr:rowOff>228600</xdr:rowOff>
    </xdr:from>
    <xdr:to>
      <xdr:col>10</xdr:col>
      <xdr:colOff>260350</xdr:colOff>
      <xdr:row>60</xdr:row>
      <xdr:rowOff>447675</xdr:rowOff>
    </xdr:to>
    <xdr:pic>
      <xdr:nvPicPr>
        <xdr:cNvPr id="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99975" y="455199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60</xdr:row>
      <xdr:rowOff>231775</xdr:rowOff>
    </xdr:from>
    <xdr:to>
      <xdr:col>10</xdr:col>
      <xdr:colOff>539750</xdr:colOff>
      <xdr:row>60</xdr:row>
      <xdr:rowOff>450850</xdr:rowOff>
    </xdr:to>
    <xdr:pic>
      <xdr:nvPicPr>
        <xdr:cNvPr id="3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50800" y="455231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64</xdr:row>
      <xdr:rowOff>228600</xdr:rowOff>
    </xdr:from>
    <xdr:to>
      <xdr:col>10</xdr:col>
      <xdr:colOff>260350</xdr:colOff>
      <xdr:row>64</xdr:row>
      <xdr:rowOff>447675</xdr:rowOff>
    </xdr:to>
    <xdr:pic>
      <xdr:nvPicPr>
        <xdr:cNvPr id="3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99975" y="455199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64</xdr:row>
      <xdr:rowOff>231775</xdr:rowOff>
    </xdr:from>
    <xdr:to>
      <xdr:col>10</xdr:col>
      <xdr:colOff>539750</xdr:colOff>
      <xdr:row>64</xdr:row>
      <xdr:rowOff>450850</xdr:rowOff>
    </xdr:to>
    <xdr:pic>
      <xdr:nvPicPr>
        <xdr:cNvPr id="3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50800" y="455231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68</xdr:row>
      <xdr:rowOff>228600</xdr:rowOff>
    </xdr:from>
    <xdr:to>
      <xdr:col>10</xdr:col>
      <xdr:colOff>260350</xdr:colOff>
      <xdr:row>68</xdr:row>
      <xdr:rowOff>447675</xdr:rowOff>
    </xdr:to>
    <xdr:pic>
      <xdr:nvPicPr>
        <xdr:cNvPr id="3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99975" y="455199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68</xdr:row>
      <xdr:rowOff>231775</xdr:rowOff>
    </xdr:from>
    <xdr:to>
      <xdr:col>10</xdr:col>
      <xdr:colOff>539750</xdr:colOff>
      <xdr:row>68</xdr:row>
      <xdr:rowOff>450850</xdr:rowOff>
    </xdr:to>
    <xdr:pic>
      <xdr:nvPicPr>
        <xdr:cNvPr id="3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50800" y="455231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72</xdr:row>
      <xdr:rowOff>228600</xdr:rowOff>
    </xdr:from>
    <xdr:to>
      <xdr:col>10</xdr:col>
      <xdr:colOff>260350</xdr:colOff>
      <xdr:row>72</xdr:row>
      <xdr:rowOff>447675</xdr:rowOff>
    </xdr:to>
    <xdr:pic>
      <xdr:nvPicPr>
        <xdr:cNvPr id="4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99975" y="455199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72</xdr:row>
      <xdr:rowOff>231775</xdr:rowOff>
    </xdr:from>
    <xdr:to>
      <xdr:col>10</xdr:col>
      <xdr:colOff>539750</xdr:colOff>
      <xdr:row>72</xdr:row>
      <xdr:rowOff>450850</xdr:rowOff>
    </xdr:to>
    <xdr:pic>
      <xdr:nvPicPr>
        <xdr:cNvPr id="4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50800" y="455231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75</xdr:row>
      <xdr:rowOff>228600</xdr:rowOff>
    </xdr:from>
    <xdr:to>
      <xdr:col>10</xdr:col>
      <xdr:colOff>260350</xdr:colOff>
      <xdr:row>75</xdr:row>
      <xdr:rowOff>447675</xdr:rowOff>
    </xdr:to>
    <xdr:pic>
      <xdr:nvPicPr>
        <xdr:cNvPr id="4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99975" y="455199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75</xdr:row>
      <xdr:rowOff>231775</xdr:rowOff>
    </xdr:from>
    <xdr:to>
      <xdr:col>10</xdr:col>
      <xdr:colOff>539750</xdr:colOff>
      <xdr:row>75</xdr:row>
      <xdr:rowOff>450850</xdr:rowOff>
    </xdr:to>
    <xdr:pic>
      <xdr:nvPicPr>
        <xdr:cNvPr id="4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50800" y="455231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78</xdr:row>
      <xdr:rowOff>228600</xdr:rowOff>
    </xdr:from>
    <xdr:to>
      <xdr:col>10</xdr:col>
      <xdr:colOff>260350</xdr:colOff>
      <xdr:row>78</xdr:row>
      <xdr:rowOff>447675</xdr:rowOff>
    </xdr:to>
    <xdr:pic>
      <xdr:nvPicPr>
        <xdr:cNvPr id="4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99975" y="455199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78</xdr:row>
      <xdr:rowOff>231775</xdr:rowOff>
    </xdr:from>
    <xdr:to>
      <xdr:col>10</xdr:col>
      <xdr:colOff>539750</xdr:colOff>
      <xdr:row>78</xdr:row>
      <xdr:rowOff>450850</xdr:rowOff>
    </xdr:to>
    <xdr:pic>
      <xdr:nvPicPr>
        <xdr:cNvPr id="4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50800" y="455231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81</xdr:row>
      <xdr:rowOff>228600</xdr:rowOff>
    </xdr:from>
    <xdr:to>
      <xdr:col>10</xdr:col>
      <xdr:colOff>260350</xdr:colOff>
      <xdr:row>81</xdr:row>
      <xdr:rowOff>447675</xdr:rowOff>
    </xdr:to>
    <xdr:pic>
      <xdr:nvPicPr>
        <xdr:cNvPr id="4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99975" y="455199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81</xdr:row>
      <xdr:rowOff>231775</xdr:rowOff>
    </xdr:from>
    <xdr:to>
      <xdr:col>10</xdr:col>
      <xdr:colOff>539750</xdr:colOff>
      <xdr:row>81</xdr:row>
      <xdr:rowOff>450850</xdr:rowOff>
    </xdr:to>
    <xdr:pic>
      <xdr:nvPicPr>
        <xdr:cNvPr id="4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50800" y="455231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85</xdr:row>
      <xdr:rowOff>228600</xdr:rowOff>
    </xdr:from>
    <xdr:to>
      <xdr:col>10</xdr:col>
      <xdr:colOff>260350</xdr:colOff>
      <xdr:row>85</xdr:row>
      <xdr:rowOff>447675</xdr:rowOff>
    </xdr:to>
    <xdr:pic>
      <xdr:nvPicPr>
        <xdr:cNvPr id="4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99975" y="455199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85</xdr:row>
      <xdr:rowOff>231775</xdr:rowOff>
    </xdr:from>
    <xdr:to>
      <xdr:col>10</xdr:col>
      <xdr:colOff>539750</xdr:colOff>
      <xdr:row>85</xdr:row>
      <xdr:rowOff>450850</xdr:rowOff>
    </xdr:to>
    <xdr:pic>
      <xdr:nvPicPr>
        <xdr:cNvPr id="4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50800" y="455231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89</xdr:row>
      <xdr:rowOff>228600</xdr:rowOff>
    </xdr:from>
    <xdr:to>
      <xdr:col>10</xdr:col>
      <xdr:colOff>260350</xdr:colOff>
      <xdr:row>89</xdr:row>
      <xdr:rowOff>447675</xdr:rowOff>
    </xdr:to>
    <xdr:pic>
      <xdr:nvPicPr>
        <xdr:cNvPr id="5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99975" y="455199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89</xdr:row>
      <xdr:rowOff>231775</xdr:rowOff>
    </xdr:from>
    <xdr:to>
      <xdr:col>10</xdr:col>
      <xdr:colOff>539750</xdr:colOff>
      <xdr:row>89</xdr:row>
      <xdr:rowOff>450850</xdr:rowOff>
    </xdr:to>
    <xdr:pic>
      <xdr:nvPicPr>
        <xdr:cNvPr id="5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50800" y="455231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93</xdr:row>
      <xdr:rowOff>228600</xdr:rowOff>
    </xdr:from>
    <xdr:to>
      <xdr:col>10</xdr:col>
      <xdr:colOff>260350</xdr:colOff>
      <xdr:row>93</xdr:row>
      <xdr:rowOff>447675</xdr:rowOff>
    </xdr:to>
    <xdr:pic>
      <xdr:nvPicPr>
        <xdr:cNvPr id="5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99975" y="455199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93</xdr:row>
      <xdr:rowOff>231775</xdr:rowOff>
    </xdr:from>
    <xdr:to>
      <xdr:col>10</xdr:col>
      <xdr:colOff>539750</xdr:colOff>
      <xdr:row>93</xdr:row>
      <xdr:rowOff>450850</xdr:rowOff>
    </xdr:to>
    <xdr:pic>
      <xdr:nvPicPr>
        <xdr:cNvPr id="5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50800" y="455231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97</xdr:row>
      <xdr:rowOff>228600</xdr:rowOff>
    </xdr:from>
    <xdr:to>
      <xdr:col>10</xdr:col>
      <xdr:colOff>260350</xdr:colOff>
      <xdr:row>97</xdr:row>
      <xdr:rowOff>447675</xdr:rowOff>
    </xdr:to>
    <xdr:pic>
      <xdr:nvPicPr>
        <xdr:cNvPr id="5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99975" y="455199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97</xdr:row>
      <xdr:rowOff>231775</xdr:rowOff>
    </xdr:from>
    <xdr:to>
      <xdr:col>10</xdr:col>
      <xdr:colOff>539750</xdr:colOff>
      <xdr:row>97</xdr:row>
      <xdr:rowOff>450850</xdr:rowOff>
    </xdr:to>
    <xdr:pic>
      <xdr:nvPicPr>
        <xdr:cNvPr id="5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50800" y="455231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101</xdr:row>
      <xdr:rowOff>228600</xdr:rowOff>
    </xdr:from>
    <xdr:to>
      <xdr:col>10</xdr:col>
      <xdr:colOff>260350</xdr:colOff>
      <xdr:row>101</xdr:row>
      <xdr:rowOff>447675</xdr:rowOff>
    </xdr:to>
    <xdr:pic>
      <xdr:nvPicPr>
        <xdr:cNvPr id="5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99975" y="455199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101</xdr:row>
      <xdr:rowOff>231775</xdr:rowOff>
    </xdr:from>
    <xdr:to>
      <xdr:col>10</xdr:col>
      <xdr:colOff>539750</xdr:colOff>
      <xdr:row>101</xdr:row>
      <xdr:rowOff>450850</xdr:rowOff>
    </xdr:to>
    <xdr:pic>
      <xdr:nvPicPr>
        <xdr:cNvPr id="5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50800" y="455231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105</xdr:row>
      <xdr:rowOff>228600</xdr:rowOff>
    </xdr:from>
    <xdr:to>
      <xdr:col>10</xdr:col>
      <xdr:colOff>260350</xdr:colOff>
      <xdr:row>105</xdr:row>
      <xdr:rowOff>447675</xdr:rowOff>
    </xdr:to>
    <xdr:pic>
      <xdr:nvPicPr>
        <xdr:cNvPr id="5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99975" y="455199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105</xdr:row>
      <xdr:rowOff>231775</xdr:rowOff>
    </xdr:from>
    <xdr:to>
      <xdr:col>10</xdr:col>
      <xdr:colOff>539750</xdr:colOff>
      <xdr:row>105</xdr:row>
      <xdr:rowOff>450850</xdr:rowOff>
    </xdr:to>
    <xdr:pic>
      <xdr:nvPicPr>
        <xdr:cNvPr id="5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50800" y="455231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108</xdr:row>
      <xdr:rowOff>228600</xdr:rowOff>
    </xdr:from>
    <xdr:to>
      <xdr:col>10</xdr:col>
      <xdr:colOff>260350</xdr:colOff>
      <xdr:row>108</xdr:row>
      <xdr:rowOff>447675</xdr:rowOff>
    </xdr:to>
    <xdr:pic>
      <xdr:nvPicPr>
        <xdr:cNvPr id="6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99975" y="455199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108</xdr:row>
      <xdr:rowOff>231775</xdr:rowOff>
    </xdr:from>
    <xdr:to>
      <xdr:col>10</xdr:col>
      <xdr:colOff>539750</xdr:colOff>
      <xdr:row>108</xdr:row>
      <xdr:rowOff>450850</xdr:rowOff>
    </xdr:to>
    <xdr:pic>
      <xdr:nvPicPr>
        <xdr:cNvPr id="6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50800" y="455231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111</xdr:row>
      <xdr:rowOff>228600</xdr:rowOff>
    </xdr:from>
    <xdr:to>
      <xdr:col>10</xdr:col>
      <xdr:colOff>260350</xdr:colOff>
      <xdr:row>111</xdr:row>
      <xdr:rowOff>447675</xdr:rowOff>
    </xdr:to>
    <xdr:pic>
      <xdr:nvPicPr>
        <xdr:cNvPr id="6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99975" y="455199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111</xdr:row>
      <xdr:rowOff>231775</xdr:rowOff>
    </xdr:from>
    <xdr:to>
      <xdr:col>10</xdr:col>
      <xdr:colOff>539750</xdr:colOff>
      <xdr:row>111</xdr:row>
      <xdr:rowOff>450850</xdr:rowOff>
    </xdr:to>
    <xdr:pic>
      <xdr:nvPicPr>
        <xdr:cNvPr id="6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50800" y="455231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115</xdr:row>
      <xdr:rowOff>228600</xdr:rowOff>
    </xdr:from>
    <xdr:to>
      <xdr:col>10</xdr:col>
      <xdr:colOff>260350</xdr:colOff>
      <xdr:row>115</xdr:row>
      <xdr:rowOff>447675</xdr:rowOff>
    </xdr:to>
    <xdr:pic>
      <xdr:nvPicPr>
        <xdr:cNvPr id="6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99975" y="455199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115</xdr:row>
      <xdr:rowOff>231775</xdr:rowOff>
    </xdr:from>
    <xdr:to>
      <xdr:col>10</xdr:col>
      <xdr:colOff>539750</xdr:colOff>
      <xdr:row>115</xdr:row>
      <xdr:rowOff>450850</xdr:rowOff>
    </xdr:to>
    <xdr:pic>
      <xdr:nvPicPr>
        <xdr:cNvPr id="6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50800" y="455231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119</xdr:row>
      <xdr:rowOff>228600</xdr:rowOff>
    </xdr:from>
    <xdr:to>
      <xdr:col>10</xdr:col>
      <xdr:colOff>260350</xdr:colOff>
      <xdr:row>119</xdr:row>
      <xdr:rowOff>447675</xdr:rowOff>
    </xdr:to>
    <xdr:pic>
      <xdr:nvPicPr>
        <xdr:cNvPr id="6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99975" y="455199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119</xdr:row>
      <xdr:rowOff>231775</xdr:rowOff>
    </xdr:from>
    <xdr:to>
      <xdr:col>10</xdr:col>
      <xdr:colOff>539750</xdr:colOff>
      <xdr:row>119</xdr:row>
      <xdr:rowOff>450850</xdr:rowOff>
    </xdr:to>
    <xdr:pic>
      <xdr:nvPicPr>
        <xdr:cNvPr id="6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50800" y="455231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123</xdr:row>
      <xdr:rowOff>228600</xdr:rowOff>
    </xdr:from>
    <xdr:to>
      <xdr:col>10</xdr:col>
      <xdr:colOff>260350</xdr:colOff>
      <xdr:row>123</xdr:row>
      <xdr:rowOff>447675</xdr:rowOff>
    </xdr:to>
    <xdr:pic>
      <xdr:nvPicPr>
        <xdr:cNvPr id="6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99975" y="455199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123</xdr:row>
      <xdr:rowOff>231775</xdr:rowOff>
    </xdr:from>
    <xdr:to>
      <xdr:col>10</xdr:col>
      <xdr:colOff>539750</xdr:colOff>
      <xdr:row>123</xdr:row>
      <xdr:rowOff>450850</xdr:rowOff>
    </xdr:to>
    <xdr:pic>
      <xdr:nvPicPr>
        <xdr:cNvPr id="6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50800" y="455231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127</xdr:row>
      <xdr:rowOff>228600</xdr:rowOff>
    </xdr:from>
    <xdr:to>
      <xdr:col>10</xdr:col>
      <xdr:colOff>260350</xdr:colOff>
      <xdr:row>127</xdr:row>
      <xdr:rowOff>447675</xdr:rowOff>
    </xdr:to>
    <xdr:pic>
      <xdr:nvPicPr>
        <xdr:cNvPr id="7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99975" y="455199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127</xdr:row>
      <xdr:rowOff>231775</xdr:rowOff>
    </xdr:from>
    <xdr:to>
      <xdr:col>10</xdr:col>
      <xdr:colOff>539750</xdr:colOff>
      <xdr:row>127</xdr:row>
      <xdr:rowOff>450850</xdr:rowOff>
    </xdr:to>
    <xdr:pic>
      <xdr:nvPicPr>
        <xdr:cNvPr id="7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50800" y="455231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131</xdr:row>
      <xdr:rowOff>228600</xdr:rowOff>
    </xdr:from>
    <xdr:to>
      <xdr:col>10</xdr:col>
      <xdr:colOff>260350</xdr:colOff>
      <xdr:row>131</xdr:row>
      <xdr:rowOff>447675</xdr:rowOff>
    </xdr:to>
    <xdr:pic>
      <xdr:nvPicPr>
        <xdr:cNvPr id="7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99975" y="455199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131</xdr:row>
      <xdr:rowOff>231775</xdr:rowOff>
    </xdr:from>
    <xdr:to>
      <xdr:col>10</xdr:col>
      <xdr:colOff>539750</xdr:colOff>
      <xdr:row>131</xdr:row>
      <xdr:rowOff>450850</xdr:rowOff>
    </xdr:to>
    <xdr:pic>
      <xdr:nvPicPr>
        <xdr:cNvPr id="7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50800" y="455231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135</xdr:row>
      <xdr:rowOff>228600</xdr:rowOff>
    </xdr:from>
    <xdr:to>
      <xdr:col>10</xdr:col>
      <xdr:colOff>260350</xdr:colOff>
      <xdr:row>135</xdr:row>
      <xdr:rowOff>447675</xdr:rowOff>
    </xdr:to>
    <xdr:pic>
      <xdr:nvPicPr>
        <xdr:cNvPr id="7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99975" y="455199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135</xdr:row>
      <xdr:rowOff>231775</xdr:rowOff>
    </xdr:from>
    <xdr:to>
      <xdr:col>10</xdr:col>
      <xdr:colOff>539750</xdr:colOff>
      <xdr:row>135</xdr:row>
      <xdr:rowOff>450850</xdr:rowOff>
    </xdr:to>
    <xdr:pic>
      <xdr:nvPicPr>
        <xdr:cNvPr id="7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50800" y="455231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139</xdr:row>
      <xdr:rowOff>228600</xdr:rowOff>
    </xdr:from>
    <xdr:to>
      <xdr:col>10</xdr:col>
      <xdr:colOff>260350</xdr:colOff>
      <xdr:row>139</xdr:row>
      <xdr:rowOff>447675</xdr:rowOff>
    </xdr:to>
    <xdr:pic>
      <xdr:nvPicPr>
        <xdr:cNvPr id="7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99975" y="455199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139</xdr:row>
      <xdr:rowOff>231775</xdr:rowOff>
    </xdr:from>
    <xdr:to>
      <xdr:col>10</xdr:col>
      <xdr:colOff>539750</xdr:colOff>
      <xdr:row>139</xdr:row>
      <xdr:rowOff>450850</xdr:rowOff>
    </xdr:to>
    <xdr:pic>
      <xdr:nvPicPr>
        <xdr:cNvPr id="7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50800" y="455231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143</xdr:row>
      <xdr:rowOff>228600</xdr:rowOff>
    </xdr:from>
    <xdr:to>
      <xdr:col>10</xdr:col>
      <xdr:colOff>260350</xdr:colOff>
      <xdr:row>143</xdr:row>
      <xdr:rowOff>447675</xdr:rowOff>
    </xdr:to>
    <xdr:pic>
      <xdr:nvPicPr>
        <xdr:cNvPr id="7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99975" y="455199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143</xdr:row>
      <xdr:rowOff>231775</xdr:rowOff>
    </xdr:from>
    <xdr:to>
      <xdr:col>10</xdr:col>
      <xdr:colOff>539750</xdr:colOff>
      <xdr:row>143</xdr:row>
      <xdr:rowOff>450850</xdr:rowOff>
    </xdr:to>
    <xdr:pic>
      <xdr:nvPicPr>
        <xdr:cNvPr id="7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50800" y="455231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147</xdr:row>
      <xdr:rowOff>228600</xdr:rowOff>
    </xdr:from>
    <xdr:to>
      <xdr:col>10</xdr:col>
      <xdr:colOff>260350</xdr:colOff>
      <xdr:row>147</xdr:row>
      <xdr:rowOff>447675</xdr:rowOff>
    </xdr:to>
    <xdr:pic>
      <xdr:nvPicPr>
        <xdr:cNvPr id="8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99975" y="455199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147</xdr:row>
      <xdr:rowOff>231775</xdr:rowOff>
    </xdr:from>
    <xdr:to>
      <xdr:col>10</xdr:col>
      <xdr:colOff>539750</xdr:colOff>
      <xdr:row>147</xdr:row>
      <xdr:rowOff>450850</xdr:rowOff>
    </xdr:to>
    <xdr:pic>
      <xdr:nvPicPr>
        <xdr:cNvPr id="8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50800" y="455231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151</xdr:row>
      <xdr:rowOff>228600</xdr:rowOff>
    </xdr:from>
    <xdr:to>
      <xdr:col>10</xdr:col>
      <xdr:colOff>260350</xdr:colOff>
      <xdr:row>151</xdr:row>
      <xdr:rowOff>447675</xdr:rowOff>
    </xdr:to>
    <xdr:pic>
      <xdr:nvPicPr>
        <xdr:cNvPr id="8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99975" y="455199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151</xdr:row>
      <xdr:rowOff>231775</xdr:rowOff>
    </xdr:from>
    <xdr:to>
      <xdr:col>10</xdr:col>
      <xdr:colOff>539750</xdr:colOff>
      <xdr:row>151</xdr:row>
      <xdr:rowOff>450850</xdr:rowOff>
    </xdr:to>
    <xdr:pic>
      <xdr:nvPicPr>
        <xdr:cNvPr id="8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50800" y="455231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155</xdr:row>
      <xdr:rowOff>228600</xdr:rowOff>
    </xdr:from>
    <xdr:to>
      <xdr:col>10</xdr:col>
      <xdr:colOff>260350</xdr:colOff>
      <xdr:row>155</xdr:row>
      <xdr:rowOff>447675</xdr:rowOff>
    </xdr:to>
    <xdr:pic>
      <xdr:nvPicPr>
        <xdr:cNvPr id="8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99975" y="455199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155</xdr:row>
      <xdr:rowOff>231775</xdr:rowOff>
    </xdr:from>
    <xdr:to>
      <xdr:col>10</xdr:col>
      <xdr:colOff>539750</xdr:colOff>
      <xdr:row>155</xdr:row>
      <xdr:rowOff>450850</xdr:rowOff>
    </xdr:to>
    <xdr:pic>
      <xdr:nvPicPr>
        <xdr:cNvPr id="8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50800" y="455231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158</xdr:row>
      <xdr:rowOff>228600</xdr:rowOff>
    </xdr:from>
    <xdr:to>
      <xdr:col>10</xdr:col>
      <xdr:colOff>260350</xdr:colOff>
      <xdr:row>158</xdr:row>
      <xdr:rowOff>447675</xdr:rowOff>
    </xdr:to>
    <xdr:pic>
      <xdr:nvPicPr>
        <xdr:cNvPr id="8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99975" y="455199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158</xdr:row>
      <xdr:rowOff>231775</xdr:rowOff>
    </xdr:from>
    <xdr:to>
      <xdr:col>10</xdr:col>
      <xdr:colOff>539750</xdr:colOff>
      <xdr:row>158</xdr:row>
      <xdr:rowOff>450850</xdr:rowOff>
    </xdr:to>
    <xdr:pic>
      <xdr:nvPicPr>
        <xdr:cNvPr id="8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50800" y="455231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161</xdr:row>
      <xdr:rowOff>228600</xdr:rowOff>
    </xdr:from>
    <xdr:to>
      <xdr:col>10</xdr:col>
      <xdr:colOff>260350</xdr:colOff>
      <xdr:row>161</xdr:row>
      <xdr:rowOff>447675</xdr:rowOff>
    </xdr:to>
    <xdr:pic>
      <xdr:nvPicPr>
        <xdr:cNvPr id="8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99975" y="455199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161</xdr:row>
      <xdr:rowOff>231775</xdr:rowOff>
    </xdr:from>
    <xdr:to>
      <xdr:col>10</xdr:col>
      <xdr:colOff>539750</xdr:colOff>
      <xdr:row>161</xdr:row>
      <xdr:rowOff>450850</xdr:rowOff>
    </xdr:to>
    <xdr:pic>
      <xdr:nvPicPr>
        <xdr:cNvPr id="8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50800" y="455231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165</xdr:row>
      <xdr:rowOff>228600</xdr:rowOff>
    </xdr:from>
    <xdr:to>
      <xdr:col>10</xdr:col>
      <xdr:colOff>260350</xdr:colOff>
      <xdr:row>165</xdr:row>
      <xdr:rowOff>447675</xdr:rowOff>
    </xdr:to>
    <xdr:pic>
      <xdr:nvPicPr>
        <xdr:cNvPr id="9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99975" y="455199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165</xdr:row>
      <xdr:rowOff>231775</xdr:rowOff>
    </xdr:from>
    <xdr:to>
      <xdr:col>10</xdr:col>
      <xdr:colOff>539750</xdr:colOff>
      <xdr:row>165</xdr:row>
      <xdr:rowOff>450850</xdr:rowOff>
    </xdr:to>
    <xdr:pic>
      <xdr:nvPicPr>
        <xdr:cNvPr id="9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50800" y="455231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169</xdr:row>
      <xdr:rowOff>228600</xdr:rowOff>
    </xdr:from>
    <xdr:to>
      <xdr:col>10</xdr:col>
      <xdr:colOff>260350</xdr:colOff>
      <xdr:row>169</xdr:row>
      <xdr:rowOff>447675</xdr:rowOff>
    </xdr:to>
    <xdr:pic>
      <xdr:nvPicPr>
        <xdr:cNvPr id="9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99975" y="455199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169</xdr:row>
      <xdr:rowOff>231775</xdr:rowOff>
    </xdr:from>
    <xdr:to>
      <xdr:col>10</xdr:col>
      <xdr:colOff>539750</xdr:colOff>
      <xdr:row>169</xdr:row>
      <xdr:rowOff>450850</xdr:rowOff>
    </xdr:to>
    <xdr:pic>
      <xdr:nvPicPr>
        <xdr:cNvPr id="9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50800" y="455231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173</xdr:row>
      <xdr:rowOff>228600</xdr:rowOff>
    </xdr:from>
    <xdr:to>
      <xdr:col>10</xdr:col>
      <xdr:colOff>260350</xdr:colOff>
      <xdr:row>173</xdr:row>
      <xdr:rowOff>447675</xdr:rowOff>
    </xdr:to>
    <xdr:pic>
      <xdr:nvPicPr>
        <xdr:cNvPr id="9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99975" y="455199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173</xdr:row>
      <xdr:rowOff>231775</xdr:rowOff>
    </xdr:from>
    <xdr:to>
      <xdr:col>10</xdr:col>
      <xdr:colOff>539750</xdr:colOff>
      <xdr:row>173</xdr:row>
      <xdr:rowOff>450850</xdr:rowOff>
    </xdr:to>
    <xdr:pic>
      <xdr:nvPicPr>
        <xdr:cNvPr id="9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50800" y="455231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177</xdr:row>
      <xdr:rowOff>228600</xdr:rowOff>
    </xdr:from>
    <xdr:to>
      <xdr:col>10</xdr:col>
      <xdr:colOff>260350</xdr:colOff>
      <xdr:row>177</xdr:row>
      <xdr:rowOff>447675</xdr:rowOff>
    </xdr:to>
    <xdr:pic>
      <xdr:nvPicPr>
        <xdr:cNvPr id="9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99975" y="455199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177</xdr:row>
      <xdr:rowOff>231775</xdr:rowOff>
    </xdr:from>
    <xdr:to>
      <xdr:col>10</xdr:col>
      <xdr:colOff>539750</xdr:colOff>
      <xdr:row>177</xdr:row>
      <xdr:rowOff>450850</xdr:rowOff>
    </xdr:to>
    <xdr:pic>
      <xdr:nvPicPr>
        <xdr:cNvPr id="9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50800" y="455231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181</xdr:row>
      <xdr:rowOff>228600</xdr:rowOff>
    </xdr:from>
    <xdr:to>
      <xdr:col>10</xdr:col>
      <xdr:colOff>260350</xdr:colOff>
      <xdr:row>181</xdr:row>
      <xdr:rowOff>447675</xdr:rowOff>
    </xdr:to>
    <xdr:pic>
      <xdr:nvPicPr>
        <xdr:cNvPr id="9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99975" y="455199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181</xdr:row>
      <xdr:rowOff>231775</xdr:rowOff>
    </xdr:from>
    <xdr:to>
      <xdr:col>10</xdr:col>
      <xdr:colOff>539750</xdr:colOff>
      <xdr:row>181</xdr:row>
      <xdr:rowOff>450850</xdr:rowOff>
    </xdr:to>
    <xdr:pic>
      <xdr:nvPicPr>
        <xdr:cNvPr id="9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50800" y="455231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185</xdr:row>
      <xdr:rowOff>228600</xdr:rowOff>
    </xdr:from>
    <xdr:to>
      <xdr:col>10</xdr:col>
      <xdr:colOff>260350</xdr:colOff>
      <xdr:row>185</xdr:row>
      <xdr:rowOff>447675</xdr:rowOff>
    </xdr:to>
    <xdr:pic>
      <xdr:nvPicPr>
        <xdr:cNvPr id="10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99975" y="455199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185</xdr:row>
      <xdr:rowOff>231775</xdr:rowOff>
    </xdr:from>
    <xdr:to>
      <xdr:col>10</xdr:col>
      <xdr:colOff>539750</xdr:colOff>
      <xdr:row>185</xdr:row>
      <xdr:rowOff>450850</xdr:rowOff>
    </xdr:to>
    <xdr:pic>
      <xdr:nvPicPr>
        <xdr:cNvPr id="10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50800" y="455231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189</xdr:row>
      <xdr:rowOff>228600</xdr:rowOff>
    </xdr:from>
    <xdr:to>
      <xdr:col>10</xdr:col>
      <xdr:colOff>260350</xdr:colOff>
      <xdr:row>189</xdr:row>
      <xdr:rowOff>447675</xdr:rowOff>
    </xdr:to>
    <xdr:pic>
      <xdr:nvPicPr>
        <xdr:cNvPr id="10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99975" y="455199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189</xdr:row>
      <xdr:rowOff>231775</xdr:rowOff>
    </xdr:from>
    <xdr:to>
      <xdr:col>10</xdr:col>
      <xdr:colOff>539750</xdr:colOff>
      <xdr:row>189</xdr:row>
      <xdr:rowOff>450850</xdr:rowOff>
    </xdr:to>
    <xdr:pic>
      <xdr:nvPicPr>
        <xdr:cNvPr id="10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50800" y="455231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193</xdr:row>
      <xdr:rowOff>228600</xdr:rowOff>
    </xdr:from>
    <xdr:to>
      <xdr:col>10</xdr:col>
      <xdr:colOff>260350</xdr:colOff>
      <xdr:row>193</xdr:row>
      <xdr:rowOff>447675</xdr:rowOff>
    </xdr:to>
    <xdr:pic>
      <xdr:nvPicPr>
        <xdr:cNvPr id="10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99975" y="455199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193</xdr:row>
      <xdr:rowOff>231775</xdr:rowOff>
    </xdr:from>
    <xdr:to>
      <xdr:col>10</xdr:col>
      <xdr:colOff>539750</xdr:colOff>
      <xdr:row>193</xdr:row>
      <xdr:rowOff>450850</xdr:rowOff>
    </xdr:to>
    <xdr:pic>
      <xdr:nvPicPr>
        <xdr:cNvPr id="10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50800" y="455231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196</xdr:row>
      <xdr:rowOff>228600</xdr:rowOff>
    </xdr:from>
    <xdr:to>
      <xdr:col>10</xdr:col>
      <xdr:colOff>260350</xdr:colOff>
      <xdr:row>196</xdr:row>
      <xdr:rowOff>447675</xdr:rowOff>
    </xdr:to>
    <xdr:pic>
      <xdr:nvPicPr>
        <xdr:cNvPr id="10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99975" y="455199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196</xdr:row>
      <xdr:rowOff>231775</xdr:rowOff>
    </xdr:from>
    <xdr:to>
      <xdr:col>10</xdr:col>
      <xdr:colOff>539750</xdr:colOff>
      <xdr:row>196</xdr:row>
      <xdr:rowOff>450850</xdr:rowOff>
    </xdr:to>
    <xdr:pic>
      <xdr:nvPicPr>
        <xdr:cNvPr id="10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50800" y="455231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199</xdr:row>
      <xdr:rowOff>228600</xdr:rowOff>
    </xdr:from>
    <xdr:to>
      <xdr:col>10</xdr:col>
      <xdr:colOff>260350</xdr:colOff>
      <xdr:row>199</xdr:row>
      <xdr:rowOff>447675</xdr:rowOff>
    </xdr:to>
    <xdr:pic>
      <xdr:nvPicPr>
        <xdr:cNvPr id="10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99975" y="455199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199</xdr:row>
      <xdr:rowOff>231775</xdr:rowOff>
    </xdr:from>
    <xdr:to>
      <xdr:col>10</xdr:col>
      <xdr:colOff>539750</xdr:colOff>
      <xdr:row>199</xdr:row>
      <xdr:rowOff>450850</xdr:rowOff>
    </xdr:to>
    <xdr:pic>
      <xdr:nvPicPr>
        <xdr:cNvPr id="10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50800" y="455231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203</xdr:row>
      <xdr:rowOff>228600</xdr:rowOff>
    </xdr:from>
    <xdr:to>
      <xdr:col>10</xdr:col>
      <xdr:colOff>260350</xdr:colOff>
      <xdr:row>203</xdr:row>
      <xdr:rowOff>447675</xdr:rowOff>
    </xdr:to>
    <xdr:pic>
      <xdr:nvPicPr>
        <xdr:cNvPr id="11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99975" y="455199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203</xdr:row>
      <xdr:rowOff>231775</xdr:rowOff>
    </xdr:from>
    <xdr:to>
      <xdr:col>10</xdr:col>
      <xdr:colOff>539750</xdr:colOff>
      <xdr:row>203</xdr:row>
      <xdr:rowOff>450850</xdr:rowOff>
    </xdr:to>
    <xdr:pic>
      <xdr:nvPicPr>
        <xdr:cNvPr id="11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50800" y="455231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207</xdr:row>
      <xdr:rowOff>228600</xdr:rowOff>
    </xdr:from>
    <xdr:to>
      <xdr:col>10</xdr:col>
      <xdr:colOff>260350</xdr:colOff>
      <xdr:row>207</xdr:row>
      <xdr:rowOff>447675</xdr:rowOff>
    </xdr:to>
    <xdr:pic>
      <xdr:nvPicPr>
        <xdr:cNvPr id="11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99975" y="455199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207</xdr:row>
      <xdr:rowOff>231775</xdr:rowOff>
    </xdr:from>
    <xdr:to>
      <xdr:col>10</xdr:col>
      <xdr:colOff>539750</xdr:colOff>
      <xdr:row>207</xdr:row>
      <xdr:rowOff>450850</xdr:rowOff>
    </xdr:to>
    <xdr:pic>
      <xdr:nvPicPr>
        <xdr:cNvPr id="11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50800" y="455231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211</xdr:row>
      <xdr:rowOff>228600</xdr:rowOff>
    </xdr:from>
    <xdr:to>
      <xdr:col>10</xdr:col>
      <xdr:colOff>260350</xdr:colOff>
      <xdr:row>211</xdr:row>
      <xdr:rowOff>447675</xdr:rowOff>
    </xdr:to>
    <xdr:pic>
      <xdr:nvPicPr>
        <xdr:cNvPr id="11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99975" y="455199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211</xdr:row>
      <xdr:rowOff>231775</xdr:rowOff>
    </xdr:from>
    <xdr:to>
      <xdr:col>10</xdr:col>
      <xdr:colOff>539750</xdr:colOff>
      <xdr:row>211</xdr:row>
      <xdr:rowOff>450850</xdr:rowOff>
    </xdr:to>
    <xdr:pic>
      <xdr:nvPicPr>
        <xdr:cNvPr id="11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50800" y="455231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215</xdr:row>
      <xdr:rowOff>228600</xdr:rowOff>
    </xdr:from>
    <xdr:to>
      <xdr:col>10</xdr:col>
      <xdr:colOff>260350</xdr:colOff>
      <xdr:row>215</xdr:row>
      <xdr:rowOff>447675</xdr:rowOff>
    </xdr:to>
    <xdr:pic>
      <xdr:nvPicPr>
        <xdr:cNvPr id="11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99975" y="455199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215</xdr:row>
      <xdr:rowOff>231775</xdr:rowOff>
    </xdr:from>
    <xdr:to>
      <xdr:col>10</xdr:col>
      <xdr:colOff>539750</xdr:colOff>
      <xdr:row>215</xdr:row>
      <xdr:rowOff>450850</xdr:rowOff>
    </xdr:to>
    <xdr:pic>
      <xdr:nvPicPr>
        <xdr:cNvPr id="11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50800" y="455231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218</xdr:row>
      <xdr:rowOff>228600</xdr:rowOff>
    </xdr:from>
    <xdr:to>
      <xdr:col>10</xdr:col>
      <xdr:colOff>260350</xdr:colOff>
      <xdr:row>218</xdr:row>
      <xdr:rowOff>447675</xdr:rowOff>
    </xdr:to>
    <xdr:pic>
      <xdr:nvPicPr>
        <xdr:cNvPr id="11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99975" y="455199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218</xdr:row>
      <xdr:rowOff>231775</xdr:rowOff>
    </xdr:from>
    <xdr:to>
      <xdr:col>10</xdr:col>
      <xdr:colOff>539750</xdr:colOff>
      <xdr:row>218</xdr:row>
      <xdr:rowOff>450850</xdr:rowOff>
    </xdr:to>
    <xdr:pic>
      <xdr:nvPicPr>
        <xdr:cNvPr id="11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50800" y="455231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221</xdr:row>
      <xdr:rowOff>228600</xdr:rowOff>
    </xdr:from>
    <xdr:to>
      <xdr:col>10</xdr:col>
      <xdr:colOff>260350</xdr:colOff>
      <xdr:row>221</xdr:row>
      <xdr:rowOff>447675</xdr:rowOff>
    </xdr:to>
    <xdr:pic>
      <xdr:nvPicPr>
        <xdr:cNvPr id="12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99975" y="455199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221</xdr:row>
      <xdr:rowOff>231775</xdr:rowOff>
    </xdr:from>
    <xdr:to>
      <xdr:col>10</xdr:col>
      <xdr:colOff>539750</xdr:colOff>
      <xdr:row>221</xdr:row>
      <xdr:rowOff>450850</xdr:rowOff>
    </xdr:to>
    <xdr:pic>
      <xdr:nvPicPr>
        <xdr:cNvPr id="12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50800" y="455231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225</xdr:row>
      <xdr:rowOff>228600</xdr:rowOff>
    </xdr:from>
    <xdr:to>
      <xdr:col>10</xdr:col>
      <xdr:colOff>260350</xdr:colOff>
      <xdr:row>225</xdr:row>
      <xdr:rowOff>447675</xdr:rowOff>
    </xdr:to>
    <xdr:pic>
      <xdr:nvPicPr>
        <xdr:cNvPr id="12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99975" y="455199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225</xdr:row>
      <xdr:rowOff>231775</xdr:rowOff>
    </xdr:from>
    <xdr:to>
      <xdr:col>10</xdr:col>
      <xdr:colOff>539750</xdr:colOff>
      <xdr:row>225</xdr:row>
      <xdr:rowOff>450850</xdr:rowOff>
    </xdr:to>
    <xdr:pic>
      <xdr:nvPicPr>
        <xdr:cNvPr id="12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50800" y="455231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229</xdr:row>
      <xdr:rowOff>228600</xdr:rowOff>
    </xdr:from>
    <xdr:to>
      <xdr:col>10</xdr:col>
      <xdr:colOff>260350</xdr:colOff>
      <xdr:row>229</xdr:row>
      <xdr:rowOff>447675</xdr:rowOff>
    </xdr:to>
    <xdr:pic>
      <xdr:nvPicPr>
        <xdr:cNvPr id="12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99975" y="455199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229</xdr:row>
      <xdr:rowOff>231775</xdr:rowOff>
    </xdr:from>
    <xdr:to>
      <xdr:col>10</xdr:col>
      <xdr:colOff>539750</xdr:colOff>
      <xdr:row>229</xdr:row>
      <xdr:rowOff>450850</xdr:rowOff>
    </xdr:to>
    <xdr:pic>
      <xdr:nvPicPr>
        <xdr:cNvPr id="12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50800" y="455231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233</xdr:row>
      <xdr:rowOff>228600</xdr:rowOff>
    </xdr:from>
    <xdr:to>
      <xdr:col>10</xdr:col>
      <xdr:colOff>260350</xdr:colOff>
      <xdr:row>233</xdr:row>
      <xdr:rowOff>447675</xdr:rowOff>
    </xdr:to>
    <xdr:pic>
      <xdr:nvPicPr>
        <xdr:cNvPr id="12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99975" y="455199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233</xdr:row>
      <xdr:rowOff>231775</xdr:rowOff>
    </xdr:from>
    <xdr:to>
      <xdr:col>10</xdr:col>
      <xdr:colOff>539750</xdr:colOff>
      <xdr:row>233</xdr:row>
      <xdr:rowOff>450850</xdr:rowOff>
    </xdr:to>
    <xdr:pic>
      <xdr:nvPicPr>
        <xdr:cNvPr id="12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50800" y="455231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237</xdr:row>
      <xdr:rowOff>228600</xdr:rowOff>
    </xdr:from>
    <xdr:to>
      <xdr:col>10</xdr:col>
      <xdr:colOff>260350</xdr:colOff>
      <xdr:row>237</xdr:row>
      <xdr:rowOff>447675</xdr:rowOff>
    </xdr:to>
    <xdr:pic>
      <xdr:nvPicPr>
        <xdr:cNvPr id="12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99975" y="455199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237</xdr:row>
      <xdr:rowOff>231775</xdr:rowOff>
    </xdr:from>
    <xdr:to>
      <xdr:col>10</xdr:col>
      <xdr:colOff>539750</xdr:colOff>
      <xdr:row>237</xdr:row>
      <xdr:rowOff>450850</xdr:rowOff>
    </xdr:to>
    <xdr:pic>
      <xdr:nvPicPr>
        <xdr:cNvPr id="12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50800" y="455231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241</xdr:row>
      <xdr:rowOff>228600</xdr:rowOff>
    </xdr:from>
    <xdr:to>
      <xdr:col>10</xdr:col>
      <xdr:colOff>260350</xdr:colOff>
      <xdr:row>241</xdr:row>
      <xdr:rowOff>447675</xdr:rowOff>
    </xdr:to>
    <xdr:pic>
      <xdr:nvPicPr>
        <xdr:cNvPr id="13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99975" y="455199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241</xdr:row>
      <xdr:rowOff>231775</xdr:rowOff>
    </xdr:from>
    <xdr:to>
      <xdr:col>10</xdr:col>
      <xdr:colOff>539750</xdr:colOff>
      <xdr:row>241</xdr:row>
      <xdr:rowOff>450850</xdr:rowOff>
    </xdr:to>
    <xdr:pic>
      <xdr:nvPicPr>
        <xdr:cNvPr id="13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50800" y="455231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244</xdr:row>
      <xdr:rowOff>228600</xdr:rowOff>
    </xdr:from>
    <xdr:to>
      <xdr:col>10</xdr:col>
      <xdr:colOff>260350</xdr:colOff>
      <xdr:row>244</xdr:row>
      <xdr:rowOff>447675</xdr:rowOff>
    </xdr:to>
    <xdr:pic>
      <xdr:nvPicPr>
        <xdr:cNvPr id="13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99975" y="455199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244</xdr:row>
      <xdr:rowOff>231775</xdr:rowOff>
    </xdr:from>
    <xdr:to>
      <xdr:col>10</xdr:col>
      <xdr:colOff>539750</xdr:colOff>
      <xdr:row>244</xdr:row>
      <xdr:rowOff>450850</xdr:rowOff>
    </xdr:to>
    <xdr:pic>
      <xdr:nvPicPr>
        <xdr:cNvPr id="13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50800" y="455231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247</xdr:row>
      <xdr:rowOff>228600</xdr:rowOff>
    </xdr:from>
    <xdr:to>
      <xdr:col>10</xdr:col>
      <xdr:colOff>260350</xdr:colOff>
      <xdr:row>247</xdr:row>
      <xdr:rowOff>447675</xdr:rowOff>
    </xdr:to>
    <xdr:pic>
      <xdr:nvPicPr>
        <xdr:cNvPr id="1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99975" y="455199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247</xdr:row>
      <xdr:rowOff>231775</xdr:rowOff>
    </xdr:from>
    <xdr:to>
      <xdr:col>10</xdr:col>
      <xdr:colOff>539750</xdr:colOff>
      <xdr:row>247</xdr:row>
      <xdr:rowOff>450850</xdr:rowOff>
    </xdr:to>
    <xdr:pic>
      <xdr:nvPicPr>
        <xdr:cNvPr id="13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50800" y="455231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251</xdr:row>
      <xdr:rowOff>228600</xdr:rowOff>
    </xdr:from>
    <xdr:to>
      <xdr:col>10</xdr:col>
      <xdr:colOff>260350</xdr:colOff>
      <xdr:row>251</xdr:row>
      <xdr:rowOff>447675</xdr:rowOff>
    </xdr:to>
    <xdr:pic>
      <xdr:nvPicPr>
        <xdr:cNvPr id="13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99975" y="455199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251</xdr:row>
      <xdr:rowOff>231775</xdr:rowOff>
    </xdr:from>
    <xdr:to>
      <xdr:col>10</xdr:col>
      <xdr:colOff>539750</xdr:colOff>
      <xdr:row>251</xdr:row>
      <xdr:rowOff>450850</xdr:rowOff>
    </xdr:to>
    <xdr:pic>
      <xdr:nvPicPr>
        <xdr:cNvPr id="13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50800" y="455231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255</xdr:row>
      <xdr:rowOff>228600</xdr:rowOff>
    </xdr:from>
    <xdr:to>
      <xdr:col>10</xdr:col>
      <xdr:colOff>260350</xdr:colOff>
      <xdr:row>255</xdr:row>
      <xdr:rowOff>447675</xdr:rowOff>
    </xdr:to>
    <xdr:pic>
      <xdr:nvPicPr>
        <xdr:cNvPr id="13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99975" y="455199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255</xdr:row>
      <xdr:rowOff>231775</xdr:rowOff>
    </xdr:from>
    <xdr:to>
      <xdr:col>10</xdr:col>
      <xdr:colOff>539750</xdr:colOff>
      <xdr:row>255</xdr:row>
      <xdr:rowOff>450850</xdr:rowOff>
    </xdr:to>
    <xdr:pic>
      <xdr:nvPicPr>
        <xdr:cNvPr id="13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50800" y="455231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259</xdr:row>
      <xdr:rowOff>228600</xdr:rowOff>
    </xdr:from>
    <xdr:to>
      <xdr:col>10</xdr:col>
      <xdr:colOff>260350</xdr:colOff>
      <xdr:row>259</xdr:row>
      <xdr:rowOff>447675</xdr:rowOff>
    </xdr:to>
    <xdr:pic>
      <xdr:nvPicPr>
        <xdr:cNvPr id="14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99975" y="455199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259</xdr:row>
      <xdr:rowOff>231775</xdr:rowOff>
    </xdr:from>
    <xdr:to>
      <xdr:col>10</xdr:col>
      <xdr:colOff>539750</xdr:colOff>
      <xdr:row>259</xdr:row>
      <xdr:rowOff>450850</xdr:rowOff>
    </xdr:to>
    <xdr:pic>
      <xdr:nvPicPr>
        <xdr:cNvPr id="14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50800" y="455231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263</xdr:row>
      <xdr:rowOff>228600</xdr:rowOff>
    </xdr:from>
    <xdr:to>
      <xdr:col>10</xdr:col>
      <xdr:colOff>260350</xdr:colOff>
      <xdr:row>263</xdr:row>
      <xdr:rowOff>447675</xdr:rowOff>
    </xdr:to>
    <xdr:pic>
      <xdr:nvPicPr>
        <xdr:cNvPr id="14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99975" y="455199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263</xdr:row>
      <xdr:rowOff>231775</xdr:rowOff>
    </xdr:from>
    <xdr:to>
      <xdr:col>10</xdr:col>
      <xdr:colOff>539750</xdr:colOff>
      <xdr:row>263</xdr:row>
      <xdr:rowOff>450850</xdr:rowOff>
    </xdr:to>
    <xdr:pic>
      <xdr:nvPicPr>
        <xdr:cNvPr id="14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50800" y="455231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266</xdr:row>
      <xdr:rowOff>228600</xdr:rowOff>
    </xdr:from>
    <xdr:to>
      <xdr:col>10</xdr:col>
      <xdr:colOff>260350</xdr:colOff>
      <xdr:row>266</xdr:row>
      <xdr:rowOff>447675</xdr:rowOff>
    </xdr:to>
    <xdr:pic>
      <xdr:nvPicPr>
        <xdr:cNvPr id="14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99975" y="455199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266</xdr:row>
      <xdr:rowOff>231775</xdr:rowOff>
    </xdr:from>
    <xdr:to>
      <xdr:col>10</xdr:col>
      <xdr:colOff>539750</xdr:colOff>
      <xdr:row>266</xdr:row>
      <xdr:rowOff>450850</xdr:rowOff>
    </xdr:to>
    <xdr:pic>
      <xdr:nvPicPr>
        <xdr:cNvPr id="14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50800" y="455231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270</xdr:row>
      <xdr:rowOff>228600</xdr:rowOff>
    </xdr:from>
    <xdr:to>
      <xdr:col>10</xdr:col>
      <xdr:colOff>260350</xdr:colOff>
      <xdr:row>270</xdr:row>
      <xdr:rowOff>447675</xdr:rowOff>
    </xdr:to>
    <xdr:pic>
      <xdr:nvPicPr>
        <xdr:cNvPr id="14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99975" y="455199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270</xdr:row>
      <xdr:rowOff>231775</xdr:rowOff>
    </xdr:from>
    <xdr:to>
      <xdr:col>10</xdr:col>
      <xdr:colOff>539750</xdr:colOff>
      <xdr:row>270</xdr:row>
      <xdr:rowOff>450850</xdr:rowOff>
    </xdr:to>
    <xdr:pic>
      <xdr:nvPicPr>
        <xdr:cNvPr id="14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50800" y="455231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274</xdr:row>
      <xdr:rowOff>228600</xdr:rowOff>
    </xdr:from>
    <xdr:to>
      <xdr:col>10</xdr:col>
      <xdr:colOff>260350</xdr:colOff>
      <xdr:row>274</xdr:row>
      <xdr:rowOff>447675</xdr:rowOff>
    </xdr:to>
    <xdr:pic>
      <xdr:nvPicPr>
        <xdr:cNvPr id="14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99975" y="455199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274</xdr:row>
      <xdr:rowOff>231775</xdr:rowOff>
    </xdr:from>
    <xdr:to>
      <xdr:col>10</xdr:col>
      <xdr:colOff>539750</xdr:colOff>
      <xdr:row>274</xdr:row>
      <xdr:rowOff>450850</xdr:rowOff>
    </xdr:to>
    <xdr:pic>
      <xdr:nvPicPr>
        <xdr:cNvPr id="14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50800" y="455231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278</xdr:row>
      <xdr:rowOff>228600</xdr:rowOff>
    </xdr:from>
    <xdr:to>
      <xdr:col>10</xdr:col>
      <xdr:colOff>260350</xdr:colOff>
      <xdr:row>278</xdr:row>
      <xdr:rowOff>447675</xdr:rowOff>
    </xdr:to>
    <xdr:pic>
      <xdr:nvPicPr>
        <xdr:cNvPr id="15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99975" y="455199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278</xdr:row>
      <xdr:rowOff>231775</xdr:rowOff>
    </xdr:from>
    <xdr:to>
      <xdr:col>10</xdr:col>
      <xdr:colOff>539750</xdr:colOff>
      <xdr:row>278</xdr:row>
      <xdr:rowOff>450850</xdr:rowOff>
    </xdr:to>
    <xdr:pic>
      <xdr:nvPicPr>
        <xdr:cNvPr id="15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50800" y="455231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282</xdr:row>
      <xdr:rowOff>228600</xdr:rowOff>
    </xdr:from>
    <xdr:to>
      <xdr:col>10</xdr:col>
      <xdr:colOff>260350</xdr:colOff>
      <xdr:row>282</xdr:row>
      <xdr:rowOff>447675</xdr:rowOff>
    </xdr:to>
    <xdr:pic>
      <xdr:nvPicPr>
        <xdr:cNvPr id="15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99975" y="455199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282</xdr:row>
      <xdr:rowOff>231775</xdr:rowOff>
    </xdr:from>
    <xdr:to>
      <xdr:col>10</xdr:col>
      <xdr:colOff>539750</xdr:colOff>
      <xdr:row>282</xdr:row>
      <xdr:rowOff>450850</xdr:rowOff>
    </xdr:to>
    <xdr:pic>
      <xdr:nvPicPr>
        <xdr:cNvPr id="15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50800" y="455231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286</xdr:row>
      <xdr:rowOff>228600</xdr:rowOff>
    </xdr:from>
    <xdr:to>
      <xdr:col>10</xdr:col>
      <xdr:colOff>260350</xdr:colOff>
      <xdr:row>286</xdr:row>
      <xdr:rowOff>447675</xdr:rowOff>
    </xdr:to>
    <xdr:pic>
      <xdr:nvPicPr>
        <xdr:cNvPr id="15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99975" y="455199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286</xdr:row>
      <xdr:rowOff>231775</xdr:rowOff>
    </xdr:from>
    <xdr:to>
      <xdr:col>10</xdr:col>
      <xdr:colOff>539750</xdr:colOff>
      <xdr:row>286</xdr:row>
      <xdr:rowOff>450850</xdr:rowOff>
    </xdr:to>
    <xdr:pic>
      <xdr:nvPicPr>
        <xdr:cNvPr id="15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50800" y="455231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290</xdr:row>
      <xdr:rowOff>228600</xdr:rowOff>
    </xdr:from>
    <xdr:to>
      <xdr:col>10</xdr:col>
      <xdr:colOff>260350</xdr:colOff>
      <xdr:row>290</xdr:row>
      <xdr:rowOff>447675</xdr:rowOff>
    </xdr:to>
    <xdr:pic>
      <xdr:nvPicPr>
        <xdr:cNvPr id="15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99975" y="455199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290</xdr:row>
      <xdr:rowOff>231775</xdr:rowOff>
    </xdr:from>
    <xdr:to>
      <xdr:col>10</xdr:col>
      <xdr:colOff>539750</xdr:colOff>
      <xdr:row>290</xdr:row>
      <xdr:rowOff>450850</xdr:rowOff>
    </xdr:to>
    <xdr:pic>
      <xdr:nvPicPr>
        <xdr:cNvPr id="15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50800" y="455231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294</xdr:row>
      <xdr:rowOff>228600</xdr:rowOff>
    </xdr:from>
    <xdr:to>
      <xdr:col>10</xdr:col>
      <xdr:colOff>260350</xdr:colOff>
      <xdr:row>294</xdr:row>
      <xdr:rowOff>447675</xdr:rowOff>
    </xdr:to>
    <xdr:pic>
      <xdr:nvPicPr>
        <xdr:cNvPr id="15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99975" y="455199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294</xdr:row>
      <xdr:rowOff>231775</xdr:rowOff>
    </xdr:from>
    <xdr:to>
      <xdr:col>10</xdr:col>
      <xdr:colOff>539750</xdr:colOff>
      <xdr:row>294</xdr:row>
      <xdr:rowOff>450850</xdr:rowOff>
    </xdr:to>
    <xdr:pic>
      <xdr:nvPicPr>
        <xdr:cNvPr id="15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50800" y="455231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298</xdr:row>
      <xdr:rowOff>228600</xdr:rowOff>
    </xdr:from>
    <xdr:to>
      <xdr:col>10</xdr:col>
      <xdr:colOff>260350</xdr:colOff>
      <xdr:row>298</xdr:row>
      <xdr:rowOff>447675</xdr:rowOff>
    </xdr:to>
    <xdr:pic>
      <xdr:nvPicPr>
        <xdr:cNvPr id="16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99975" y="455199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298</xdr:row>
      <xdr:rowOff>231775</xdr:rowOff>
    </xdr:from>
    <xdr:to>
      <xdr:col>10</xdr:col>
      <xdr:colOff>539750</xdr:colOff>
      <xdr:row>298</xdr:row>
      <xdr:rowOff>450850</xdr:rowOff>
    </xdr:to>
    <xdr:pic>
      <xdr:nvPicPr>
        <xdr:cNvPr id="16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50800" y="455231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302</xdr:row>
      <xdr:rowOff>228600</xdr:rowOff>
    </xdr:from>
    <xdr:to>
      <xdr:col>10</xdr:col>
      <xdr:colOff>260350</xdr:colOff>
      <xdr:row>302</xdr:row>
      <xdr:rowOff>447675</xdr:rowOff>
    </xdr:to>
    <xdr:pic>
      <xdr:nvPicPr>
        <xdr:cNvPr id="16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99975" y="455199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302</xdr:row>
      <xdr:rowOff>231775</xdr:rowOff>
    </xdr:from>
    <xdr:to>
      <xdr:col>10</xdr:col>
      <xdr:colOff>539750</xdr:colOff>
      <xdr:row>302</xdr:row>
      <xdr:rowOff>450850</xdr:rowOff>
    </xdr:to>
    <xdr:pic>
      <xdr:nvPicPr>
        <xdr:cNvPr id="16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50800" y="455231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306</xdr:row>
      <xdr:rowOff>228600</xdr:rowOff>
    </xdr:from>
    <xdr:to>
      <xdr:col>10</xdr:col>
      <xdr:colOff>260350</xdr:colOff>
      <xdr:row>306</xdr:row>
      <xdr:rowOff>447675</xdr:rowOff>
    </xdr:to>
    <xdr:pic>
      <xdr:nvPicPr>
        <xdr:cNvPr id="16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99975" y="455199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306</xdr:row>
      <xdr:rowOff>231775</xdr:rowOff>
    </xdr:from>
    <xdr:to>
      <xdr:col>10</xdr:col>
      <xdr:colOff>539750</xdr:colOff>
      <xdr:row>306</xdr:row>
      <xdr:rowOff>450850</xdr:rowOff>
    </xdr:to>
    <xdr:pic>
      <xdr:nvPicPr>
        <xdr:cNvPr id="16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50800" y="455231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309</xdr:row>
      <xdr:rowOff>228600</xdr:rowOff>
    </xdr:from>
    <xdr:to>
      <xdr:col>10</xdr:col>
      <xdr:colOff>260350</xdr:colOff>
      <xdr:row>309</xdr:row>
      <xdr:rowOff>447675</xdr:rowOff>
    </xdr:to>
    <xdr:pic>
      <xdr:nvPicPr>
        <xdr:cNvPr id="16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99975" y="455199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309</xdr:row>
      <xdr:rowOff>231775</xdr:rowOff>
    </xdr:from>
    <xdr:to>
      <xdr:col>10</xdr:col>
      <xdr:colOff>539750</xdr:colOff>
      <xdr:row>309</xdr:row>
      <xdr:rowOff>450850</xdr:rowOff>
    </xdr:to>
    <xdr:pic>
      <xdr:nvPicPr>
        <xdr:cNvPr id="16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50800" y="455231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312</xdr:row>
      <xdr:rowOff>228600</xdr:rowOff>
    </xdr:from>
    <xdr:to>
      <xdr:col>10</xdr:col>
      <xdr:colOff>260350</xdr:colOff>
      <xdr:row>312</xdr:row>
      <xdr:rowOff>447675</xdr:rowOff>
    </xdr:to>
    <xdr:pic>
      <xdr:nvPicPr>
        <xdr:cNvPr id="16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99975" y="455199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312</xdr:row>
      <xdr:rowOff>231775</xdr:rowOff>
    </xdr:from>
    <xdr:to>
      <xdr:col>10</xdr:col>
      <xdr:colOff>539750</xdr:colOff>
      <xdr:row>312</xdr:row>
      <xdr:rowOff>450850</xdr:rowOff>
    </xdr:to>
    <xdr:pic>
      <xdr:nvPicPr>
        <xdr:cNvPr id="16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50800" y="455231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315</xdr:row>
      <xdr:rowOff>228600</xdr:rowOff>
    </xdr:from>
    <xdr:to>
      <xdr:col>10</xdr:col>
      <xdr:colOff>260350</xdr:colOff>
      <xdr:row>315</xdr:row>
      <xdr:rowOff>447675</xdr:rowOff>
    </xdr:to>
    <xdr:pic>
      <xdr:nvPicPr>
        <xdr:cNvPr id="17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99975" y="455199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315</xdr:row>
      <xdr:rowOff>231775</xdr:rowOff>
    </xdr:from>
    <xdr:to>
      <xdr:col>10</xdr:col>
      <xdr:colOff>539750</xdr:colOff>
      <xdr:row>315</xdr:row>
      <xdr:rowOff>450850</xdr:rowOff>
    </xdr:to>
    <xdr:pic>
      <xdr:nvPicPr>
        <xdr:cNvPr id="17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50800" y="455231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320</xdr:row>
      <xdr:rowOff>228600</xdr:rowOff>
    </xdr:from>
    <xdr:to>
      <xdr:col>10</xdr:col>
      <xdr:colOff>260350</xdr:colOff>
      <xdr:row>320</xdr:row>
      <xdr:rowOff>447675</xdr:rowOff>
    </xdr:to>
    <xdr:pic>
      <xdr:nvPicPr>
        <xdr:cNvPr id="17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99975" y="455199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320</xdr:row>
      <xdr:rowOff>231775</xdr:rowOff>
    </xdr:from>
    <xdr:to>
      <xdr:col>10</xdr:col>
      <xdr:colOff>539750</xdr:colOff>
      <xdr:row>320</xdr:row>
      <xdr:rowOff>450850</xdr:rowOff>
    </xdr:to>
    <xdr:pic>
      <xdr:nvPicPr>
        <xdr:cNvPr id="17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50800" y="455231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325</xdr:row>
      <xdr:rowOff>228600</xdr:rowOff>
    </xdr:from>
    <xdr:to>
      <xdr:col>10</xdr:col>
      <xdr:colOff>260350</xdr:colOff>
      <xdr:row>325</xdr:row>
      <xdr:rowOff>447675</xdr:rowOff>
    </xdr:to>
    <xdr:pic>
      <xdr:nvPicPr>
        <xdr:cNvPr id="17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99975" y="455199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325</xdr:row>
      <xdr:rowOff>231775</xdr:rowOff>
    </xdr:from>
    <xdr:to>
      <xdr:col>10</xdr:col>
      <xdr:colOff>539750</xdr:colOff>
      <xdr:row>325</xdr:row>
      <xdr:rowOff>450850</xdr:rowOff>
    </xdr:to>
    <xdr:pic>
      <xdr:nvPicPr>
        <xdr:cNvPr id="17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50800" y="455231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328</xdr:row>
      <xdr:rowOff>228600</xdr:rowOff>
    </xdr:from>
    <xdr:to>
      <xdr:col>10</xdr:col>
      <xdr:colOff>260350</xdr:colOff>
      <xdr:row>328</xdr:row>
      <xdr:rowOff>447675</xdr:rowOff>
    </xdr:to>
    <xdr:pic>
      <xdr:nvPicPr>
        <xdr:cNvPr id="17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99975" y="455199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328</xdr:row>
      <xdr:rowOff>231775</xdr:rowOff>
    </xdr:from>
    <xdr:to>
      <xdr:col>10</xdr:col>
      <xdr:colOff>539750</xdr:colOff>
      <xdr:row>328</xdr:row>
      <xdr:rowOff>450850</xdr:rowOff>
    </xdr:to>
    <xdr:pic>
      <xdr:nvPicPr>
        <xdr:cNvPr id="17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50800" y="455231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333</xdr:row>
      <xdr:rowOff>228600</xdr:rowOff>
    </xdr:from>
    <xdr:to>
      <xdr:col>10</xdr:col>
      <xdr:colOff>260350</xdr:colOff>
      <xdr:row>333</xdr:row>
      <xdr:rowOff>447675</xdr:rowOff>
    </xdr:to>
    <xdr:pic>
      <xdr:nvPicPr>
        <xdr:cNvPr id="17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99975" y="455199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333</xdr:row>
      <xdr:rowOff>231775</xdr:rowOff>
    </xdr:from>
    <xdr:to>
      <xdr:col>10</xdr:col>
      <xdr:colOff>539750</xdr:colOff>
      <xdr:row>333</xdr:row>
      <xdr:rowOff>450850</xdr:rowOff>
    </xdr:to>
    <xdr:pic>
      <xdr:nvPicPr>
        <xdr:cNvPr id="17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50800" y="455231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336</xdr:row>
      <xdr:rowOff>228600</xdr:rowOff>
    </xdr:from>
    <xdr:to>
      <xdr:col>10</xdr:col>
      <xdr:colOff>260350</xdr:colOff>
      <xdr:row>336</xdr:row>
      <xdr:rowOff>447675</xdr:rowOff>
    </xdr:to>
    <xdr:pic>
      <xdr:nvPicPr>
        <xdr:cNvPr id="18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99975" y="455199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336</xdr:row>
      <xdr:rowOff>231775</xdr:rowOff>
    </xdr:from>
    <xdr:to>
      <xdr:col>10</xdr:col>
      <xdr:colOff>539750</xdr:colOff>
      <xdr:row>336</xdr:row>
      <xdr:rowOff>450850</xdr:rowOff>
    </xdr:to>
    <xdr:pic>
      <xdr:nvPicPr>
        <xdr:cNvPr id="18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50800" y="455231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341</xdr:row>
      <xdr:rowOff>228600</xdr:rowOff>
    </xdr:from>
    <xdr:to>
      <xdr:col>10</xdr:col>
      <xdr:colOff>260350</xdr:colOff>
      <xdr:row>341</xdr:row>
      <xdr:rowOff>447675</xdr:rowOff>
    </xdr:to>
    <xdr:pic>
      <xdr:nvPicPr>
        <xdr:cNvPr id="18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99975" y="455199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341</xdr:row>
      <xdr:rowOff>231775</xdr:rowOff>
    </xdr:from>
    <xdr:to>
      <xdr:col>10</xdr:col>
      <xdr:colOff>539750</xdr:colOff>
      <xdr:row>341</xdr:row>
      <xdr:rowOff>450850</xdr:rowOff>
    </xdr:to>
    <xdr:pic>
      <xdr:nvPicPr>
        <xdr:cNvPr id="18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50800" y="455231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346</xdr:row>
      <xdr:rowOff>228600</xdr:rowOff>
    </xdr:from>
    <xdr:to>
      <xdr:col>10</xdr:col>
      <xdr:colOff>260350</xdr:colOff>
      <xdr:row>346</xdr:row>
      <xdr:rowOff>447675</xdr:rowOff>
    </xdr:to>
    <xdr:pic>
      <xdr:nvPicPr>
        <xdr:cNvPr id="18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99975" y="455199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346</xdr:row>
      <xdr:rowOff>231775</xdr:rowOff>
    </xdr:from>
    <xdr:to>
      <xdr:col>10</xdr:col>
      <xdr:colOff>539750</xdr:colOff>
      <xdr:row>346</xdr:row>
      <xdr:rowOff>450850</xdr:rowOff>
    </xdr:to>
    <xdr:pic>
      <xdr:nvPicPr>
        <xdr:cNvPr id="18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50800" y="455231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354</xdr:row>
      <xdr:rowOff>228600</xdr:rowOff>
    </xdr:from>
    <xdr:to>
      <xdr:col>10</xdr:col>
      <xdr:colOff>260350</xdr:colOff>
      <xdr:row>354</xdr:row>
      <xdr:rowOff>447675</xdr:rowOff>
    </xdr:to>
    <xdr:pic>
      <xdr:nvPicPr>
        <xdr:cNvPr id="18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99975" y="455199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354</xdr:row>
      <xdr:rowOff>231775</xdr:rowOff>
    </xdr:from>
    <xdr:to>
      <xdr:col>10</xdr:col>
      <xdr:colOff>539750</xdr:colOff>
      <xdr:row>354</xdr:row>
      <xdr:rowOff>450850</xdr:rowOff>
    </xdr:to>
    <xdr:pic>
      <xdr:nvPicPr>
        <xdr:cNvPr id="18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50800" y="455231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359</xdr:row>
      <xdr:rowOff>228600</xdr:rowOff>
    </xdr:from>
    <xdr:to>
      <xdr:col>10</xdr:col>
      <xdr:colOff>260350</xdr:colOff>
      <xdr:row>359</xdr:row>
      <xdr:rowOff>447675</xdr:rowOff>
    </xdr:to>
    <xdr:pic>
      <xdr:nvPicPr>
        <xdr:cNvPr id="18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99975" y="455199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359</xdr:row>
      <xdr:rowOff>231775</xdr:rowOff>
    </xdr:from>
    <xdr:to>
      <xdr:col>10</xdr:col>
      <xdr:colOff>539750</xdr:colOff>
      <xdr:row>359</xdr:row>
      <xdr:rowOff>450850</xdr:rowOff>
    </xdr:to>
    <xdr:pic>
      <xdr:nvPicPr>
        <xdr:cNvPr id="18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50800" y="455231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364</xdr:row>
      <xdr:rowOff>228600</xdr:rowOff>
    </xdr:from>
    <xdr:to>
      <xdr:col>10</xdr:col>
      <xdr:colOff>260350</xdr:colOff>
      <xdr:row>364</xdr:row>
      <xdr:rowOff>447675</xdr:rowOff>
    </xdr:to>
    <xdr:pic>
      <xdr:nvPicPr>
        <xdr:cNvPr id="19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99975" y="455199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364</xdr:row>
      <xdr:rowOff>231775</xdr:rowOff>
    </xdr:from>
    <xdr:to>
      <xdr:col>10</xdr:col>
      <xdr:colOff>539750</xdr:colOff>
      <xdr:row>364</xdr:row>
      <xdr:rowOff>450850</xdr:rowOff>
    </xdr:to>
    <xdr:pic>
      <xdr:nvPicPr>
        <xdr:cNvPr id="19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50800" y="455231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367</xdr:row>
      <xdr:rowOff>228600</xdr:rowOff>
    </xdr:from>
    <xdr:to>
      <xdr:col>10</xdr:col>
      <xdr:colOff>260350</xdr:colOff>
      <xdr:row>367</xdr:row>
      <xdr:rowOff>447675</xdr:rowOff>
    </xdr:to>
    <xdr:pic>
      <xdr:nvPicPr>
        <xdr:cNvPr id="19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99975" y="455199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367</xdr:row>
      <xdr:rowOff>231775</xdr:rowOff>
    </xdr:from>
    <xdr:to>
      <xdr:col>10</xdr:col>
      <xdr:colOff>539750</xdr:colOff>
      <xdr:row>367</xdr:row>
      <xdr:rowOff>450850</xdr:rowOff>
    </xdr:to>
    <xdr:pic>
      <xdr:nvPicPr>
        <xdr:cNvPr id="19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50800" y="455231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372</xdr:row>
      <xdr:rowOff>228600</xdr:rowOff>
    </xdr:from>
    <xdr:to>
      <xdr:col>10</xdr:col>
      <xdr:colOff>260350</xdr:colOff>
      <xdr:row>372</xdr:row>
      <xdr:rowOff>447675</xdr:rowOff>
    </xdr:to>
    <xdr:pic>
      <xdr:nvPicPr>
        <xdr:cNvPr id="19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99975" y="455199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372</xdr:row>
      <xdr:rowOff>231775</xdr:rowOff>
    </xdr:from>
    <xdr:to>
      <xdr:col>10</xdr:col>
      <xdr:colOff>539750</xdr:colOff>
      <xdr:row>372</xdr:row>
      <xdr:rowOff>450850</xdr:rowOff>
    </xdr:to>
    <xdr:pic>
      <xdr:nvPicPr>
        <xdr:cNvPr id="19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50800" y="455231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375</xdr:row>
      <xdr:rowOff>228600</xdr:rowOff>
    </xdr:from>
    <xdr:to>
      <xdr:col>10</xdr:col>
      <xdr:colOff>260350</xdr:colOff>
      <xdr:row>375</xdr:row>
      <xdr:rowOff>447675</xdr:rowOff>
    </xdr:to>
    <xdr:pic>
      <xdr:nvPicPr>
        <xdr:cNvPr id="19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99975" y="455199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375</xdr:row>
      <xdr:rowOff>231775</xdr:rowOff>
    </xdr:from>
    <xdr:to>
      <xdr:col>10</xdr:col>
      <xdr:colOff>539750</xdr:colOff>
      <xdr:row>375</xdr:row>
      <xdr:rowOff>450850</xdr:rowOff>
    </xdr:to>
    <xdr:pic>
      <xdr:nvPicPr>
        <xdr:cNvPr id="19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50800" y="455231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380</xdr:row>
      <xdr:rowOff>228600</xdr:rowOff>
    </xdr:from>
    <xdr:to>
      <xdr:col>10</xdr:col>
      <xdr:colOff>260350</xdr:colOff>
      <xdr:row>380</xdr:row>
      <xdr:rowOff>447675</xdr:rowOff>
    </xdr:to>
    <xdr:pic>
      <xdr:nvPicPr>
        <xdr:cNvPr id="19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99975" y="455199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380</xdr:row>
      <xdr:rowOff>231775</xdr:rowOff>
    </xdr:from>
    <xdr:to>
      <xdr:col>10</xdr:col>
      <xdr:colOff>539750</xdr:colOff>
      <xdr:row>380</xdr:row>
      <xdr:rowOff>450850</xdr:rowOff>
    </xdr:to>
    <xdr:pic>
      <xdr:nvPicPr>
        <xdr:cNvPr id="19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50800" y="455231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385</xdr:row>
      <xdr:rowOff>228600</xdr:rowOff>
    </xdr:from>
    <xdr:to>
      <xdr:col>10</xdr:col>
      <xdr:colOff>260350</xdr:colOff>
      <xdr:row>385</xdr:row>
      <xdr:rowOff>447675</xdr:rowOff>
    </xdr:to>
    <xdr:pic>
      <xdr:nvPicPr>
        <xdr:cNvPr id="20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99975" y="455199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385</xdr:row>
      <xdr:rowOff>231775</xdr:rowOff>
    </xdr:from>
    <xdr:to>
      <xdr:col>10</xdr:col>
      <xdr:colOff>539750</xdr:colOff>
      <xdr:row>385</xdr:row>
      <xdr:rowOff>450850</xdr:rowOff>
    </xdr:to>
    <xdr:pic>
      <xdr:nvPicPr>
        <xdr:cNvPr id="20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50800" y="455231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388</xdr:row>
      <xdr:rowOff>228600</xdr:rowOff>
    </xdr:from>
    <xdr:to>
      <xdr:col>10</xdr:col>
      <xdr:colOff>260350</xdr:colOff>
      <xdr:row>388</xdr:row>
      <xdr:rowOff>447675</xdr:rowOff>
    </xdr:to>
    <xdr:pic>
      <xdr:nvPicPr>
        <xdr:cNvPr id="20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99975" y="455199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388</xdr:row>
      <xdr:rowOff>231775</xdr:rowOff>
    </xdr:from>
    <xdr:to>
      <xdr:col>10</xdr:col>
      <xdr:colOff>539750</xdr:colOff>
      <xdr:row>388</xdr:row>
      <xdr:rowOff>450850</xdr:rowOff>
    </xdr:to>
    <xdr:pic>
      <xdr:nvPicPr>
        <xdr:cNvPr id="20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50800" y="455231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393</xdr:row>
      <xdr:rowOff>228600</xdr:rowOff>
    </xdr:from>
    <xdr:to>
      <xdr:col>10</xdr:col>
      <xdr:colOff>260350</xdr:colOff>
      <xdr:row>393</xdr:row>
      <xdr:rowOff>447675</xdr:rowOff>
    </xdr:to>
    <xdr:pic>
      <xdr:nvPicPr>
        <xdr:cNvPr id="20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99975" y="455199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393</xdr:row>
      <xdr:rowOff>231775</xdr:rowOff>
    </xdr:from>
    <xdr:to>
      <xdr:col>10</xdr:col>
      <xdr:colOff>539750</xdr:colOff>
      <xdr:row>393</xdr:row>
      <xdr:rowOff>450850</xdr:rowOff>
    </xdr:to>
    <xdr:pic>
      <xdr:nvPicPr>
        <xdr:cNvPr id="20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50800" y="455231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398</xdr:row>
      <xdr:rowOff>228600</xdr:rowOff>
    </xdr:from>
    <xdr:to>
      <xdr:col>10</xdr:col>
      <xdr:colOff>260350</xdr:colOff>
      <xdr:row>398</xdr:row>
      <xdr:rowOff>447675</xdr:rowOff>
    </xdr:to>
    <xdr:pic>
      <xdr:nvPicPr>
        <xdr:cNvPr id="20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99975" y="455199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398</xdr:row>
      <xdr:rowOff>231775</xdr:rowOff>
    </xdr:from>
    <xdr:to>
      <xdr:col>10</xdr:col>
      <xdr:colOff>539750</xdr:colOff>
      <xdr:row>398</xdr:row>
      <xdr:rowOff>450850</xdr:rowOff>
    </xdr:to>
    <xdr:pic>
      <xdr:nvPicPr>
        <xdr:cNvPr id="20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50800" y="455231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403</xdr:row>
      <xdr:rowOff>228600</xdr:rowOff>
    </xdr:from>
    <xdr:to>
      <xdr:col>10</xdr:col>
      <xdr:colOff>260350</xdr:colOff>
      <xdr:row>403</xdr:row>
      <xdr:rowOff>447675</xdr:rowOff>
    </xdr:to>
    <xdr:pic>
      <xdr:nvPicPr>
        <xdr:cNvPr id="20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99975" y="455199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403</xdr:row>
      <xdr:rowOff>231775</xdr:rowOff>
    </xdr:from>
    <xdr:to>
      <xdr:col>10</xdr:col>
      <xdr:colOff>539750</xdr:colOff>
      <xdr:row>403</xdr:row>
      <xdr:rowOff>450850</xdr:rowOff>
    </xdr:to>
    <xdr:pic>
      <xdr:nvPicPr>
        <xdr:cNvPr id="20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50800" y="455231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406</xdr:row>
      <xdr:rowOff>228600</xdr:rowOff>
    </xdr:from>
    <xdr:to>
      <xdr:col>10</xdr:col>
      <xdr:colOff>260350</xdr:colOff>
      <xdr:row>406</xdr:row>
      <xdr:rowOff>447675</xdr:rowOff>
    </xdr:to>
    <xdr:pic>
      <xdr:nvPicPr>
        <xdr:cNvPr id="21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99975" y="455199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406</xdr:row>
      <xdr:rowOff>231775</xdr:rowOff>
    </xdr:from>
    <xdr:to>
      <xdr:col>10</xdr:col>
      <xdr:colOff>539750</xdr:colOff>
      <xdr:row>406</xdr:row>
      <xdr:rowOff>450850</xdr:rowOff>
    </xdr:to>
    <xdr:pic>
      <xdr:nvPicPr>
        <xdr:cNvPr id="21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50800" y="455231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14</xdr:row>
      <xdr:rowOff>228600</xdr:rowOff>
    </xdr:from>
    <xdr:to>
      <xdr:col>3</xdr:col>
      <xdr:colOff>260350</xdr:colOff>
      <xdr:row>14</xdr:row>
      <xdr:rowOff>447675</xdr:rowOff>
    </xdr:to>
    <xdr:pic>
      <xdr:nvPicPr>
        <xdr:cNvPr id="21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99975" y="455199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14</xdr:row>
      <xdr:rowOff>231775</xdr:rowOff>
    </xdr:from>
    <xdr:to>
      <xdr:col>3</xdr:col>
      <xdr:colOff>539750</xdr:colOff>
      <xdr:row>14</xdr:row>
      <xdr:rowOff>450850</xdr:rowOff>
    </xdr:to>
    <xdr:pic>
      <xdr:nvPicPr>
        <xdr:cNvPr id="21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50800" y="455231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18</xdr:row>
      <xdr:rowOff>228600</xdr:rowOff>
    </xdr:from>
    <xdr:to>
      <xdr:col>3</xdr:col>
      <xdr:colOff>260350</xdr:colOff>
      <xdr:row>18</xdr:row>
      <xdr:rowOff>447675</xdr:rowOff>
    </xdr:to>
    <xdr:pic>
      <xdr:nvPicPr>
        <xdr:cNvPr id="21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99975" y="455199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18</xdr:row>
      <xdr:rowOff>231775</xdr:rowOff>
    </xdr:from>
    <xdr:to>
      <xdr:col>3</xdr:col>
      <xdr:colOff>539750</xdr:colOff>
      <xdr:row>18</xdr:row>
      <xdr:rowOff>450850</xdr:rowOff>
    </xdr:to>
    <xdr:pic>
      <xdr:nvPicPr>
        <xdr:cNvPr id="21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50800" y="455231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22</xdr:row>
      <xdr:rowOff>228600</xdr:rowOff>
    </xdr:from>
    <xdr:to>
      <xdr:col>3</xdr:col>
      <xdr:colOff>260350</xdr:colOff>
      <xdr:row>22</xdr:row>
      <xdr:rowOff>447675</xdr:rowOff>
    </xdr:to>
    <xdr:pic>
      <xdr:nvPicPr>
        <xdr:cNvPr id="21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99975" y="455199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22</xdr:row>
      <xdr:rowOff>231775</xdr:rowOff>
    </xdr:from>
    <xdr:to>
      <xdr:col>3</xdr:col>
      <xdr:colOff>539750</xdr:colOff>
      <xdr:row>22</xdr:row>
      <xdr:rowOff>450850</xdr:rowOff>
    </xdr:to>
    <xdr:pic>
      <xdr:nvPicPr>
        <xdr:cNvPr id="21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50800" y="455231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26</xdr:row>
      <xdr:rowOff>228600</xdr:rowOff>
    </xdr:from>
    <xdr:to>
      <xdr:col>3</xdr:col>
      <xdr:colOff>260350</xdr:colOff>
      <xdr:row>26</xdr:row>
      <xdr:rowOff>447675</xdr:rowOff>
    </xdr:to>
    <xdr:pic>
      <xdr:nvPicPr>
        <xdr:cNvPr id="21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99975" y="455199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26</xdr:row>
      <xdr:rowOff>231775</xdr:rowOff>
    </xdr:from>
    <xdr:to>
      <xdr:col>3</xdr:col>
      <xdr:colOff>539750</xdr:colOff>
      <xdr:row>26</xdr:row>
      <xdr:rowOff>450850</xdr:rowOff>
    </xdr:to>
    <xdr:pic>
      <xdr:nvPicPr>
        <xdr:cNvPr id="21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50800" y="455231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29</xdr:row>
      <xdr:rowOff>228600</xdr:rowOff>
    </xdr:from>
    <xdr:to>
      <xdr:col>3</xdr:col>
      <xdr:colOff>260350</xdr:colOff>
      <xdr:row>29</xdr:row>
      <xdr:rowOff>447675</xdr:rowOff>
    </xdr:to>
    <xdr:pic>
      <xdr:nvPicPr>
        <xdr:cNvPr id="22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99975" y="455199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29</xdr:row>
      <xdr:rowOff>231775</xdr:rowOff>
    </xdr:from>
    <xdr:to>
      <xdr:col>3</xdr:col>
      <xdr:colOff>539750</xdr:colOff>
      <xdr:row>29</xdr:row>
      <xdr:rowOff>450850</xdr:rowOff>
    </xdr:to>
    <xdr:pic>
      <xdr:nvPicPr>
        <xdr:cNvPr id="22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50800" y="455231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32</xdr:row>
      <xdr:rowOff>228600</xdr:rowOff>
    </xdr:from>
    <xdr:to>
      <xdr:col>3</xdr:col>
      <xdr:colOff>260350</xdr:colOff>
      <xdr:row>32</xdr:row>
      <xdr:rowOff>447675</xdr:rowOff>
    </xdr:to>
    <xdr:pic>
      <xdr:nvPicPr>
        <xdr:cNvPr id="22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99975" y="455199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32</xdr:row>
      <xdr:rowOff>231775</xdr:rowOff>
    </xdr:from>
    <xdr:to>
      <xdr:col>3</xdr:col>
      <xdr:colOff>539750</xdr:colOff>
      <xdr:row>32</xdr:row>
      <xdr:rowOff>450850</xdr:rowOff>
    </xdr:to>
    <xdr:pic>
      <xdr:nvPicPr>
        <xdr:cNvPr id="22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50800" y="455231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36</xdr:row>
      <xdr:rowOff>228600</xdr:rowOff>
    </xdr:from>
    <xdr:to>
      <xdr:col>3</xdr:col>
      <xdr:colOff>260350</xdr:colOff>
      <xdr:row>36</xdr:row>
      <xdr:rowOff>447675</xdr:rowOff>
    </xdr:to>
    <xdr:pic>
      <xdr:nvPicPr>
        <xdr:cNvPr id="22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99975" y="455199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36</xdr:row>
      <xdr:rowOff>231775</xdr:rowOff>
    </xdr:from>
    <xdr:to>
      <xdr:col>3</xdr:col>
      <xdr:colOff>539750</xdr:colOff>
      <xdr:row>36</xdr:row>
      <xdr:rowOff>450850</xdr:rowOff>
    </xdr:to>
    <xdr:pic>
      <xdr:nvPicPr>
        <xdr:cNvPr id="22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50800" y="455231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40</xdr:row>
      <xdr:rowOff>228600</xdr:rowOff>
    </xdr:from>
    <xdr:to>
      <xdr:col>3</xdr:col>
      <xdr:colOff>260350</xdr:colOff>
      <xdr:row>40</xdr:row>
      <xdr:rowOff>447675</xdr:rowOff>
    </xdr:to>
    <xdr:pic>
      <xdr:nvPicPr>
        <xdr:cNvPr id="22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99975" y="455199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40</xdr:row>
      <xdr:rowOff>231775</xdr:rowOff>
    </xdr:from>
    <xdr:to>
      <xdr:col>3</xdr:col>
      <xdr:colOff>539750</xdr:colOff>
      <xdr:row>40</xdr:row>
      <xdr:rowOff>450850</xdr:rowOff>
    </xdr:to>
    <xdr:pic>
      <xdr:nvPicPr>
        <xdr:cNvPr id="22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50800" y="455231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44</xdr:row>
      <xdr:rowOff>228600</xdr:rowOff>
    </xdr:from>
    <xdr:to>
      <xdr:col>3</xdr:col>
      <xdr:colOff>260350</xdr:colOff>
      <xdr:row>44</xdr:row>
      <xdr:rowOff>447675</xdr:rowOff>
    </xdr:to>
    <xdr:pic>
      <xdr:nvPicPr>
        <xdr:cNvPr id="22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99975" y="455199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44</xdr:row>
      <xdr:rowOff>231775</xdr:rowOff>
    </xdr:from>
    <xdr:to>
      <xdr:col>3</xdr:col>
      <xdr:colOff>539750</xdr:colOff>
      <xdr:row>44</xdr:row>
      <xdr:rowOff>450850</xdr:rowOff>
    </xdr:to>
    <xdr:pic>
      <xdr:nvPicPr>
        <xdr:cNvPr id="22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50800" y="455231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48</xdr:row>
      <xdr:rowOff>228600</xdr:rowOff>
    </xdr:from>
    <xdr:to>
      <xdr:col>3</xdr:col>
      <xdr:colOff>260350</xdr:colOff>
      <xdr:row>48</xdr:row>
      <xdr:rowOff>447675</xdr:rowOff>
    </xdr:to>
    <xdr:pic>
      <xdr:nvPicPr>
        <xdr:cNvPr id="23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99975" y="455199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48</xdr:row>
      <xdr:rowOff>231775</xdr:rowOff>
    </xdr:from>
    <xdr:to>
      <xdr:col>3</xdr:col>
      <xdr:colOff>539750</xdr:colOff>
      <xdr:row>48</xdr:row>
      <xdr:rowOff>450850</xdr:rowOff>
    </xdr:to>
    <xdr:pic>
      <xdr:nvPicPr>
        <xdr:cNvPr id="23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50800" y="455231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52</xdr:row>
      <xdr:rowOff>228600</xdr:rowOff>
    </xdr:from>
    <xdr:to>
      <xdr:col>3</xdr:col>
      <xdr:colOff>260350</xdr:colOff>
      <xdr:row>52</xdr:row>
      <xdr:rowOff>447675</xdr:rowOff>
    </xdr:to>
    <xdr:pic>
      <xdr:nvPicPr>
        <xdr:cNvPr id="23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99975" y="455199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52</xdr:row>
      <xdr:rowOff>231775</xdr:rowOff>
    </xdr:from>
    <xdr:to>
      <xdr:col>3</xdr:col>
      <xdr:colOff>539750</xdr:colOff>
      <xdr:row>52</xdr:row>
      <xdr:rowOff>450850</xdr:rowOff>
    </xdr:to>
    <xdr:pic>
      <xdr:nvPicPr>
        <xdr:cNvPr id="23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50800" y="455231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56</xdr:row>
      <xdr:rowOff>228600</xdr:rowOff>
    </xdr:from>
    <xdr:to>
      <xdr:col>3</xdr:col>
      <xdr:colOff>260350</xdr:colOff>
      <xdr:row>56</xdr:row>
      <xdr:rowOff>447675</xdr:rowOff>
    </xdr:to>
    <xdr:pic>
      <xdr:nvPicPr>
        <xdr:cNvPr id="2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99975" y="455199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56</xdr:row>
      <xdr:rowOff>231775</xdr:rowOff>
    </xdr:from>
    <xdr:to>
      <xdr:col>3</xdr:col>
      <xdr:colOff>539750</xdr:colOff>
      <xdr:row>56</xdr:row>
      <xdr:rowOff>450850</xdr:rowOff>
    </xdr:to>
    <xdr:pic>
      <xdr:nvPicPr>
        <xdr:cNvPr id="23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50800" y="455231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60</xdr:row>
      <xdr:rowOff>228600</xdr:rowOff>
    </xdr:from>
    <xdr:to>
      <xdr:col>3</xdr:col>
      <xdr:colOff>260350</xdr:colOff>
      <xdr:row>60</xdr:row>
      <xdr:rowOff>447675</xdr:rowOff>
    </xdr:to>
    <xdr:pic>
      <xdr:nvPicPr>
        <xdr:cNvPr id="23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99975" y="455199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60</xdr:row>
      <xdr:rowOff>231775</xdr:rowOff>
    </xdr:from>
    <xdr:to>
      <xdr:col>3</xdr:col>
      <xdr:colOff>539750</xdr:colOff>
      <xdr:row>60</xdr:row>
      <xdr:rowOff>450850</xdr:rowOff>
    </xdr:to>
    <xdr:pic>
      <xdr:nvPicPr>
        <xdr:cNvPr id="23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50800" y="455231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64</xdr:row>
      <xdr:rowOff>228600</xdr:rowOff>
    </xdr:from>
    <xdr:to>
      <xdr:col>3</xdr:col>
      <xdr:colOff>260350</xdr:colOff>
      <xdr:row>64</xdr:row>
      <xdr:rowOff>447675</xdr:rowOff>
    </xdr:to>
    <xdr:pic>
      <xdr:nvPicPr>
        <xdr:cNvPr id="23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99975" y="455199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64</xdr:row>
      <xdr:rowOff>231775</xdr:rowOff>
    </xdr:from>
    <xdr:to>
      <xdr:col>3</xdr:col>
      <xdr:colOff>539750</xdr:colOff>
      <xdr:row>64</xdr:row>
      <xdr:rowOff>450850</xdr:rowOff>
    </xdr:to>
    <xdr:pic>
      <xdr:nvPicPr>
        <xdr:cNvPr id="23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50800" y="455231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68</xdr:row>
      <xdr:rowOff>228600</xdr:rowOff>
    </xdr:from>
    <xdr:to>
      <xdr:col>3</xdr:col>
      <xdr:colOff>260350</xdr:colOff>
      <xdr:row>68</xdr:row>
      <xdr:rowOff>447675</xdr:rowOff>
    </xdr:to>
    <xdr:pic>
      <xdr:nvPicPr>
        <xdr:cNvPr id="24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99975" y="455199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68</xdr:row>
      <xdr:rowOff>231775</xdr:rowOff>
    </xdr:from>
    <xdr:to>
      <xdr:col>3</xdr:col>
      <xdr:colOff>539750</xdr:colOff>
      <xdr:row>68</xdr:row>
      <xdr:rowOff>450850</xdr:rowOff>
    </xdr:to>
    <xdr:pic>
      <xdr:nvPicPr>
        <xdr:cNvPr id="24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50800" y="455231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72</xdr:row>
      <xdr:rowOff>228600</xdr:rowOff>
    </xdr:from>
    <xdr:to>
      <xdr:col>3</xdr:col>
      <xdr:colOff>260350</xdr:colOff>
      <xdr:row>72</xdr:row>
      <xdr:rowOff>447675</xdr:rowOff>
    </xdr:to>
    <xdr:pic>
      <xdr:nvPicPr>
        <xdr:cNvPr id="24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99975" y="455199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72</xdr:row>
      <xdr:rowOff>231775</xdr:rowOff>
    </xdr:from>
    <xdr:to>
      <xdr:col>3</xdr:col>
      <xdr:colOff>539750</xdr:colOff>
      <xdr:row>72</xdr:row>
      <xdr:rowOff>450850</xdr:rowOff>
    </xdr:to>
    <xdr:pic>
      <xdr:nvPicPr>
        <xdr:cNvPr id="24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50800" y="455231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75</xdr:row>
      <xdr:rowOff>228600</xdr:rowOff>
    </xdr:from>
    <xdr:to>
      <xdr:col>3</xdr:col>
      <xdr:colOff>260350</xdr:colOff>
      <xdr:row>75</xdr:row>
      <xdr:rowOff>447675</xdr:rowOff>
    </xdr:to>
    <xdr:pic>
      <xdr:nvPicPr>
        <xdr:cNvPr id="24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99975" y="455199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75</xdr:row>
      <xdr:rowOff>231775</xdr:rowOff>
    </xdr:from>
    <xdr:to>
      <xdr:col>3</xdr:col>
      <xdr:colOff>539750</xdr:colOff>
      <xdr:row>75</xdr:row>
      <xdr:rowOff>450850</xdr:rowOff>
    </xdr:to>
    <xdr:pic>
      <xdr:nvPicPr>
        <xdr:cNvPr id="24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50800" y="455231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78</xdr:row>
      <xdr:rowOff>228600</xdr:rowOff>
    </xdr:from>
    <xdr:to>
      <xdr:col>3</xdr:col>
      <xdr:colOff>260350</xdr:colOff>
      <xdr:row>78</xdr:row>
      <xdr:rowOff>447675</xdr:rowOff>
    </xdr:to>
    <xdr:pic>
      <xdr:nvPicPr>
        <xdr:cNvPr id="24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99975" y="455199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78</xdr:row>
      <xdr:rowOff>231775</xdr:rowOff>
    </xdr:from>
    <xdr:to>
      <xdr:col>3</xdr:col>
      <xdr:colOff>539750</xdr:colOff>
      <xdr:row>78</xdr:row>
      <xdr:rowOff>450850</xdr:rowOff>
    </xdr:to>
    <xdr:pic>
      <xdr:nvPicPr>
        <xdr:cNvPr id="24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50800" y="455231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81</xdr:row>
      <xdr:rowOff>228600</xdr:rowOff>
    </xdr:from>
    <xdr:to>
      <xdr:col>3</xdr:col>
      <xdr:colOff>260350</xdr:colOff>
      <xdr:row>81</xdr:row>
      <xdr:rowOff>447675</xdr:rowOff>
    </xdr:to>
    <xdr:pic>
      <xdr:nvPicPr>
        <xdr:cNvPr id="24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99975" y="455199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81</xdr:row>
      <xdr:rowOff>231775</xdr:rowOff>
    </xdr:from>
    <xdr:to>
      <xdr:col>3</xdr:col>
      <xdr:colOff>539750</xdr:colOff>
      <xdr:row>81</xdr:row>
      <xdr:rowOff>450850</xdr:rowOff>
    </xdr:to>
    <xdr:pic>
      <xdr:nvPicPr>
        <xdr:cNvPr id="24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50800" y="455231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85</xdr:row>
      <xdr:rowOff>228600</xdr:rowOff>
    </xdr:from>
    <xdr:to>
      <xdr:col>3</xdr:col>
      <xdr:colOff>260350</xdr:colOff>
      <xdr:row>85</xdr:row>
      <xdr:rowOff>447675</xdr:rowOff>
    </xdr:to>
    <xdr:pic>
      <xdr:nvPicPr>
        <xdr:cNvPr id="25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99975" y="455199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85</xdr:row>
      <xdr:rowOff>231775</xdr:rowOff>
    </xdr:from>
    <xdr:to>
      <xdr:col>3</xdr:col>
      <xdr:colOff>539750</xdr:colOff>
      <xdr:row>85</xdr:row>
      <xdr:rowOff>450850</xdr:rowOff>
    </xdr:to>
    <xdr:pic>
      <xdr:nvPicPr>
        <xdr:cNvPr id="25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50800" y="455231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89</xdr:row>
      <xdr:rowOff>228600</xdr:rowOff>
    </xdr:from>
    <xdr:to>
      <xdr:col>3</xdr:col>
      <xdr:colOff>260350</xdr:colOff>
      <xdr:row>89</xdr:row>
      <xdr:rowOff>447675</xdr:rowOff>
    </xdr:to>
    <xdr:pic>
      <xdr:nvPicPr>
        <xdr:cNvPr id="25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99975" y="455199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89</xdr:row>
      <xdr:rowOff>231775</xdr:rowOff>
    </xdr:from>
    <xdr:to>
      <xdr:col>3</xdr:col>
      <xdr:colOff>539750</xdr:colOff>
      <xdr:row>89</xdr:row>
      <xdr:rowOff>450850</xdr:rowOff>
    </xdr:to>
    <xdr:pic>
      <xdr:nvPicPr>
        <xdr:cNvPr id="25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50800" y="455231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93</xdr:row>
      <xdr:rowOff>228600</xdr:rowOff>
    </xdr:from>
    <xdr:to>
      <xdr:col>3</xdr:col>
      <xdr:colOff>260350</xdr:colOff>
      <xdr:row>93</xdr:row>
      <xdr:rowOff>447675</xdr:rowOff>
    </xdr:to>
    <xdr:pic>
      <xdr:nvPicPr>
        <xdr:cNvPr id="25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99975" y="455199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93</xdr:row>
      <xdr:rowOff>231775</xdr:rowOff>
    </xdr:from>
    <xdr:to>
      <xdr:col>3</xdr:col>
      <xdr:colOff>539750</xdr:colOff>
      <xdr:row>93</xdr:row>
      <xdr:rowOff>450850</xdr:rowOff>
    </xdr:to>
    <xdr:pic>
      <xdr:nvPicPr>
        <xdr:cNvPr id="25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50800" y="455231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97</xdr:row>
      <xdr:rowOff>228600</xdr:rowOff>
    </xdr:from>
    <xdr:to>
      <xdr:col>3</xdr:col>
      <xdr:colOff>260350</xdr:colOff>
      <xdr:row>97</xdr:row>
      <xdr:rowOff>447675</xdr:rowOff>
    </xdr:to>
    <xdr:pic>
      <xdr:nvPicPr>
        <xdr:cNvPr id="25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99975" y="455199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97</xdr:row>
      <xdr:rowOff>231775</xdr:rowOff>
    </xdr:from>
    <xdr:to>
      <xdr:col>3</xdr:col>
      <xdr:colOff>539750</xdr:colOff>
      <xdr:row>97</xdr:row>
      <xdr:rowOff>450850</xdr:rowOff>
    </xdr:to>
    <xdr:pic>
      <xdr:nvPicPr>
        <xdr:cNvPr id="25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50800" y="455231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101</xdr:row>
      <xdr:rowOff>228600</xdr:rowOff>
    </xdr:from>
    <xdr:to>
      <xdr:col>3</xdr:col>
      <xdr:colOff>260350</xdr:colOff>
      <xdr:row>101</xdr:row>
      <xdr:rowOff>447675</xdr:rowOff>
    </xdr:to>
    <xdr:pic>
      <xdr:nvPicPr>
        <xdr:cNvPr id="25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99975" y="455199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101</xdr:row>
      <xdr:rowOff>231775</xdr:rowOff>
    </xdr:from>
    <xdr:to>
      <xdr:col>3</xdr:col>
      <xdr:colOff>539750</xdr:colOff>
      <xdr:row>101</xdr:row>
      <xdr:rowOff>450850</xdr:rowOff>
    </xdr:to>
    <xdr:pic>
      <xdr:nvPicPr>
        <xdr:cNvPr id="25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50800" y="455231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105</xdr:row>
      <xdr:rowOff>228600</xdr:rowOff>
    </xdr:from>
    <xdr:to>
      <xdr:col>3</xdr:col>
      <xdr:colOff>260350</xdr:colOff>
      <xdr:row>105</xdr:row>
      <xdr:rowOff>447675</xdr:rowOff>
    </xdr:to>
    <xdr:pic>
      <xdr:nvPicPr>
        <xdr:cNvPr id="26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99975" y="455199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105</xdr:row>
      <xdr:rowOff>231775</xdr:rowOff>
    </xdr:from>
    <xdr:to>
      <xdr:col>3</xdr:col>
      <xdr:colOff>539750</xdr:colOff>
      <xdr:row>105</xdr:row>
      <xdr:rowOff>450850</xdr:rowOff>
    </xdr:to>
    <xdr:pic>
      <xdr:nvPicPr>
        <xdr:cNvPr id="26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50800" y="455231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108</xdr:row>
      <xdr:rowOff>228600</xdr:rowOff>
    </xdr:from>
    <xdr:to>
      <xdr:col>3</xdr:col>
      <xdr:colOff>260350</xdr:colOff>
      <xdr:row>108</xdr:row>
      <xdr:rowOff>447675</xdr:rowOff>
    </xdr:to>
    <xdr:pic>
      <xdr:nvPicPr>
        <xdr:cNvPr id="26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99975" y="455199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108</xdr:row>
      <xdr:rowOff>231775</xdr:rowOff>
    </xdr:from>
    <xdr:to>
      <xdr:col>3</xdr:col>
      <xdr:colOff>539750</xdr:colOff>
      <xdr:row>108</xdr:row>
      <xdr:rowOff>450850</xdr:rowOff>
    </xdr:to>
    <xdr:pic>
      <xdr:nvPicPr>
        <xdr:cNvPr id="26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50800" y="455231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111</xdr:row>
      <xdr:rowOff>228600</xdr:rowOff>
    </xdr:from>
    <xdr:to>
      <xdr:col>3</xdr:col>
      <xdr:colOff>260350</xdr:colOff>
      <xdr:row>111</xdr:row>
      <xdr:rowOff>447675</xdr:rowOff>
    </xdr:to>
    <xdr:pic>
      <xdr:nvPicPr>
        <xdr:cNvPr id="26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99975" y="455199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111</xdr:row>
      <xdr:rowOff>231775</xdr:rowOff>
    </xdr:from>
    <xdr:to>
      <xdr:col>3</xdr:col>
      <xdr:colOff>539750</xdr:colOff>
      <xdr:row>111</xdr:row>
      <xdr:rowOff>450850</xdr:rowOff>
    </xdr:to>
    <xdr:pic>
      <xdr:nvPicPr>
        <xdr:cNvPr id="26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50800" y="455231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115</xdr:row>
      <xdr:rowOff>228600</xdr:rowOff>
    </xdr:from>
    <xdr:to>
      <xdr:col>3</xdr:col>
      <xdr:colOff>260350</xdr:colOff>
      <xdr:row>115</xdr:row>
      <xdr:rowOff>447675</xdr:rowOff>
    </xdr:to>
    <xdr:pic>
      <xdr:nvPicPr>
        <xdr:cNvPr id="26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99975" y="455199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115</xdr:row>
      <xdr:rowOff>231775</xdr:rowOff>
    </xdr:from>
    <xdr:to>
      <xdr:col>3</xdr:col>
      <xdr:colOff>539750</xdr:colOff>
      <xdr:row>115</xdr:row>
      <xdr:rowOff>450850</xdr:rowOff>
    </xdr:to>
    <xdr:pic>
      <xdr:nvPicPr>
        <xdr:cNvPr id="26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50800" y="455231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119</xdr:row>
      <xdr:rowOff>228600</xdr:rowOff>
    </xdr:from>
    <xdr:to>
      <xdr:col>3</xdr:col>
      <xdr:colOff>260350</xdr:colOff>
      <xdr:row>119</xdr:row>
      <xdr:rowOff>447675</xdr:rowOff>
    </xdr:to>
    <xdr:pic>
      <xdr:nvPicPr>
        <xdr:cNvPr id="26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99975" y="455199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119</xdr:row>
      <xdr:rowOff>231775</xdr:rowOff>
    </xdr:from>
    <xdr:to>
      <xdr:col>3</xdr:col>
      <xdr:colOff>539750</xdr:colOff>
      <xdr:row>119</xdr:row>
      <xdr:rowOff>450850</xdr:rowOff>
    </xdr:to>
    <xdr:pic>
      <xdr:nvPicPr>
        <xdr:cNvPr id="26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50800" y="455231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123</xdr:row>
      <xdr:rowOff>228600</xdr:rowOff>
    </xdr:from>
    <xdr:to>
      <xdr:col>3</xdr:col>
      <xdr:colOff>260350</xdr:colOff>
      <xdr:row>123</xdr:row>
      <xdr:rowOff>447675</xdr:rowOff>
    </xdr:to>
    <xdr:pic>
      <xdr:nvPicPr>
        <xdr:cNvPr id="27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99975" y="455199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123</xdr:row>
      <xdr:rowOff>231775</xdr:rowOff>
    </xdr:from>
    <xdr:to>
      <xdr:col>3</xdr:col>
      <xdr:colOff>539750</xdr:colOff>
      <xdr:row>123</xdr:row>
      <xdr:rowOff>450850</xdr:rowOff>
    </xdr:to>
    <xdr:pic>
      <xdr:nvPicPr>
        <xdr:cNvPr id="27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50800" y="455231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127</xdr:row>
      <xdr:rowOff>228600</xdr:rowOff>
    </xdr:from>
    <xdr:to>
      <xdr:col>3</xdr:col>
      <xdr:colOff>260350</xdr:colOff>
      <xdr:row>127</xdr:row>
      <xdr:rowOff>447675</xdr:rowOff>
    </xdr:to>
    <xdr:pic>
      <xdr:nvPicPr>
        <xdr:cNvPr id="27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99975" y="455199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127</xdr:row>
      <xdr:rowOff>231775</xdr:rowOff>
    </xdr:from>
    <xdr:to>
      <xdr:col>3</xdr:col>
      <xdr:colOff>539750</xdr:colOff>
      <xdr:row>127</xdr:row>
      <xdr:rowOff>450850</xdr:rowOff>
    </xdr:to>
    <xdr:pic>
      <xdr:nvPicPr>
        <xdr:cNvPr id="27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50800" y="455231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131</xdr:row>
      <xdr:rowOff>228600</xdr:rowOff>
    </xdr:from>
    <xdr:to>
      <xdr:col>3</xdr:col>
      <xdr:colOff>260350</xdr:colOff>
      <xdr:row>131</xdr:row>
      <xdr:rowOff>447675</xdr:rowOff>
    </xdr:to>
    <xdr:pic>
      <xdr:nvPicPr>
        <xdr:cNvPr id="27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99975" y="455199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131</xdr:row>
      <xdr:rowOff>231775</xdr:rowOff>
    </xdr:from>
    <xdr:to>
      <xdr:col>3</xdr:col>
      <xdr:colOff>539750</xdr:colOff>
      <xdr:row>131</xdr:row>
      <xdr:rowOff>450850</xdr:rowOff>
    </xdr:to>
    <xdr:pic>
      <xdr:nvPicPr>
        <xdr:cNvPr id="27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50800" y="455231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135</xdr:row>
      <xdr:rowOff>228600</xdr:rowOff>
    </xdr:from>
    <xdr:to>
      <xdr:col>3</xdr:col>
      <xdr:colOff>260350</xdr:colOff>
      <xdr:row>135</xdr:row>
      <xdr:rowOff>447675</xdr:rowOff>
    </xdr:to>
    <xdr:pic>
      <xdr:nvPicPr>
        <xdr:cNvPr id="27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99975" y="455199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135</xdr:row>
      <xdr:rowOff>231775</xdr:rowOff>
    </xdr:from>
    <xdr:to>
      <xdr:col>3</xdr:col>
      <xdr:colOff>539750</xdr:colOff>
      <xdr:row>135</xdr:row>
      <xdr:rowOff>450850</xdr:rowOff>
    </xdr:to>
    <xdr:pic>
      <xdr:nvPicPr>
        <xdr:cNvPr id="27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50800" y="455231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139</xdr:row>
      <xdr:rowOff>228600</xdr:rowOff>
    </xdr:from>
    <xdr:to>
      <xdr:col>3</xdr:col>
      <xdr:colOff>260350</xdr:colOff>
      <xdr:row>139</xdr:row>
      <xdr:rowOff>447675</xdr:rowOff>
    </xdr:to>
    <xdr:pic>
      <xdr:nvPicPr>
        <xdr:cNvPr id="27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99975" y="455199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139</xdr:row>
      <xdr:rowOff>231775</xdr:rowOff>
    </xdr:from>
    <xdr:to>
      <xdr:col>3</xdr:col>
      <xdr:colOff>539750</xdr:colOff>
      <xdr:row>139</xdr:row>
      <xdr:rowOff>450850</xdr:rowOff>
    </xdr:to>
    <xdr:pic>
      <xdr:nvPicPr>
        <xdr:cNvPr id="27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50800" y="455231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143</xdr:row>
      <xdr:rowOff>228600</xdr:rowOff>
    </xdr:from>
    <xdr:to>
      <xdr:col>3</xdr:col>
      <xdr:colOff>260350</xdr:colOff>
      <xdr:row>143</xdr:row>
      <xdr:rowOff>447675</xdr:rowOff>
    </xdr:to>
    <xdr:pic>
      <xdr:nvPicPr>
        <xdr:cNvPr id="28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99975" y="455199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143</xdr:row>
      <xdr:rowOff>231775</xdr:rowOff>
    </xdr:from>
    <xdr:to>
      <xdr:col>3</xdr:col>
      <xdr:colOff>539750</xdr:colOff>
      <xdr:row>143</xdr:row>
      <xdr:rowOff>450850</xdr:rowOff>
    </xdr:to>
    <xdr:pic>
      <xdr:nvPicPr>
        <xdr:cNvPr id="28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50800" y="455231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147</xdr:row>
      <xdr:rowOff>228600</xdr:rowOff>
    </xdr:from>
    <xdr:to>
      <xdr:col>3</xdr:col>
      <xdr:colOff>260350</xdr:colOff>
      <xdr:row>147</xdr:row>
      <xdr:rowOff>447675</xdr:rowOff>
    </xdr:to>
    <xdr:pic>
      <xdr:nvPicPr>
        <xdr:cNvPr id="28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99975" y="455199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147</xdr:row>
      <xdr:rowOff>231775</xdr:rowOff>
    </xdr:from>
    <xdr:to>
      <xdr:col>3</xdr:col>
      <xdr:colOff>539750</xdr:colOff>
      <xdr:row>147</xdr:row>
      <xdr:rowOff>450850</xdr:rowOff>
    </xdr:to>
    <xdr:pic>
      <xdr:nvPicPr>
        <xdr:cNvPr id="28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50800" y="455231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151</xdr:row>
      <xdr:rowOff>228600</xdr:rowOff>
    </xdr:from>
    <xdr:to>
      <xdr:col>3</xdr:col>
      <xdr:colOff>260350</xdr:colOff>
      <xdr:row>151</xdr:row>
      <xdr:rowOff>447675</xdr:rowOff>
    </xdr:to>
    <xdr:pic>
      <xdr:nvPicPr>
        <xdr:cNvPr id="28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99975" y="455199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151</xdr:row>
      <xdr:rowOff>231775</xdr:rowOff>
    </xdr:from>
    <xdr:to>
      <xdr:col>3</xdr:col>
      <xdr:colOff>539750</xdr:colOff>
      <xdr:row>151</xdr:row>
      <xdr:rowOff>450850</xdr:rowOff>
    </xdr:to>
    <xdr:pic>
      <xdr:nvPicPr>
        <xdr:cNvPr id="28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50800" y="455231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155</xdr:row>
      <xdr:rowOff>228600</xdr:rowOff>
    </xdr:from>
    <xdr:to>
      <xdr:col>3</xdr:col>
      <xdr:colOff>260350</xdr:colOff>
      <xdr:row>155</xdr:row>
      <xdr:rowOff>447675</xdr:rowOff>
    </xdr:to>
    <xdr:pic>
      <xdr:nvPicPr>
        <xdr:cNvPr id="28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99975" y="455199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155</xdr:row>
      <xdr:rowOff>231775</xdr:rowOff>
    </xdr:from>
    <xdr:to>
      <xdr:col>3</xdr:col>
      <xdr:colOff>539750</xdr:colOff>
      <xdr:row>155</xdr:row>
      <xdr:rowOff>450850</xdr:rowOff>
    </xdr:to>
    <xdr:pic>
      <xdr:nvPicPr>
        <xdr:cNvPr id="28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50800" y="455231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158</xdr:row>
      <xdr:rowOff>228600</xdr:rowOff>
    </xdr:from>
    <xdr:to>
      <xdr:col>3</xdr:col>
      <xdr:colOff>260350</xdr:colOff>
      <xdr:row>158</xdr:row>
      <xdr:rowOff>447675</xdr:rowOff>
    </xdr:to>
    <xdr:pic>
      <xdr:nvPicPr>
        <xdr:cNvPr id="28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99975" y="455199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158</xdr:row>
      <xdr:rowOff>231775</xdr:rowOff>
    </xdr:from>
    <xdr:to>
      <xdr:col>3</xdr:col>
      <xdr:colOff>539750</xdr:colOff>
      <xdr:row>158</xdr:row>
      <xdr:rowOff>450850</xdr:rowOff>
    </xdr:to>
    <xdr:pic>
      <xdr:nvPicPr>
        <xdr:cNvPr id="28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50800" y="455231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161</xdr:row>
      <xdr:rowOff>228600</xdr:rowOff>
    </xdr:from>
    <xdr:to>
      <xdr:col>3</xdr:col>
      <xdr:colOff>260350</xdr:colOff>
      <xdr:row>161</xdr:row>
      <xdr:rowOff>447675</xdr:rowOff>
    </xdr:to>
    <xdr:pic>
      <xdr:nvPicPr>
        <xdr:cNvPr id="29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99975" y="455199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161</xdr:row>
      <xdr:rowOff>231775</xdr:rowOff>
    </xdr:from>
    <xdr:to>
      <xdr:col>3</xdr:col>
      <xdr:colOff>539750</xdr:colOff>
      <xdr:row>161</xdr:row>
      <xdr:rowOff>450850</xdr:rowOff>
    </xdr:to>
    <xdr:pic>
      <xdr:nvPicPr>
        <xdr:cNvPr id="29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50800" y="455231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165</xdr:row>
      <xdr:rowOff>228600</xdr:rowOff>
    </xdr:from>
    <xdr:to>
      <xdr:col>3</xdr:col>
      <xdr:colOff>260350</xdr:colOff>
      <xdr:row>165</xdr:row>
      <xdr:rowOff>447675</xdr:rowOff>
    </xdr:to>
    <xdr:pic>
      <xdr:nvPicPr>
        <xdr:cNvPr id="29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99975" y="455199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165</xdr:row>
      <xdr:rowOff>231775</xdr:rowOff>
    </xdr:from>
    <xdr:to>
      <xdr:col>3</xdr:col>
      <xdr:colOff>539750</xdr:colOff>
      <xdr:row>165</xdr:row>
      <xdr:rowOff>450850</xdr:rowOff>
    </xdr:to>
    <xdr:pic>
      <xdr:nvPicPr>
        <xdr:cNvPr id="29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50800" y="455231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169</xdr:row>
      <xdr:rowOff>228600</xdr:rowOff>
    </xdr:from>
    <xdr:to>
      <xdr:col>3</xdr:col>
      <xdr:colOff>260350</xdr:colOff>
      <xdr:row>169</xdr:row>
      <xdr:rowOff>447675</xdr:rowOff>
    </xdr:to>
    <xdr:pic>
      <xdr:nvPicPr>
        <xdr:cNvPr id="29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99975" y="455199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169</xdr:row>
      <xdr:rowOff>231775</xdr:rowOff>
    </xdr:from>
    <xdr:to>
      <xdr:col>3</xdr:col>
      <xdr:colOff>539750</xdr:colOff>
      <xdr:row>169</xdr:row>
      <xdr:rowOff>450850</xdr:rowOff>
    </xdr:to>
    <xdr:pic>
      <xdr:nvPicPr>
        <xdr:cNvPr id="29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50800" y="455231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173</xdr:row>
      <xdr:rowOff>228600</xdr:rowOff>
    </xdr:from>
    <xdr:to>
      <xdr:col>3</xdr:col>
      <xdr:colOff>260350</xdr:colOff>
      <xdr:row>173</xdr:row>
      <xdr:rowOff>447675</xdr:rowOff>
    </xdr:to>
    <xdr:pic>
      <xdr:nvPicPr>
        <xdr:cNvPr id="29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99975" y="455199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173</xdr:row>
      <xdr:rowOff>231775</xdr:rowOff>
    </xdr:from>
    <xdr:to>
      <xdr:col>3</xdr:col>
      <xdr:colOff>539750</xdr:colOff>
      <xdr:row>173</xdr:row>
      <xdr:rowOff>450850</xdr:rowOff>
    </xdr:to>
    <xdr:pic>
      <xdr:nvPicPr>
        <xdr:cNvPr id="29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50800" y="455231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177</xdr:row>
      <xdr:rowOff>228600</xdr:rowOff>
    </xdr:from>
    <xdr:to>
      <xdr:col>3</xdr:col>
      <xdr:colOff>260350</xdr:colOff>
      <xdr:row>177</xdr:row>
      <xdr:rowOff>447675</xdr:rowOff>
    </xdr:to>
    <xdr:pic>
      <xdr:nvPicPr>
        <xdr:cNvPr id="29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99975" y="455199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177</xdr:row>
      <xdr:rowOff>231775</xdr:rowOff>
    </xdr:from>
    <xdr:to>
      <xdr:col>3</xdr:col>
      <xdr:colOff>539750</xdr:colOff>
      <xdr:row>177</xdr:row>
      <xdr:rowOff>450850</xdr:rowOff>
    </xdr:to>
    <xdr:pic>
      <xdr:nvPicPr>
        <xdr:cNvPr id="29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50800" y="455231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181</xdr:row>
      <xdr:rowOff>228600</xdr:rowOff>
    </xdr:from>
    <xdr:to>
      <xdr:col>3</xdr:col>
      <xdr:colOff>260350</xdr:colOff>
      <xdr:row>181</xdr:row>
      <xdr:rowOff>447675</xdr:rowOff>
    </xdr:to>
    <xdr:pic>
      <xdr:nvPicPr>
        <xdr:cNvPr id="30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99975" y="455199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181</xdr:row>
      <xdr:rowOff>231775</xdr:rowOff>
    </xdr:from>
    <xdr:to>
      <xdr:col>3</xdr:col>
      <xdr:colOff>539750</xdr:colOff>
      <xdr:row>181</xdr:row>
      <xdr:rowOff>450850</xdr:rowOff>
    </xdr:to>
    <xdr:pic>
      <xdr:nvPicPr>
        <xdr:cNvPr id="30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50800" y="455231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185</xdr:row>
      <xdr:rowOff>228600</xdr:rowOff>
    </xdr:from>
    <xdr:to>
      <xdr:col>3</xdr:col>
      <xdr:colOff>260350</xdr:colOff>
      <xdr:row>185</xdr:row>
      <xdr:rowOff>447675</xdr:rowOff>
    </xdr:to>
    <xdr:pic>
      <xdr:nvPicPr>
        <xdr:cNvPr id="30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99975" y="455199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185</xdr:row>
      <xdr:rowOff>231775</xdr:rowOff>
    </xdr:from>
    <xdr:to>
      <xdr:col>3</xdr:col>
      <xdr:colOff>539750</xdr:colOff>
      <xdr:row>185</xdr:row>
      <xdr:rowOff>450850</xdr:rowOff>
    </xdr:to>
    <xdr:pic>
      <xdr:nvPicPr>
        <xdr:cNvPr id="30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50800" y="455231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189</xdr:row>
      <xdr:rowOff>228600</xdr:rowOff>
    </xdr:from>
    <xdr:to>
      <xdr:col>3</xdr:col>
      <xdr:colOff>260350</xdr:colOff>
      <xdr:row>189</xdr:row>
      <xdr:rowOff>447675</xdr:rowOff>
    </xdr:to>
    <xdr:pic>
      <xdr:nvPicPr>
        <xdr:cNvPr id="30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99975" y="455199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189</xdr:row>
      <xdr:rowOff>231775</xdr:rowOff>
    </xdr:from>
    <xdr:to>
      <xdr:col>3</xdr:col>
      <xdr:colOff>539750</xdr:colOff>
      <xdr:row>189</xdr:row>
      <xdr:rowOff>450850</xdr:rowOff>
    </xdr:to>
    <xdr:pic>
      <xdr:nvPicPr>
        <xdr:cNvPr id="30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50800" y="455231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193</xdr:row>
      <xdr:rowOff>228600</xdr:rowOff>
    </xdr:from>
    <xdr:to>
      <xdr:col>3</xdr:col>
      <xdr:colOff>260350</xdr:colOff>
      <xdr:row>193</xdr:row>
      <xdr:rowOff>447675</xdr:rowOff>
    </xdr:to>
    <xdr:pic>
      <xdr:nvPicPr>
        <xdr:cNvPr id="30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99975" y="455199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193</xdr:row>
      <xdr:rowOff>231775</xdr:rowOff>
    </xdr:from>
    <xdr:to>
      <xdr:col>3</xdr:col>
      <xdr:colOff>539750</xdr:colOff>
      <xdr:row>193</xdr:row>
      <xdr:rowOff>450850</xdr:rowOff>
    </xdr:to>
    <xdr:pic>
      <xdr:nvPicPr>
        <xdr:cNvPr id="30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50800" y="455231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196</xdr:row>
      <xdr:rowOff>228600</xdr:rowOff>
    </xdr:from>
    <xdr:to>
      <xdr:col>3</xdr:col>
      <xdr:colOff>260350</xdr:colOff>
      <xdr:row>196</xdr:row>
      <xdr:rowOff>447675</xdr:rowOff>
    </xdr:to>
    <xdr:pic>
      <xdr:nvPicPr>
        <xdr:cNvPr id="30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99975" y="455199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196</xdr:row>
      <xdr:rowOff>231775</xdr:rowOff>
    </xdr:from>
    <xdr:to>
      <xdr:col>3</xdr:col>
      <xdr:colOff>539750</xdr:colOff>
      <xdr:row>196</xdr:row>
      <xdr:rowOff>450850</xdr:rowOff>
    </xdr:to>
    <xdr:pic>
      <xdr:nvPicPr>
        <xdr:cNvPr id="30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50800" y="455231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199</xdr:row>
      <xdr:rowOff>228600</xdr:rowOff>
    </xdr:from>
    <xdr:to>
      <xdr:col>3</xdr:col>
      <xdr:colOff>260350</xdr:colOff>
      <xdr:row>199</xdr:row>
      <xdr:rowOff>447675</xdr:rowOff>
    </xdr:to>
    <xdr:pic>
      <xdr:nvPicPr>
        <xdr:cNvPr id="31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99975" y="455199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199</xdr:row>
      <xdr:rowOff>231775</xdr:rowOff>
    </xdr:from>
    <xdr:to>
      <xdr:col>3</xdr:col>
      <xdr:colOff>539750</xdr:colOff>
      <xdr:row>199</xdr:row>
      <xdr:rowOff>450850</xdr:rowOff>
    </xdr:to>
    <xdr:pic>
      <xdr:nvPicPr>
        <xdr:cNvPr id="31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50800" y="455231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203</xdr:row>
      <xdr:rowOff>228600</xdr:rowOff>
    </xdr:from>
    <xdr:to>
      <xdr:col>3</xdr:col>
      <xdr:colOff>260350</xdr:colOff>
      <xdr:row>203</xdr:row>
      <xdr:rowOff>447675</xdr:rowOff>
    </xdr:to>
    <xdr:pic>
      <xdr:nvPicPr>
        <xdr:cNvPr id="31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99975" y="455199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203</xdr:row>
      <xdr:rowOff>231775</xdr:rowOff>
    </xdr:from>
    <xdr:to>
      <xdr:col>3</xdr:col>
      <xdr:colOff>539750</xdr:colOff>
      <xdr:row>203</xdr:row>
      <xdr:rowOff>450850</xdr:rowOff>
    </xdr:to>
    <xdr:pic>
      <xdr:nvPicPr>
        <xdr:cNvPr id="31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50800" y="455231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207</xdr:row>
      <xdr:rowOff>228600</xdr:rowOff>
    </xdr:from>
    <xdr:to>
      <xdr:col>3</xdr:col>
      <xdr:colOff>260350</xdr:colOff>
      <xdr:row>207</xdr:row>
      <xdr:rowOff>447675</xdr:rowOff>
    </xdr:to>
    <xdr:pic>
      <xdr:nvPicPr>
        <xdr:cNvPr id="31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99975" y="455199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207</xdr:row>
      <xdr:rowOff>231775</xdr:rowOff>
    </xdr:from>
    <xdr:to>
      <xdr:col>3</xdr:col>
      <xdr:colOff>539750</xdr:colOff>
      <xdr:row>207</xdr:row>
      <xdr:rowOff>450850</xdr:rowOff>
    </xdr:to>
    <xdr:pic>
      <xdr:nvPicPr>
        <xdr:cNvPr id="31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50800" y="455231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211</xdr:row>
      <xdr:rowOff>228600</xdr:rowOff>
    </xdr:from>
    <xdr:to>
      <xdr:col>3</xdr:col>
      <xdr:colOff>260350</xdr:colOff>
      <xdr:row>211</xdr:row>
      <xdr:rowOff>447675</xdr:rowOff>
    </xdr:to>
    <xdr:pic>
      <xdr:nvPicPr>
        <xdr:cNvPr id="31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99975" y="455199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211</xdr:row>
      <xdr:rowOff>231775</xdr:rowOff>
    </xdr:from>
    <xdr:to>
      <xdr:col>3</xdr:col>
      <xdr:colOff>539750</xdr:colOff>
      <xdr:row>211</xdr:row>
      <xdr:rowOff>450850</xdr:rowOff>
    </xdr:to>
    <xdr:pic>
      <xdr:nvPicPr>
        <xdr:cNvPr id="31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50800" y="455231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215</xdr:row>
      <xdr:rowOff>228600</xdr:rowOff>
    </xdr:from>
    <xdr:to>
      <xdr:col>3</xdr:col>
      <xdr:colOff>260350</xdr:colOff>
      <xdr:row>215</xdr:row>
      <xdr:rowOff>447675</xdr:rowOff>
    </xdr:to>
    <xdr:pic>
      <xdr:nvPicPr>
        <xdr:cNvPr id="31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99975" y="455199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215</xdr:row>
      <xdr:rowOff>231775</xdr:rowOff>
    </xdr:from>
    <xdr:to>
      <xdr:col>3</xdr:col>
      <xdr:colOff>539750</xdr:colOff>
      <xdr:row>215</xdr:row>
      <xdr:rowOff>450850</xdr:rowOff>
    </xdr:to>
    <xdr:pic>
      <xdr:nvPicPr>
        <xdr:cNvPr id="31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50800" y="455231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218</xdr:row>
      <xdr:rowOff>228600</xdr:rowOff>
    </xdr:from>
    <xdr:to>
      <xdr:col>3</xdr:col>
      <xdr:colOff>260350</xdr:colOff>
      <xdr:row>218</xdr:row>
      <xdr:rowOff>447675</xdr:rowOff>
    </xdr:to>
    <xdr:pic>
      <xdr:nvPicPr>
        <xdr:cNvPr id="32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99975" y="455199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218</xdr:row>
      <xdr:rowOff>231775</xdr:rowOff>
    </xdr:from>
    <xdr:to>
      <xdr:col>3</xdr:col>
      <xdr:colOff>539750</xdr:colOff>
      <xdr:row>218</xdr:row>
      <xdr:rowOff>450850</xdr:rowOff>
    </xdr:to>
    <xdr:pic>
      <xdr:nvPicPr>
        <xdr:cNvPr id="32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50800" y="455231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221</xdr:row>
      <xdr:rowOff>228600</xdr:rowOff>
    </xdr:from>
    <xdr:to>
      <xdr:col>3</xdr:col>
      <xdr:colOff>260350</xdr:colOff>
      <xdr:row>221</xdr:row>
      <xdr:rowOff>447675</xdr:rowOff>
    </xdr:to>
    <xdr:pic>
      <xdr:nvPicPr>
        <xdr:cNvPr id="32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99975" y="455199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221</xdr:row>
      <xdr:rowOff>231775</xdr:rowOff>
    </xdr:from>
    <xdr:to>
      <xdr:col>3</xdr:col>
      <xdr:colOff>539750</xdr:colOff>
      <xdr:row>221</xdr:row>
      <xdr:rowOff>450850</xdr:rowOff>
    </xdr:to>
    <xdr:pic>
      <xdr:nvPicPr>
        <xdr:cNvPr id="32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50800" y="455231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225</xdr:row>
      <xdr:rowOff>228600</xdr:rowOff>
    </xdr:from>
    <xdr:to>
      <xdr:col>3</xdr:col>
      <xdr:colOff>260350</xdr:colOff>
      <xdr:row>225</xdr:row>
      <xdr:rowOff>447675</xdr:rowOff>
    </xdr:to>
    <xdr:pic>
      <xdr:nvPicPr>
        <xdr:cNvPr id="32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99975" y="455199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225</xdr:row>
      <xdr:rowOff>231775</xdr:rowOff>
    </xdr:from>
    <xdr:to>
      <xdr:col>3</xdr:col>
      <xdr:colOff>539750</xdr:colOff>
      <xdr:row>225</xdr:row>
      <xdr:rowOff>450850</xdr:rowOff>
    </xdr:to>
    <xdr:pic>
      <xdr:nvPicPr>
        <xdr:cNvPr id="32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50800" y="455231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229</xdr:row>
      <xdr:rowOff>228600</xdr:rowOff>
    </xdr:from>
    <xdr:to>
      <xdr:col>3</xdr:col>
      <xdr:colOff>260350</xdr:colOff>
      <xdr:row>229</xdr:row>
      <xdr:rowOff>447675</xdr:rowOff>
    </xdr:to>
    <xdr:pic>
      <xdr:nvPicPr>
        <xdr:cNvPr id="32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99975" y="455199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229</xdr:row>
      <xdr:rowOff>231775</xdr:rowOff>
    </xdr:from>
    <xdr:to>
      <xdr:col>3</xdr:col>
      <xdr:colOff>539750</xdr:colOff>
      <xdr:row>229</xdr:row>
      <xdr:rowOff>450850</xdr:rowOff>
    </xdr:to>
    <xdr:pic>
      <xdr:nvPicPr>
        <xdr:cNvPr id="32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50800" y="455231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233</xdr:row>
      <xdr:rowOff>228600</xdr:rowOff>
    </xdr:from>
    <xdr:to>
      <xdr:col>3</xdr:col>
      <xdr:colOff>260350</xdr:colOff>
      <xdr:row>233</xdr:row>
      <xdr:rowOff>447675</xdr:rowOff>
    </xdr:to>
    <xdr:pic>
      <xdr:nvPicPr>
        <xdr:cNvPr id="32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99975" y="455199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233</xdr:row>
      <xdr:rowOff>231775</xdr:rowOff>
    </xdr:from>
    <xdr:to>
      <xdr:col>3</xdr:col>
      <xdr:colOff>539750</xdr:colOff>
      <xdr:row>233</xdr:row>
      <xdr:rowOff>450850</xdr:rowOff>
    </xdr:to>
    <xdr:pic>
      <xdr:nvPicPr>
        <xdr:cNvPr id="32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50800" y="455231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237</xdr:row>
      <xdr:rowOff>228600</xdr:rowOff>
    </xdr:from>
    <xdr:to>
      <xdr:col>3</xdr:col>
      <xdr:colOff>260350</xdr:colOff>
      <xdr:row>237</xdr:row>
      <xdr:rowOff>447675</xdr:rowOff>
    </xdr:to>
    <xdr:pic>
      <xdr:nvPicPr>
        <xdr:cNvPr id="33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99975" y="455199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237</xdr:row>
      <xdr:rowOff>231775</xdr:rowOff>
    </xdr:from>
    <xdr:to>
      <xdr:col>3</xdr:col>
      <xdr:colOff>539750</xdr:colOff>
      <xdr:row>237</xdr:row>
      <xdr:rowOff>450850</xdr:rowOff>
    </xdr:to>
    <xdr:pic>
      <xdr:nvPicPr>
        <xdr:cNvPr id="33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50800" y="455231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241</xdr:row>
      <xdr:rowOff>228600</xdr:rowOff>
    </xdr:from>
    <xdr:to>
      <xdr:col>3</xdr:col>
      <xdr:colOff>260350</xdr:colOff>
      <xdr:row>241</xdr:row>
      <xdr:rowOff>447675</xdr:rowOff>
    </xdr:to>
    <xdr:pic>
      <xdr:nvPicPr>
        <xdr:cNvPr id="33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99975" y="455199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241</xdr:row>
      <xdr:rowOff>231775</xdr:rowOff>
    </xdr:from>
    <xdr:to>
      <xdr:col>3</xdr:col>
      <xdr:colOff>539750</xdr:colOff>
      <xdr:row>241</xdr:row>
      <xdr:rowOff>450850</xdr:rowOff>
    </xdr:to>
    <xdr:pic>
      <xdr:nvPicPr>
        <xdr:cNvPr id="33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50800" y="455231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244</xdr:row>
      <xdr:rowOff>228600</xdr:rowOff>
    </xdr:from>
    <xdr:to>
      <xdr:col>3</xdr:col>
      <xdr:colOff>260350</xdr:colOff>
      <xdr:row>244</xdr:row>
      <xdr:rowOff>447675</xdr:rowOff>
    </xdr:to>
    <xdr:pic>
      <xdr:nvPicPr>
        <xdr:cNvPr id="3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99975" y="455199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244</xdr:row>
      <xdr:rowOff>231775</xdr:rowOff>
    </xdr:from>
    <xdr:to>
      <xdr:col>3</xdr:col>
      <xdr:colOff>539750</xdr:colOff>
      <xdr:row>244</xdr:row>
      <xdr:rowOff>450850</xdr:rowOff>
    </xdr:to>
    <xdr:pic>
      <xdr:nvPicPr>
        <xdr:cNvPr id="33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50800" y="455231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247</xdr:row>
      <xdr:rowOff>228600</xdr:rowOff>
    </xdr:from>
    <xdr:to>
      <xdr:col>3</xdr:col>
      <xdr:colOff>260350</xdr:colOff>
      <xdr:row>247</xdr:row>
      <xdr:rowOff>447675</xdr:rowOff>
    </xdr:to>
    <xdr:pic>
      <xdr:nvPicPr>
        <xdr:cNvPr id="33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99975" y="455199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247</xdr:row>
      <xdr:rowOff>231775</xdr:rowOff>
    </xdr:from>
    <xdr:to>
      <xdr:col>3</xdr:col>
      <xdr:colOff>539750</xdr:colOff>
      <xdr:row>247</xdr:row>
      <xdr:rowOff>450850</xdr:rowOff>
    </xdr:to>
    <xdr:pic>
      <xdr:nvPicPr>
        <xdr:cNvPr id="33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50800" y="455231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251</xdr:row>
      <xdr:rowOff>228600</xdr:rowOff>
    </xdr:from>
    <xdr:to>
      <xdr:col>3</xdr:col>
      <xdr:colOff>260350</xdr:colOff>
      <xdr:row>251</xdr:row>
      <xdr:rowOff>447675</xdr:rowOff>
    </xdr:to>
    <xdr:pic>
      <xdr:nvPicPr>
        <xdr:cNvPr id="33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99975" y="455199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251</xdr:row>
      <xdr:rowOff>231775</xdr:rowOff>
    </xdr:from>
    <xdr:to>
      <xdr:col>3</xdr:col>
      <xdr:colOff>539750</xdr:colOff>
      <xdr:row>251</xdr:row>
      <xdr:rowOff>450850</xdr:rowOff>
    </xdr:to>
    <xdr:pic>
      <xdr:nvPicPr>
        <xdr:cNvPr id="33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50800" y="455231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255</xdr:row>
      <xdr:rowOff>228600</xdr:rowOff>
    </xdr:from>
    <xdr:to>
      <xdr:col>3</xdr:col>
      <xdr:colOff>260350</xdr:colOff>
      <xdr:row>255</xdr:row>
      <xdr:rowOff>447675</xdr:rowOff>
    </xdr:to>
    <xdr:pic>
      <xdr:nvPicPr>
        <xdr:cNvPr id="34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99975" y="455199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255</xdr:row>
      <xdr:rowOff>231775</xdr:rowOff>
    </xdr:from>
    <xdr:to>
      <xdr:col>3</xdr:col>
      <xdr:colOff>539750</xdr:colOff>
      <xdr:row>255</xdr:row>
      <xdr:rowOff>450850</xdr:rowOff>
    </xdr:to>
    <xdr:pic>
      <xdr:nvPicPr>
        <xdr:cNvPr id="34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50800" y="455231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259</xdr:row>
      <xdr:rowOff>228600</xdr:rowOff>
    </xdr:from>
    <xdr:to>
      <xdr:col>3</xdr:col>
      <xdr:colOff>260350</xdr:colOff>
      <xdr:row>259</xdr:row>
      <xdr:rowOff>447675</xdr:rowOff>
    </xdr:to>
    <xdr:pic>
      <xdr:nvPicPr>
        <xdr:cNvPr id="34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99975" y="455199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259</xdr:row>
      <xdr:rowOff>231775</xdr:rowOff>
    </xdr:from>
    <xdr:to>
      <xdr:col>3</xdr:col>
      <xdr:colOff>539750</xdr:colOff>
      <xdr:row>259</xdr:row>
      <xdr:rowOff>450850</xdr:rowOff>
    </xdr:to>
    <xdr:pic>
      <xdr:nvPicPr>
        <xdr:cNvPr id="34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50800" y="455231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263</xdr:row>
      <xdr:rowOff>228600</xdr:rowOff>
    </xdr:from>
    <xdr:to>
      <xdr:col>3</xdr:col>
      <xdr:colOff>260350</xdr:colOff>
      <xdr:row>263</xdr:row>
      <xdr:rowOff>447675</xdr:rowOff>
    </xdr:to>
    <xdr:pic>
      <xdr:nvPicPr>
        <xdr:cNvPr id="34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99975" y="455199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263</xdr:row>
      <xdr:rowOff>231775</xdr:rowOff>
    </xdr:from>
    <xdr:to>
      <xdr:col>3</xdr:col>
      <xdr:colOff>539750</xdr:colOff>
      <xdr:row>263</xdr:row>
      <xdr:rowOff>450850</xdr:rowOff>
    </xdr:to>
    <xdr:pic>
      <xdr:nvPicPr>
        <xdr:cNvPr id="34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50800" y="455231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266</xdr:row>
      <xdr:rowOff>228600</xdr:rowOff>
    </xdr:from>
    <xdr:to>
      <xdr:col>3</xdr:col>
      <xdr:colOff>260350</xdr:colOff>
      <xdr:row>266</xdr:row>
      <xdr:rowOff>447675</xdr:rowOff>
    </xdr:to>
    <xdr:pic>
      <xdr:nvPicPr>
        <xdr:cNvPr id="34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99975" y="455199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266</xdr:row>
      <xdr:rowOff>231775</xdr:rowOff>
    </xdr:from>
    <xdr:to>
      <xdr:col>3</xdr:col>
      <xdr:colOff>539750</xdr:colOff>
      <xdr:row>266</xdr:row>
      <xdr:rowOff>450850</xdr:rowOff>
    </xdr:to>
    <xdr:pic>
      <xdr:nvPicPr>
        <xdr:cNvPr id="34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50800" y="455231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270</xdr:row>
      <xdr:rowOff>228600</xdr:rowOff>
    </xdr:from>
    <xdr:to>
      <xdr:col>3</xdr:col>
      <xdr:colOff>260350</xdr:colOff>
      <xdr:row>270</xdr:row>
      <xdr:rowOff>447675</xdr:rowOff>
    </xdr:to>
    <xdr:pic>
      <xdr:nvPicPr>
        <xdr:cNvPr id="34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99975" y="455199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270</xdr:row>
      <xdr:rowOff>231775</xdr:rowOff>
    </xdr:from>
    <xdr:to>
      <xdr:col>3</xdr:col>
      <xdr:colOff>539750</xdr:colOff>
      <xdr:row>270</xdr:row>
      <xdr:rowOff>450850</xdr:rowOff>
    </xdr:to>
    <xdr:pic>
      <xdr:nvPicPr>
        <xdr:cNvPr id="34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50800" y="455231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274</xdr:row>
      <xdr:rowOff>228600</xdr:rowOff>
    </xdr:from>
    <xdr:to>
      <xdr:col>3</xdr:col>
      <xdr:colOff>260350</xdr:colOff>
      <xdr:row>274</xdr:row>
      <xdr:rowOff>447675</xdr:rowOff>
    </xdr:to>
    <xdr:pic>
      <xdr:nvPicPr>
        <xdr:cNvPr id="35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99975" y="455199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274</xdr:row>
      <xdr:rowOff>231775</xdr:rowOff>
    </xdr:from>
    <xdr:to>
      <xdr:col>3</xdr:col>
      <xdr:colOff>539750</xdr:colOff>
      <xdr:row>274</xdr:row>
      <xdr:rowOff>450850</xdr:rowOff>
    </xdr:to>
    <xdr:pic>
      <xdr:nvPicPr>
        <xdr:cNvPr id="35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50800" y="455231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278</xdr:row>
      <xdr:rowOff>228600</xdr:rowOff>
    </xdr:from>
    <xdr:to>
      <xdr:col>3</xdr:col>
      <xdr:colOff>260350</xdr:colOff>
      <xdr:row>278</xdr:row>
      <xdr:rowOff>447675</xdr:rowOff>
    </xdr:to>
    <xdr:pic>
      <xdr:nvPicPr>
        <xdr:cNvPr id="35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99975" y="455199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278</xdr:row>
      <xdr:rowOff>231775</xdr:rowOff>
    </xdr:from>
    <xdr:to>
      <xdr:col>3</xdr:col>
      <xdr:colOff>539750</xdr:colOff>
      <xdr:row>278</xdr:row>
      <xdr:rowOff>450850</xdr:rowOff>
    </xdr:to>
    <xdr:pic>
      <xdr:nvPicPr>
        <xdr:cNvPr id="35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50800" y="455231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282</xdr:row>
      <xdr:rowOff>228600</xdr:rowOff>
    </xdr:from>
    <xdr:to>
      <xdr:col>3</xdr:col>
      <xdr:colOff>260350</xdr:colOff>
      <xdr:row>282</xdr:row>
      <xdr:rowOff>447675</xdr:rowOff>
    </xdr:to>
    <xdr:pic>
      <xdr:nvPicPr>
        <xdr:cNvPr id="35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99975" y="455199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282</xdr:row>
      <xdr:rowOff>231775</xdr:rowOff>
    </xdr:from>
    <xdr:to>
      <xdr:col>3</xdr:col>
      <xdr:colOff>539750</xdr:colOff>
      <xdr:row>282</xdr:row>
      <xdr:rowOff>450850</xdr:rowOff>
    </xdr:to>
    <xdr:pic>
      <xdr:nvPicPr>
        <xdr:cNvPr id="35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50800" y="455231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286</xdr:row>
      <xdr:rowOff>228600</xdr:rowOff>
    </xdr:from>
    <xdr:to>
      <xdr:col>3</xdr:col>
      <xdr:colOff>260350</xdr:colOff>
      <xdr:row>286</xdr:row>
      <xdr:rowOff>447675</xdr:rowOff>
    </xdr:to>
    <xdr:pic>
      <xdr:nvPicPr>
        <xdr:cNvPr id="35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99975" y="455199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286</xdr:row>
      <xdr:rowOff>231775</xdr:rowOff>
    </xdr:from>
    <xdr:to>
      <xdr:col>3</xdr:col>
      <xdr:colOff>539750</xdr:colOff>
      <xdr:row>286</xdr:row>
      <xdr:rowOff>450850</xdr:rowOff>
    </xdr:to>
    <xdr:pic>
      <xdr:nvPicPr>
        <xdr:cNvPr id="35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50800" y="455231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290</xdr:row>
      <xdr:rowOff>228600</xdr:rowOff>
    </xdr:from>
    <xdr:to>
      <xdr:col>3</xdr:col>
      <xdr:colOff>260350</xdr:colOff>
      <xdr:row>290</xdr:row>
      <xdr:rowOff>447675</xdr:rowOff>
    </xdr:to>
    <xdr:pic>
      <xdr:nvPicPr>
        <xdr:cNvPr id="35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99975" y="455199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290</xdr:row>
      <xdr:rowOff>231775</xdr:rowOff>
    </xdr:from>
    <xdr:to>
      <xdr:col>3</xdr:col>
      <xdr:colOff>539750</xdr:colOff>
      <xdr:row>290</xdr:row>
      <xdr:rowOff>450850</xdr:rowOff>
    </xdr:to>
    <xdr:pic>
      <xdr:nvPicPr>
        <xdr:cNvPr id="35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50800" y="455231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294</xdr:row>
      <xdr:rowOff>228600</xdr:rowOff>
    </xdr:from>
    <xdr:to>
      <xdr:col>3</xdr:col>
      <xdr:colOff>260350</xdr:colOff>
      <xdr:row>294</xdr:row>
      <xdr:rowOff>447675</xdr:rowOff>
    </xdr:to>
    <xdr:pic>
      <xdr:nvPicPr>
        <xdr:cNvPr id="36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99975" y="455199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294</xdr:row>
      <xdr:rowOff>231775</xdr:rowOff>
    </xdr:from>
    <xdr:to>
      <xdr:col>3</xdr:col>
      <xdr:colOff>539750</xdr:colOff>
      <xdr:row>294</xdr:row>
      <xdr:rowOff>450850</xdr:rowOff>
    </xdr:to>
    <xdr:pic>
      <xdr:nvPicPr>
        <xdr:cNvPr id="36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50800" y="455231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298</xdr:row>
      <xdr:rowOff>228600</xdr:rowOff>
    </xdr:from>
    <xdr:to>
      <xdr:col>3</xdr:col>
      <xdr:colOff>260350</xdr:colOff>
      <xdr:row>298</xdr:row>
      <xdr:rowOff>447675</xdr:rowOff>
    </xdr:to>
    <xdr:pic>
      <xdr:nvPicPr>
        <xdr:cNvPr id="36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99975" y="455199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298</xdr:row>
      <xdr:rowOff>231775</xdr:rowOff>
    </xdr:from>
    <xdr:to>
      <xdr:col>3</xdr:col>
      <xdr:colOff>539750</xdr:colOff>
      <xdr:row>298</xdr:row>
      <xdr:rowOff>450850</xdr:rowOff>
    </xdr:to>
    <xdr:pic>
      <xdr:nvPicPr>
        <xdr:cNvPr id="36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50800" y="455231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302</xdr:row>
      <xdr:rowOff>228600</xdr:rowOff>
    </xdr:from>
    <xdr:to>
      <xdr:col>3</xdr:col>
      <xdr:colOff>260350</xdr:colOff>
      <xdr:row>302</xdr:row>
      <xdr:rowOff>447675</xdr:rowOff>
    </xdr:to>
    <xdr:pic>
      <xdr:nvPicPr>
        <xdr:cNvPr id="36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99975" y="455199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302</xdr:row>
      <xdr:rowOff>231775</xdr:rowOff>
    </xdr:from>
    <xdr:to>
      <xdr:col>3</xdr:col>
      <xdr:colOff>539750</xdr:colOff>
      <xdr:row>302</xdr:row>
      <xdr:rowOff>450850</xdr:rowOff>
    </xdr:to>
    <xdr:pic>
      <xdr:nvPicPr>
        <xdr:cNvPr id="36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50800" y="455231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306</xdr:row>
      <xdr:rowOff>228600</xdr:rowOff>
    </xdr:from>
    <xdr:to>
      <xdr:col>3</xdr:col>
      <xdr:colOff>260350</xdr:colOff>
      <xdr:row>306</xdr:row>
      <xdr:rowOff>447675</xdr:rowOff>
    </xdr:to>
    <xdr:pic>
      <xdr:nvPicPr>
        <xdr:cNvPr id="36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99975" y="455199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306</xdr:row>
      <xdr:rowOff>231775</xdr:rowOff>
    </xdr:from>
    <xdr:to>
      <xdr:col>3</xdr:col>
      <xdr:colOff>539750</xdr:colOff>
      <xdr:row>306</xdr:row>
      <xdr:rowOff>450850</xdr:rowOff>
    </xdr:to>
    <xdr:pic>
      <xdr:nvPicPr>
        <xdr:cNvPr id="36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50800" y="455231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309</xdr:row>
      <xdr:rowOff>228600</xdr:rowOff>
    </xdr:from>
    <xdr:to>
      <xdr:col>3</xdr:col>
      <xdr:colOff>260350</xdr:colOff>
      <xdr:row>309</xdr:row>
      <xdr:rowOff>447675</xdr:rowOff>
    </xdr:to>
    <xdr:pic>
      <xdr:nvPicPr>
        <xdr:cNvPr id="36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99975" y="455199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309</xdr:row>
      <xdr:rowOff>231775</xdr:rowOff>
    </xdr:from>
    <xdr:to>
      <xdr:col>3</xdr:col>
      <xdr:colOff>539750</xdr:colOff>
      <xdr:row>309</xdr:row>
      <xdr:rowOff>450850</xdr:rowOff>
    </xdr:to>
    <xdr:pic>
      <xdr:nvPicPr>
        <xdr:cNvPr id="36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50800" y="455231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312</xdr:row>
      <xdr:rowOff>228600</xdr:rowOff>
    </xdr:from>
    <xdr:to>
      <xdr:col>3</xdr:col>
      <xdr:colOff>260350</xdr:colOff>
      <xdr:row>312</xdr:row>
      <xdr:rowOff>447675</xdr:rowOff>
    </xdr:to>
    <xdr:pic>
      <xdr:nvPicPr>
        <xdr:cNvPr id="37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99975" y="455199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312</xdr:row>
      <xdr:rowOff>231775</xdr:rowOff>
    </xdr:from>
    <xdr:to>
      <xdr:col>3</xdr:col>
      <xdr:colOff>539750</xdr:colOff>
      <xdr:row>312</xdr:row>
      <xdr:rowOff>450850</xdr:rowOff>
    </xdr:to>
    <xdr:pic>
      <xdr:nvPicPr>
        <xdr:cNvPr id="37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50800" y="455231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315</xdr:row>
      <xdr:rowOff>228600</xdr:rowOff>
    </xdr:from>
    <xdr:to>
      <xdr:col>3</xdr:col>
      <xdr:colOff>260350</xdr:colOff>
      <xdr:row>315</xdr:row>
      <xdr:rowOff>447675</xdr:rowOff>
    </xdr:to>
    <xdr:pic>
      <xdr:nvPicPr>
        <xdr:cNvPr id="37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99975" y="455199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315</xdr:row>
      <xdr:rowOff>231775</xdr:rowOff>
    </xdr:from>
    <xdr:to>
      <xdr:col>3</xdr:col>
      <xdr:colOff>539750</xdr:colOff>
      <xdr:row>315</xdr:row>
      <xdr:rowOff>450850</xdr:rowOff>
    </xdr:to>
    <xdr:pic>
      <xdr:nvPicPr>
        <xdr:cNvPr id="37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50800" y="455231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320</xdr:row>
      <xdr:rowOff>228600</xdr:rowOff>
    </xdr:from>
    <xdr:to>
      <xdr:col>3</xdr:col>
      <xdr:colOff>260350</xdr:colOff>
      <xdr:row>320</xdr:row>
      <xdr:rowOff>447675</xdr:rowOff>
    </xdr:to>
    <xdr:pic>
      <xdr:nvPicPr>
        <xdr:cNvPr id="37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99975" y="455199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320</xdr:row>
      <xdr:rowOff>231775</xdr:rowOff>
    </xdr:from>
    <xdr:to>
      <xdr:col>3</xdr:col>
      <xdr:colOff>539750</xdr:colOff>
      <xdr:row>320</xdr:row>
      <xdr:rowOff>450850</xdr:rowOff>
    </xdr:to>
    <xdr:pic>
      <xdr:nvPicPr>
        <xdr:cNvPr id="37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50800" y="455231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325</xdr:row>
      <xdr:rowOff>228600</xdr:rowOff>
    </xdr:from>
    <xdr:to>
      <xdr:col>3</xdr:col>
      <xdr:colOff>260350</xdr:colOff>
      <xdr:row>325</xdr:row>
      <xdr:rowOff>447675</xdr:rowOff>
    </xdr:to>
    <xdr:pic>
      <xdr:nvPicPr>
        <xdr:cNvPr id="37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99975" y="455199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325</xdr:row>
      <xdr:rowOff>231775</xdr:rowOff>
    </xdr:from>
    <xdr:to>
      <xdr:col>3</xdr:col>
      <xdr:colOff>539750</xdr:colOff>
      <xdr:row>325</xdr:row>
      <xdr:rowOff>450850</xdr:rowOff>
    </xdr:to>
    <xdr:pic>
      <xdr:nvPicPr>
        <xdr:cNvPr id="37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50800" y="455231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328</xdr:row>
      <xdr:rowOff>228600</xdr:rowOff>
    </xdr:from>
    <xdr:to>
      <xdr:col>3</xdr:col>
      <xdr:colOff>260350</xdr:colOff>
      <xdr:row>328</xdr:row>
      <xdr:rowOff>447675</xdr:rowOff>
    </xdr:to>
    <xdr:pic>
      <xdr:nvPicPr>
        <xdr:cNvPr id="37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99975" y="455199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328</xdr:row>
      <xdr:rowOff>231775</xdr:rowOff>
    </xdr:from>
    <xdr:to>
      <xdr:col>3</xdr:col>
      <xdr:colOff>539750</xdr:colOff>
      <xdr:row>328</xdr:row>
      <xdr:rowOff>450850</xdr:rowOff>
    </xdr:to>
    <xdr:pic>
      <xdr:nvPicPr>
        <xdr:cNvPr id="37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50800" y="455231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333</xdr:row>
      <xdr:rowOff>228600</xdr:rowOff>
    </xdr:from>
    <xdr:to>
      <xdr:col>3</xdr:col>
      <xdr:colOff>260350</xdr:colOff>
      <xdr:row>333</xdr:row>
      <xdr:rowOff>447675</xdr:rowOff>
    </xdr:to>
    <xdr:pic>
      <xdr:nvPicPr>
        <xdr:cNvPr id="38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99975" y="455199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333</xdr:row>
      <xdr:rowOff>231775</xdr:rowOff>
    </xdr:from>
    <xdr:to>
      <xdr:col>3</xdr:col>
      <xdr:colOff>539750</xdr:colOff>
      <xdr:row>333</xdr:row>
      <xdr:rowOff>450850</xdr:rowOff>
    </xdr:to>
    <xdr:pic>
      <xdr:nvPicPr>
        <xdr:cNvPr id="38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50800" y="455231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336</xdr:row>
      <xdr:rowOff>228600</xdr:rowOff>
    </xdr:from>
    <xdr:to>
      <xdr:col>3</xdr:col>
      <xdr:colOff>260350</xdr:colOff>
      <xdr:row>336</xdr:row>
      <xdr:rowOff>447675</xdr:rowOff>
    </xdr:to>
    <xdr:pic>
      <xdr:nvPicPr>
        <xdr:cNvPr id="38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99975" y="455199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336</xdr:row>
      <xdr:rowOff>231775</xdr:rowOff>
    </xdr:from>
    <xdr:to>
      <xdr:col>3</xdr:col>
      <xdr:colOff>539750</xdr:colOff>
      <xdr:row>336</xdr:row>
      <xdr:rowOff>450850</xdr:rowOff>
    </xdr:to>
    <xdr:pic>
      <xdr:nvPicPr>
        <xdr:cNvPr id="38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50800" y="455231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341</xdr:row>
      <xdr:rowOff>228600</xdr:rowOff>
    </xdr:from>
    <xdr:to>
      <xdr:col>3</xdr:col>
      <xdr:colOff>260350</xdr:colOff>
      <xdr:row>341</xdr:row>
      <xdr:rowOff>447675</xdr:rowOff>
    </xdr:to>
    <xdr:pic>
      <xdr:nvPicPr>
        <xdr:cNvPr id="38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99975" y="455199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341</xdr:row>
      <xdr:rowOff>231775</xdr:rowOff>
    </xdr:from>
    <xdr:to>
      <xdr:col>3</xdr:col>
      <xdr:colOff>539750</xdr:colOff>
      <xdr:row>341</xdr:row>
      <xdr:rowOff>450850</xdr:rowOff>
    </xdr:to>
    <xdr:pic>
      <xdr:nvPicPr>
        <xdr:cNvPr id="38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50800" y="455231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346</xdr:row>
      <xdr:rowOff>228600</xdr:rowOff>
    </xdr:from>
    <xdr:to>
      <xdr:col>3</xdr:col>
      <xdr:colOff>260350</xdr:colOff>
      <xdr:row>346</xdr:row>
      <xdr:rowOff>447675</xdr:rowOff>
    </xdr:to>
    <xdr:pic>
      <xdr:nvPicPr>
        <xdr:cNvPr id="38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99975" y="455199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346</xdr:row>
      <xdr:rowOff>231775</xdr:rowOff>
    </xdr:from>
    <xdr:to>
      <xdr:col>3</xdr:col>
      <xdr:colOff>539750</xdr:colOff>
      <xdr:row>346</xdr:row>
      <xdr:rowOff>450850</xdr:rowOff>
    </xdr:to>
    <xdr:pic>
      <xdr:nvPicPr>
        <xdr:cNvPr id="38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50800" y="455231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354</xdr:row>
      <xdr:rowOff>228600</xdr:rowOff>
    </xdr:from>
    <xdr:to>
      <xdr:col>3</xdr:col>
      <xdr:colOff>260350</xdr:colOff>
      <xdr:row>354</xdr:row>
      <xdr:rowOff>447675</xdr:rowOff>
    </xdr:to>
    <xdr:pic>
      <xdr:nvPicPr>
        <xdr:cNvPr id="38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99975" y="455199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354</xdr:row>
      <xdr:rowOff>231775</xdr:rowOff>
    </xdr:from>
    <xdr:to>
      <xdr:col>3</xdr:col>
      <xdr:colOff>539750</xdr:colOff>
      <xdr:row>354</xdr:row>
      <xdr:rowOff>450850</xdr:rowOff>
    </xdr:to>
    <xdr:pic>
      <xdr:nvPicPr>
        <xdr:cNvPr id="38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50800" y="455231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359</xdr:row>
      <xdr:rowOff>228600</xdr:rowOff>
    </xdr:from>
    <xdr:to>
      <xdr:col>3</xdr:col>
      <xdr:colOff>260350</xdr:colOff>
      <xdr:row>359</xdr:row>
      <xdr:rowOff>447675</xdr:rowOff>
    </xdr:to>
    <xdr:pic>
      <xdr:nvPicPr>
        <xdr:cNvPr id="39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99975" y="455199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359</xdr:row>
      <xdr:rowOff>231775</xdr:rowOff>
    </xdr:from>
    <xdr:to>
      <xdr:col>3</xdr:col>
      <xdr:colOff>539750</xdr:colOff>
      <xdr:row>359</xdr:row>
      <xdr:rowOff>450850</xdr:rowOff>
    </xdr:to>
    <xdr:pic>
      <xdr:nvPicPr>
        <xdr:cNvPr id="39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50800" y="455231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364</xdr:row>
      <xdr:rowOff>228600</xdr:rowOff>
    </xdr:from>
    <xdr:to>
      <xdr:col>3</xdr:col>
      <xdr:colOff>260350</xdr:colOff>
      <xdr:row>364</xdr:row>
      <xdr:rowOff>447675</xdr:rowOff>
    </xdr:to>
    <xdr:pic>
      <xdr:nvPicPr>
        <xdr:cNvPr id="39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99975" y="455199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364</xdr:row>
      <xdr:rowOff>231775</xdr:rowOff>
    </xdr:from>
    <xdr:to>
      <xdr:col>3</xdr:col>
      <xdr:colOff>539750</xdr:colOff>
      <xdr:row>364</xdr:row>
      <xdr:rowOff>450850</xdr:rowOff>
    </xdr:to>
    <xdr:pic>
      <xdr:nvPicPr>
        <xdr:cNvPr id="39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50800" y="455231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367</xdr:row>
      <xdr:rowOff>228600</xdr:rowOff>
    </xdr:from>
    <xdr:to>
      <xdr:col>3</xdr:col>
      <xdr:colOff>260350</xdr:colOff>
      <xdr:row>367</xdr:row>
      <xdr:rowOff>447675</xdr:rowOff>
    </xdr:to>
    <xdr:pic>
      <xdr:nvPicPr>
        <xdr:cNvPr id="39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99975" y="455199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367</xdr:row>
      <xdr:rowOff>231775</xdr:rowOff>
    </xdr:from>
    <xdr:to>
      <xdr:col>3</xdr:col>
      <xdr:colOff>539750</xdr:colOff>
      <xdr:row>367</xdr:row>
      <xdr:rowOff>450850</xdr:rowOff>
    </xdr:to>
    <xdr:pic>
      <xdr:nvPicPr>
        <xdr:cNvPr id="39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50800" y="455231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372</xdr:row>
      <xdr:rowOff>228600</xdr:rowOff>
    </xdr:from>
    <xdr:to>
      <xdr:col>3</xdr:col>
      <xdr:colOff>260350</xdr:colOff>
      <xdr:row>372</xdr:row>
      <xdr:rowOff>447675</xdr:rowOff>
    </xdr:to>
    <xdr:pic>
      <xdr:nvPicPr>
        <xdr:cNvPr id="39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99975" y="455199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372</xdr:row>
      <xdr:rowOff>231775</xdr:rowOff>
    </xdr:from>
    <xdr:to>
      <xdr:col>3</xdr:col>
      <xdr:colOff>539750</xdr:colOff>
      <xdr:row>372</xdr:row>
      <xdr:rowOff>450850</xdr:rowOff>
    </xdr:to>
    <xdr:pic>
      <xdr:nvPicPr>
        <xdr:cNvPr id="39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50800" y="455231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375</xdr:row>
      <xdr:rowOff>228600</xdr:rowOff>
    </xdr:from>
    <xdr:to>
      <xdr:col>3</xdr:col>
      <xdr:colOff>260350</xdr:colOff>
      <xdr:row>375</xdr:row>
      <xdr:rowOff>447675</xdr:rowOff>
    </xdr:to>
    <xdr:pic>
      <xdr:nvPicPr>
        <xdr:cNvPr id="39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99975" y="455199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375</xdr:row>
      <xdr:rowOff>231775</xdr:rowOff>
    </xdr:from>
    <xdr:to>
      <xdr:col>3</xdr:col>
      <xdr:colOff>539750</xdr:colOff>
      <xdr:row>375</xdr:row>
      <xdr:rowOff>450850</xdr:rowOff>
    </xdr:to>
    <xdr:pic>
      <xdr:nvPicPr>
        <xdr:cNvPr id="39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50800" y="455231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380</xdr:row>
      <xdr:rowOff>228600</xdr:rowOff>
    </xdr:from>
    <xdr:to>
      <xdr:col>3</xdr:col>
      <xdr:colOff>260350</xdr:colOff>
      <xdr:row>380</xdr:row>
      <xdr:rowOff>447675</xdr:rowOff>
    </xdr:to>
    <xdr:pic>
      <xdr:nvPicPr>
        <xdr:cNvPr id="40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99975" y="455199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380</xdr:row>
      <xdr:rowOff>231775</xdr:rowOff>
    </xdr:from>
    <xdr:to>
      <xdr:col>3</xdr:col>
      <xdr:colOff>539750</xdr:colOff>
      <xdr:row>380</xdr:row>
      <xdr:rowOff>450850</xdr:rowOff>
    </xdr:to>
    <xdr:pic>
      <xdr:nvPicPr>
        <xdr:cNvPr id="40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50800" y="455231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385</xdr:row>
      <xdr:rowOff>228600</xdr:rowOff>
    </xdr:from>
    <xdr:to>
      <xdr:col>3</xdr:col>
      <xdr:colOff>260350</xdr:colOff>
      <xdr:row>385</xdr:row>
      <xdr:rowOff>447675</xdr:rowOff>
    </xdr:to>
    <xdr:pic>
      <xdr:nvPicPr>
        <xdr:cNvPr id="40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99975" y="455199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385</xdr:row>
      <xdr:rowOff>231775</xdr:rowOff>
    </xdr:from>
    <xdr:to>
      <xdr:col>3</xdr:col>
      <xdr:colOff>539750</xdr:colOff>
      <xdr:row>385</xdr:row>
      <xdr:rowOff>450850</xdr:rowOff>
    </xdr:to>
    <xdr:pic>
      <xdr:nvPicPr>
        <xdr:cNvPr id="40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50800" y="455231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388</xdr:row>
      <xdr:rowOff>228600</xdr:rowOff>
    </xdr:from>
    <xdr:to>
      <xdr:col>3</xdr:col>
      <xdr:colOff>260350</xdr:colOff>
      <xdr:row>388</xdr:row>
      <xdr:rowOff>447675</xdr:rowOff>
    </xdr:to>
    <xdr:pic>
      <xdr:nvPicPr>
        <xdr:cNvPr id="40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99975" y="455199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388</xdr:row>
      <xdr:rowOff>231775</xdr:rowOff>
    </xdr:from>
    <xdr:to>
      <xdr:col>3</xdr:col>
      <xdr:colOff>539750</xdr:colOff>
      <xdr:row>388</xdr:row>
      <xdr:rowOff>450850</xdr:rowOff>
    </xdr:to>
    <xdr:pic>
      <xdr:nvPicPr>
        <xdr:cNvPr id="40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50800" y="455231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393</xdr:row>
      <xdr:rowOff>228600</xdr:rowOff>
    </xdr:from>
    <xdr:to>
      <xdr:col>3</xdr:col>
      <xdr:colOff>260350</xdr:colOff>
      <xdr:row>393</xdr:row>
      <xdr:rowOff>447675</xdr:rowOff>
    </xdr:to>
    <xdr:pic>
      <xdr:nvPicPr>
        <xdr:cNvPr id="40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99975" y="455199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393</xdr:row>
      <xdr:rowOff>231775</xdr:rowOff>
    </xdr:from>
    <xdr:to>
      <xdr:col>3</xdr:col>
      <xdr:colOff>539750</xdr:colOff>
      <xdr:row>393</xdr:row>
      <xdr:rowOff>450850</xdr:rowOff>
    </xdr:to>
    <xdr:pic>
      <xdr:nvPicPr>
        <xdr:cNvPr id="40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50800" y="455231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398</xdr:row>
      <xdr:rowOff>228600</xdr:rowOff>
    </xdr:from>
    <xdr:to>
      <xdr:col>3</xdr:col>
      <xdr:colOff>260350</xdr:colOff>
      <xdr:row>398</xdr:row>
      <xdr:rowOff>447675</xdr:rowOff>
    </xdr:to>
    <xdr:pic>
      <xdr:nvPicPr>
        <xdr:cNvPr id="40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99975" y="455199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398</xdr:row>
      <xdr:rowOff>231775</xdr:rowOff>
    </xdr:from>
    <xdr:to>
      <xdr:col>3</xdr:col>
      <xdr:colOff>539750</xdr:colOff>
      <xdr:row>398</xdr:row>
      <xdr:rowOff>450850</xdr:rowOff>
    </xdr:to>
    <xdr:pic>
      <xdr:nvPicPr>
        <xdr:cNvPr id="40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50800" y="455231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403</xdr:row>
      <xdr:rowOff>228600</xdr:rowOff>
    </xdr:from>
    <xdr:to>
      <xdr:col>3</xdr:col>
      <xdr:colOff>260350</xdr:colOff>
      <xdr:row>403</xdr:row>
      <xdr:rowOff>447675</xdr:rowOff>
    </xdr:to>
    <xdr:pic>
      <xdr:nvPicPr>
        <xdr:cNvPr id="41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99975" y="455199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403</xdr:row>
      <xdr:rowOff>231775</xdr:rowOff>
    </xdr:from>
    <xdr:to>
      <xdr:col>3</xdr:col>
      <xdr:colOff>539750</xdr:colOff>
      <xdr:row>403</xdr:row>
      <xdr:rowOff>450850</xdr:rowOff>
    </xdr:to>
    <xdr:pic>
      <xdr:nvPicPr>
        <xdr:cNvPr id="41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50800" y="455231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406</xdr:row>
      <xdr:rowOff>228600</xdr:rowOff>
    </xdr:from>
    <xdr:to>
      <xdr:col>3</xdr:col>
      <xdr:colOff>260350</xdr:colOff>
      <xdr:row>406</xdr:row>
      <xdr:rowOff>447675</xdr:rowOff>
    </xdr:to>
    <xdr:pic>
      <xdr:nvPicPr>
        <xdr:cNvPr id="41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99975" y="455199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406</xdr:row>
      <xdr:rowOff>231775</xdr:rowOff>
    </xdr:from>
    <xdr:to>
      <xdr:col>3</xdr:col>
      <xdr:colOff>539750</xdr:colOff>
      <xdr:row>406</xdr:row>
      <xdr:rowOff>450850</xdr:rowOff>
    </xdr:to>
    <xdr:pic>
      <xdr:nvPicPr>
        <xdr:cNvPr id="41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50800" y="455231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69850</xdr:colOff>
      <xdr:row>12</xdr:row>
      <xdr:rowOff>228600</xdr:rowOff>
    </xdr:from>
    <xdr:to>
      <xdr:col>1</xdr:col>
      <xdr:colOff>260350</xdr:colOff>
      <xdr:row>12</xdr:row>
      <xdr:rowOff>447675</xdr:rowOff>
    </xdr:to>
    <xdr:pic>
      <xdr:nvPicPr>
        <xdr:cNvPr id="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36625" y="49530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320675</xdr:colOff>
      <xdr:row>12</xdr:row>
      <xdr:rowOff>231775</xdr:rowOff>
    </xdr:from>
    <xdr:to>
      <xdr:col>1</xdr:col>
      <xdr:colOff>539750</xdr:colOff>
      <xdr:row>12</xdr:row>
      <xdr:rowOff>450850</xdr:rowOff>
    </xdr:to>
    <xdr:pic>
      <xdr:nvPicPr>
        <xdr:cNvPr id="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87450" y="4956175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69850</xdr:colOff>
      <xdr:row>12</xdr:row>
      <xdr:rowOff>228600</xdr:rowOff>
    </xdr:from>
    <xdr:to>
      <xdr:col>8</xdr:col>
      <xdr:colOff>260350</xdr:colOff>
      <xdr:row>12</xdr:row>
      <xdr:rowOff>447675</xdr:rowOff>
    </xdr:to>
    <xdr:pic>
      <xdr:nvPicPr>
        <xdr:cNvPr id="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94775" y="49530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320675</xdr:colOff>
      <xdr:row>12</xdr:row>
      <xdr:rowOff>231775</xdr:rowOff>
    </xdr:from>
    <xdr:to>
      <xdr:col>8</xdr:col>
      <xdr:colOff>539750</xdr:colOff>
      <xdr:row>12</xdr:row>
      <xdr:rowOff>450850</xdr:rowOff>
    </xdr:to>
    <xdr:pic>
      <xdr:nvPicPr>
        <xdr:cNvPr id="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245600" y="4956175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69850</xdr:colOff>
      <xdr:row>15</xdr:row>
      <xdr:rowOff>228600</xdr:rowOff>
    </xdr:from>
    <xdr:to>
      <xdr:col>1</xdr:col>
      <xdr:colOff>260350</xdr:colOff>
      <xdr:row>15</xdr:row>
      <xdr:rowOff>447675</xdr:rowOff>
    </xdr:to>
    <xdr:pic>
      <xdr:nvPicPr>
        <xdr:cNvPr id="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36625" y="64293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320675</xdr:colOff>
      <xdr:row>15</xdr:row>
      <xdr:rowOff>231775</xdr:rowOff>
    </xdr:from>
    <xdr:to>
      <xdr:col>1</xdr:col>
      <xdr:colOff>539750</xdr:colOff>
      <xdr:row>15</xdr:row>
      <xdr:rowOff>450850</xdr:rowOff>
    </xdr:to>
    <xdr:pic>
      <xdr:nvPicPr>
        <xdr:cNvPr id="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87450" y="64325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69850</xdr:colOff>
      <xdr:row>15</xdr:row>
      <xdr:rowOff>228600</xdr:rowOff>
    </xdr:from>
    <xdr:to>
      <xdr:col>8</xdr:col>
      <xdr:colOff>260350</xdr:colOff>
      <xdr:row>15</xdr:row>
      <xdr:rowOff>447675</xdr:rowOff>
    </xdr:to>
    <xdr:pic>
      <xdr:nvPicPr>
        <xdr:cNvPr id="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94775" y="642937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320675</xdr:colOff>
      <xdr:row>15</xdr:row>
      <xdr:rowOff>231775</xdr:rowOff>
    </xdr:from>
    <xdr:to>
      <xdr:col>8</xdr:col>
      <xdr:colOff>539750</xdr:colOff>
      <xdr:row>15</xdr:row>
      <xdr:rowOff>450850</xdr:rowOff>
    </xdr:to>
    <xdr:pic>
      <xdr:nvPicPr>
        <xdr:cNvPr id="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245600" y="643255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69850</xdr:colOff>
      <xdr:row>18</xdr:row>
      <xdr:rowOff>228600</xdr:rowOff>
    </xdr:from>
    <xdr:to>
      <xdr:col>1</xdr:col>
      <xdr:colOff>260350</xdr:colOff>
      <xdr:row>18</xdr:row>
      <xdr:rowOff>447675</xdr:rowOff>
    </xdr:to>
    <xdr:pic>
      <xdr:nvPicPr>
        <xdr:cNvPr id="1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36625" y="789622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320675</xdr:colOff>
      <xdr:row>18</xdr:row>
      <xdr:rowOff>231775</xdr:rowOff>
    </xdr:from>
    <xdr:to>
      <xdr:col>1</xdr:col>
      <xdr:colOff>539750</xdr:colOff>
      <xdr:row>18</xdr:row>
      <xdr:rowOff>450850</xdr:rowOff>
    </xdr:to>
    <xdr:pic>
      <xdr:nvPicPr>
        <xdr:cNvPr id="1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87450" y="789940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69850</xdr:colOff>
      <xdr:row>18</xdr:row>
      <xdr:rowOff>228600</xdr:rowOff>
    </xdr:from>
    <xdr:to>
      <xdr:col>8</xdr:col>
      <xdr:colOff>260350</xdr:colOff>
      <xdr:row>18</xdr:row>
      <xdr:rowOff>447675</xdr:rowOff>
    </xdr:to>
    <xdr:pic>
      <xdr:nvPicPr>
        <xdr:cNvPr id="1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94775" y="789622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320675</xdr:colOff>
      <xdr:row>18</xdr:row>
      <xdr:rowOff>231775</xdr:rowOff>
    </xdr:from>
    <xdr:to>
      <xdr:col>8</xdr:col>
      <xdr:colOff>539750</xdr:colOff>
      <xdr:row>18</xdr:row>
      <xdr:rowOff>450850</xdr:rowOff>
    </xdr:to>
    <xdr:pic>
      <xdr:nvPicPr>
        <xdr:cNvPr id="1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245600" y="789940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25"/>
  <sheetViews>
    <sheetView tabSelected="1" view="pageBreakPreview" zoomScale="65" zoomScaleNormal="100" zoomScaleSheetLayoutView="65" workbookViewId="0">
      <selection activeCell="G14" sqref="G14"/>
    </sheetView>
  </sheetViews>
  <sheetFormatPr defaultRowHeight="16.5" x14ac:dyDescent="0.25"/>
  <cols>
    <col min="1" max="1" width="13.28515625" style="34" bestFit="1" customWidth="1"/>
    <col min="2" max="2" width="38.140625" style="34" customWidth="1"/>
    <col min="3" max="3" width="19.5703125" style="34" customWidth="1"/>
    <col min="4" max="4" width="14.5703125" style="34" customWidth="1"/>
    <col min="5" max="5" width="12.5703125" style="34" customWidth="1"/>
    <col min="6" max="6" width="16.7109375" style="34" customWidth="1"/>
    <col min="7" max="8" width="12.5703125" style="34" customWidth="1"/>
    <col min="9" max="9" width="40.7109375" style="34" customWidth="1"/>
    <col min="10" max="10" width="18.28515625" style="34" customWidth="1"/>
    <col min="11" max="12" width="14.5703125" style="34" customWidth="1"/>
    <col min="13" max="15" width="12.5703125" style="34" customWidth="1"/>
    <col min="16" max="16" width="19.7109375" style="34" customWidth="1"/>
    <col min="17" max="17" width="26.28515625" style="34" customWidth="1"/>
  </cols>
  <sheetData>
    <row r="1" spans="1:18" x14ac:dyDescent="0.25">
      <c r="A1" s="27"/>
      <c r="B1" s="27"/>
      <c r="C1" s="198"/>
      <c r="D1" s="29"/>
      <c r="E1" s="29"/>
      <c r="F1" s="29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</row>
    <row r="2" spans="1:18" x14ac:dyDescent="0.25">
      <c r="A2"/>
      <c r="B2" s="478" t="s">
        <v>0</v>
      </c>
      <c r="C2" s="478"/>
      <c r="D2" s="478"/>
      <c r="E2" s="478"/>
      <c r="F2" s="478"/>
      <c r="G2" s="478"/>
      <c r="H2" s="478"/>
      <c r="I2" s="478"/>
      <c r="J2" s="478"/>
      <c r="K2" s="478"/>
      <c r="L2" s="478"/>
      <c r="M2" s="478"/>
      <c r="N2" s="478"/>
      <c r="O2" s="478"/>
      <c r="P2" s="478"/>
      <c r="Q2" s="478"/>
      <c r="R2" s="27"/>
    </row>
    <row r="3" spans="1:18" x14ac:dyDescent="0.25">
      <c r="A3"/>
      <c r="B3" s="478" t="s">
        <v>32</v>
      </c>
      <c r="C3" s="478"/>
      <c r="D3" s="478"/>
      <c r="E3" s="478"/>
      <c r="F3" s="478"/>
      <c r="G3" s="478"/>
      <c r="H3" s="478"/>
      <c r="I3" s="478"/>
      <c r="J3" s="478"/>
      <c r="K3" s="478"/>
      <c r="L3" s="478"/>
      <c r="M3" s="478"/>
      <c r="N3" s="478"/>
      <c r="O3" s="478"/>
      <c r="P3" s="478"/>
      <c r="Q3" s="478"/>
      <c r="R3" s="27"/>
    </row>
    <row r="4" spans="1:18" ht="18.75" x14ac:dyDescent="0.25">
      <c r="A4"/>
      <c r="B4" s="483" t="s">
        <v>73</v>
      </c>
      <c r="C4" s="483"/>
      <c r="D4" s="483"/>
      <c r="E4" s="483"/>
      <c r="F4" s="483"/>
      <c r="G4" s="483"/>
      <c r="H4" s="483"/>
      <c r="I4" s="483"/>
      <c r="J4" s="483"/>
      <c r="K4" s="483"/>
      <c r="L4" s="483"/>
      <c r="M4" s="483"/>
      <c r="N4" s="483"/>
      <c r="O4" s="483"/>
      <c r="P4" s="483"/>
      <c r="Q4" s="483"/>
      <c r="R4" s="27"/>
    </row>
    <row r="5" spans="1:18" x14ac:dyDescent="0.25">
      <c r="A5"/>
      <c r="B5" s="484" t="s">
        <v>33</v>
      </c>
      <c r="C5" s="484"/>
      <c r="D5" s="484"/>
      <c r="E5" s="484"/>
      <c r="F5" s="484"/>
      <c r="G5" s="484"/>
      <c r="H5" s="484"/>
      <c r="I5" s="484"/>
      <c r="J5" s="484"/>
      <c r="K5" s="484"/>
      <c r="L5" s="484"/>
      <c r="M5" s="484"/>
      <c r="N5" s="484"/>
      <c r="O5" s="484"/>
      <c r="P5" s="484"/>
      <c r="Q5" s="484"/>
      <c r="R5" s="254"/>
    </row>
    <row r="6" spans="1:18" x14ac:dyDescent="0.25">
      <c r="A6"/>
      <c r="B6" s="478" t="s">
        <v>510</v>
      </c>
      <c r="C6" s="478"/>
      <c r="D6" s="478"/>
      <c r="E6" s="478"/>
      <c r="F6" s="478"/>
      <c r="G6" s="478"/>
      <c r="H6" s="478"/>
      <c r="I6" s="478"/>
      <c r="J6" s="478"/>
      <c r="K6" s="478"/>
      <c r="L6" s="478"/>
      <c r="M6" s="478"/>
      <c r="N6" s="478"/>
      <c r="O6" s="478"/>
      <c r="P6" s="478"/>
      <c r="Q6" s="478"/>
      <c r="R6" s="27"/>
    </row>
    <row r="7" spans="1:18" x14ac:dyDescent="0.25">
      <c r="A7"/>
      <c r="B7" s="253"/>
      <c r="C7" s="253"/>
      <c r="D7" s="253"/>
      <c r="E7" s="253"/>
      <c r="F7" s="253"/>
      <c r="G7" s="253"/>
      <c r="H7" s="253"/>
      <c r="I7" s="253"/>
      <c r="J7" s="253"/>
      <c r="K7" s="253"/>
      <c r="L7" s="253"/>
      <c r="M7" s="253"/>
      <c r="N7" s="253"/>
      <c r="O7" s="253"/>
      <c r="P7" s="253"/>
      <c r="Q7" s="253"/>
      <c r="R7" s="27"/>
    </row>
    <row r="8" spans="1:18" x14ac:dyDescent="0.25">
      <c r="A8" s="255"/>
      <c r="B8" s="480" t="s">
        <v>2</v>
      </c>
      <c r="C8" s="480"/>
      <c r="D8" s="480"/>
      <c r="E8" s="480"/>
      <c r="F8" s="480"/>
      <c r="G8" s="480"/>
      <c r="H8" s="480"/>
      <c r="I8" s="480"/>
      <c r="J8" s="480"/>
      <c r="K8" s="480"/>
      <c r="L8" s="480"/>
      <c r="M8" s="480"/>
      <c r="N8" s="480"/>
      <c r="O8" s="481"/>
      <c r="P8" s="481"/>
      <c r="Q8" s="481"/>
    </row>
    <row r="9" spans="1:18" x14ac:dyDescent="0.25">
      <c r="A9" s="255"/>
      <c r="B9" s="480" t="s">
        <v>70</v>
      </c>
      <c r="C9" s="480"/>
      <c r="D9" s="480"/>
      <c r="E9" s="480"/>
      <c r="F9" s="480"/>
      <c r="G9" s="480"/>
      <c r="H9" s="480" t="s">
        <v>71</v>
      </c>
      <c r="I9" s="482"/>
      <c r="J9" s="482"/>
      <c r="K9" s="482"/>
      <c r="L9" s="482"/>
      <c r="M9" s="482"/>
      <c r="N9" s="482"/>
      <c r="O9" s="480" t="s">
        <v>24</v>
      </c>
      <c r="P9" s="480"/>
      <c r="Q9" s="481"/>
    </row>
    <row r="10" spans="1:18" ht="66" x14ac:dyDescent="0.25">
      <c r="A10" s="255" t="s">
        <v>1</v>
      </c>
      <c r="B10" s="255" t="s">
        <v>5</v>
      </c>
      <c r="C10" s="255" t="s">
        <v>11</v>
      </c>
      <c r="D10" s="30" t="s">
        <v>54</v>
      </c>
      <c r="E10" s="30" t="s">
        <v>55</v>
      </c>
      <c r="F10" s="30" t="s">
        <v>56</v>
      </c>
      <c r="G10" s="30" t="s">
        <v>57</v>
      </c>
      <c r="H10" s="255" t="s">
        <v>1</v>
      </c>
      <c r="I10" s="255" t="s">
        <v>5</v>
      </c>
      <c r="J10" s="255" t="s">
        <v>11</v>
      </c>
      <c r="K10" s="30" t="s">
        <v>58</v>
      </c>
      <c r="L10" s="30" t="s">
        <v>59</v>
      </c>
      <c r="M10" s="30" t="s">
        <v>60</v>
      </c>
      <c r="N10" s="30" t="s">
        <v>61</v>
      </c>
      <c r="O10" s="30" t="s">
        <v>62</v>
      </c>
      <c r="P10" s="255" t="s">
        <v>439</v>
      </c>
      <c r="Q10" s="255" t="s">
        <v>440</v>
      </c>
    </row>
    <row r="11" spans="1:18" s="50" customFormat="1" ht="12" x14ac:dyDescent="0.2">
      <c r="A11" s="52">
        <v>1</v>
      </c>
      <c r="B11" s="52">
        <v>2</v>
      </c>
      <c r="C11" s="52">
        <v>3</v>
      </c>
      <c r="D11" s="53">
        <v>4</v>
      </c>
      <c r="E11" s="52">
        <v>5</v>
      </c>
      <c r="F11" s="52">
        <v>6</v>
      </c>
      <c r="G11" s="52">
        <v>7</v>
      </c>
      <c r="H11" s="53">
        <v>8</v>
      </c>
      <c r="I11" s="52">
        <v>9</v>
      </c>
      <c r="J11" s="52">
        <v>10</v>
      </c>
      <c r="K11" s="52">
        <v>11</v>
      </c>
      <c r="L11" s="52">
        <v>12</v>
      </c>
      <c r="M11" s="52">
        <v>13</v>
      </c>
      <c r="N11" s="52">
        <v>14</v>
      </c>
      <c r="O11" s="52">
        <v>15</v>
      </c>
      <c r="P11" s="52">
        <v>16</v>
      </c>
      <c r="Q11" s="52">
        <v>17</v>
      </c>
    </row>
    <row r="12" spans="1:18" s="173" customFormat="1" ht="33" x14ac:dyDescent="0.25">
      <c r="A12" s="256" t="s">
        <v>12</v>
      </c>
      <c r="B12" s="70" t="s">
        <v>274</v>
      </c>
      <c r="C12" s="256"/>
      <c r="D12" s="256"/>
      <c r="E12" s="256"/>
      <c r="F12" s="258"/>
      <c r="G12" s="258"/>
      <c r="H12" s="256" t="s">
        <v>12</v>
      </c>
      <c r="I12" s="24" t="str">
        <f>B12</f>
        <v>Осуществление издательской деятельности</v>
      </c>
      <c r="J12" s="256"/>
      <c r="K12" s="257"/>
      <c r="L12" s="257"/>
      <c r="M12" s="258"/>
      <c r="N12" s="258"/>
      <c r="O12" s="174"/>
      <c r="P12" s="256"/>
      <c r="Q12" s="476" t="s">
        <v>512</v>
      </c>
    </row>
    <row r="13" spans="1:18" ht="66" x14ac:dyDescent="0.25">
      <c r="A13" s="39">
        <v>1</v>
      </c>
      <c r="B13" s="31" t="s">
        <v>275</v>
      </c>
      <c r="C13" s="39" t="s">
        <v>25</v>
      </c>
      <c r="D13" s="15">
        <v>100</v>
      </c>
      <c r="E13" s="71">
        <v>134.19999999999999</v>
      </c>
      <c r="F13" s="26">
        <f>IF(E13/D13*100&gt;100,100,E13/D13*100)</f>
        <v>100</v>
      </c>
      <c r="G13" s="39"/>
      <c r="H13" s="39" t="s">
        <v>67</v>
      </c>
      <c r="I13" s="23" t="s">
        <v>342</v>
      </c>
      <c r="J13" s="19" t="s">
        <v>268</v>
      </c>
      <c r="K13" s="154">
        <v>774588</v>
      </c>
      <c r="L13" s="154">
        <v>1039228</v>
      </c>
      <c r="M13" s="26">
        <f>IF(L13/K13*100&gt;110,110,L13/K13*100)</f>
        <v>110</v>
      </c>
      <c r="N13" s="155"/>
      <c r="O13" s="156"/>
      <c r="P13" s="156"/>
      <c r="Q13" s="477"/>
    </row>
    <row r="14" spans="1:18" ht="23.25" customHeight="1" x14ac:dyDescent="0.25">
      <c r="A14" s="38" t="s">
        <v>7</v>
      </c>
      <c r="B14" s="31" t="s">
        <v>63</v>
      </c>
      <c r="C14" s="39" t="s">
        <v>25</v>
      </c>
      <c r="D14" s="15">
        <v>100</v>
      </c>
      <c r="E14" s="71">
        <v>100.9</v>
      </c>
      <c r="F14" s="26">
        <f>IF(E14/D14*100&gt;100,100,E14/D14*100)</f>
        <v>100</v>
      </c>
      <c r="G14" s="39"/>
      <c r="H14" s="38"/>
      <c r="I14" s="31" t="s">
        <v>343</v>
      </c>
      <c r="J14" s="19" t="s">
        <v>268</v>
      </c>
      <c r="K14" s="37">
        <v>593844</v>
      </c>
      <c r="L14" s="37">
        <v>605504</v>
      </c>
      <c r="M14" s="26">
        <f t="shared" ref="M14:M19" si="0">IF(L14/K14*100&gt;110,110,L14/K14*100)</f>
        <v>101.96347862401574</v>
      </c>
      <c r="N14" s="19"/>
      <c r="O14" s="19"/>
      <c r="P14" s="19"/>
      <c r="Q14" s="477"/>
    </row>
    <row r="15" spans="1:18" ht="33" x14ac:dyDescent="0.25">
      <c r="A15" s="39" t="s">
        <v>8</v>
      </c>
      <c r="B15" s="31" t="s">
        <v>64</v>
      </c>
      <c r="C15" s="39" t="s">
        <v>25</v>
      </c>
      <c r="D15" s="15">
        <v>100</v>
      </c>
      <c r="E15" s="71">
        <v>247.8</v>
      </c>
      <c r="F15" s="26">
        <f>IF(E15/D15*100&gt;100,100,E15/D15*100)</f>
        <v>100</v>
      </c>
      <c r="G15" s="39"/>
      <c r="H15" s="38" t="s">
        <v>7</v>
      </c>
      <c r="I15" s="31" t="s">
        <v>344</v>
      </c>
      <c r="J15" s="19" t="s">
        <v>268</v>
      </c>
      <c r="K15" s="37">
        <v>612000</v>
      </c>
      <c r="L15" s="37">
        <v>617682</v>
      </c>
      <c r="M15" s="26">
        <f t="shared" si="0"/>
        <v>100.92843137254901</v>
      </c>
      <c r="N15" s="19"/>
      <c r="O15" s="19"/>
      <c r="P15" s="19"/>
      <c r="Q15" s="477"/>
    </row>
    <row r="16" spans="1:18" ht="33" customHeight="1" x14ac:dyDescent="0.25">
      <c r="A16" s="39" t="s">
        <v>9</v>
      </c>
      <c r="B16" s="31" t="s">
        <v>441</v>
      </c>
      <c r="C16" s="39" t="s">
        <v>25</v>
      </c>
      <c r="D16" s="15">
        <v>100</v>
      </c>
      <c r="E16" s="71">
        <v>250</v>
      </c>
      <c r="F16" s="26">
        <f>IF(E16/D16*100&gt;100,100,E16/D16*100)</f>
        <v>100</v>
      </c>
      <c r="G16" s="39"/>
      <c r="H16" s="39" t="s">
        <v>46</v>
      </c>
      <c r="I16" s="31" t="s">
        <v>343</v>
      </c>
      <c r="J16" s="19" t="s">
        <v>268</v>
      </c>
      <c r="K16" s="37">
        <v>537132</v>
      </c>
      <c r="L16" s="37">
        <v>484625</v>
      </c>
      <c r="M16" s="26">
        <f t="shared" si="0"/>
        <v>90.224563049678665</v>
      </c>
      <c r="N16" s="19"/>
      <c r="O16" s="19"/>
      <c r="P16" s="19"/>
      <c r="Q16" s="477"/>
    </row>
    <row r="17" spans="1:17" ht="66" x14ac:dyDescent="0.25">
      <c r="A17" s="60"/>
      <c r="B17" s="73"/>
      <c r="C17" s="60"/>
      <c r="D17" s="60"/>
      <c r="E17" s="60"/>
      <c r="F17" s="60"/>
      <c r="G17" s="60"/>
      <c r="H17" s="39" t="s">
        <v>8</v>
      </c>
      <c r="I17" s="31" t="s">
        <v>442</v>
      </c>
      <c r="J17" s="19" t="s">
        <v>268</v>
      </c>
      <c r="K17" s="37">
        <v>60588</v>
      </c>
      <c r="L17" s="37">
        <v>166546</v>
      </c>
      <c r="M17" s="26">
        <f t="shared" si="0"/>
        <v>110</v>
      </c>
      <c r="N17" s="60"/>
      <c r="O17" s="60"/>
      <c r="P17" s="31"/>
      <c r="Q17" s="477"/>
    </row>
    <row r="18" spans="1:17" ht="25.5" customHeight="1" x14ac:dyDescent="0.25">
      <c r="A18" s="255"/>
      <c r="B18" s="255"/>
      <c r="C18" s="255"/>
      <c r="D18" s="255"/>
      <c r="E18" s="255"/>
      <c r="F18" s="255"/>
      <c r="G18" s="255"/>
      <c r="H18" s="39" t="s">
        <v>345</v>
      </c>
      <c r="I18" s="31" t="s">
        <v>343</v>
      </c>
      <c r="J18" s="19" t="s">
        <v>268</v>
      </c>
      <c r="K18" s="37">
        <v>56712</v>
      </c>
      <c r="L18" s="37">
        <v>120879</v>
      </c>
      <c r="M18" s="26">
        <f t="shared" si="0"/>
        <v>110</v>
      </c>
      <c r="N18" s="255"/>
      <c r="O18" s="255"/>
      <c r="P18" s="31"/>
      <c r="Q18" s="477"/>
    </row>
    <row r="19" spans="1:17" ht="29.25" customHeight="1" x14ac:dyDescent="0.25">
      <c r="A19" s="255"/>
      <c r="B19" s="255"/>
      <c r="C19" s="255"/>
      <c r="D19" s="255"/>
      <c r="E19" s="255"/>
      <c r="F19" s="255"/>
      <c r="G19" s="255"/>
      <c r="H19" s="39" t="s">
        <v>9</v>
      </c>
      <c r="I19" s="31" t="s">
        <v>443</v>
      </c>
      <c r="J19" s="19" t="s">
        <v>268</v>
      </c>
      <c r="K19" s="37">
        <v>102000</v>
      </c>
      <c r="L19" s="37">
        <v>255000</v>
      </c>
      <c r="M19" s="26">
        <f t="shared" si="0"/>
        <v>110</v>
      </c>
      <c r="N19" s="255"/>
      <c r="O19" s="255"/>
      <c r="P19" s="31"/>
      <c r="Q19" s="477"/>
    </row>
    <row r="20" spans="1:17" ht="34.5" x14ac:dyDescent="0.25">
      <c r="A20" s="175"/>
      <c r="B20" s="261"/>
      <c r="C20" s="22" t="s">
        <v>447</v>
      </c>
      <c r="D20" s="261"/>
      <c r="E20" s="261"/>
      <c r="F20" s="261"/>
      <c r="G20" s="7">
        <f>(F13+F14+F15+F16)/4</f>
        <v>100</v>
      </c>
      <c r="H20" s="7"/>
      <c r="I20" s="36"/>
      <c r="J20" s="22" t="s">
        <v>447</v>
      </c>
      <c r="K20" s="36"/>
      <c r="L20" s="36"/>
      <c r="M20" s="36"/>
      <c r="N20" s="7">
        <f>(M13+M14+M15+M16+M17+M18+M19)/7</f>
        <v>104.73092472089192</v>
      </c>
      <c r="O20" s="7">
        <f>(G20+N20)/2</f>
        <v>102.36546236044596</v>
      </c>
      <c r="P20" s="7" t="s">
        <v>31</v>
      </c>
      <c r="Q20" s="477"/>
    </row>
    <row r="21" spans="1:17" ht="33" x14ac:dyDescent="0.25">
      <c r="A21" s="256" t="s">
        <v>13</v>
      </c>
      <c r="B21" s="70" t="s">
        <v>434</v>
      </c>
      <c r="C21" s="256"/>
      <c r="D21" s="256"/>
      <c r="E21" s="256"/>
      <c r="F21" s="258"/>
      <c r="G21" s="258"/>
      <c r="H21" s="256" t="str">
        <f>A21</f>
        <v>II</v>
      </c>
      <c r="I21" s="24" t="str">
        <f>B21</f>
        <v>Производство и распространение телепрограмм</v>
      </c>
      <c r="J21" s="256"/>
      <c r="K21" s="257"/>
      <c r="L21" s="257"/>
      <c r="M21" s="26"/>
      <c r="N21" s="258"/>
      <c r="O21" s="174"/>
      <c r="P21" s="256"/>
      <c r="Q21" s="477"/>
    </row>
    <row r="22" spans="1:17" ht="49.5" x14ac:dyDescent="0.25">
      <c r="A22" s="67" t="s">
        <v>14</v>
      </c>
      <c r="B22" s="31" t="s">
        <v>435</v>
      </c>
      <c r="C22" s="39" t="s">
        <v>268</v>
      </c>
      <c r="D22" s="71">
        <v>1</v>
      </c>
      <c r="E22" s="71">
        <v>1</v>
      </c>
      <c r="F22" s="26">
        <f>IF(E22/D22*100&gt;100,100,E22/D22*100)</f>
        <v>100</v>
      </c>
      <c r="G22" s="39"/>
      <c r="H22" s="39" t="s">
        <v>14</v>
      </c>
      <c r="I22" s="269" t="s">
        <v>438</v>
      </c>
      <c r="J22" s="8" t="s">
        <v>444</v>
      </c>
      <c r="K22" s="228">
        <v>1415</v>
      </c>
      <c r="L22" s="228">
        <v>1356</v>
      </c>
      <c r="M22" s="26">
        <f t="shared" ref="M22" si="1">IF(L22/K22*100&gt;110,110,L22/K22*100)</f>
        <v>95.830388692579504</v>
      </c>
      <c r="N22" s="155"/>
      <c r="O22" s="31"/>
      <c r="P22" s="172"/>
      <c r="Q22" s="477"/>
    </row>
    <row r="23" spans="1:17" ht="49.5" x14ac:dyDescent="0.25">
      <c r="A23" s="67" t="s">
        <v>15</v>
      </c>
      <c r="B23" s="31" t="s">
        <v>436</v>
      </c>
      <c r="C23" s="39" t="s">
        <v>444</v>
      </c>
      <c r="D23" s="71">
        <v>24</v>
      </c>
      <c r="E23" s="71">
        <v>24</v>
      </c>
      <c r="F23" s="26">
        <f>IF(E23/D23*100&gt;100,100,E23/D23*100)</f>
        <v>100</v>
      </c>
      <c r="G23" s="39"/>
      <c r="H23" s="39"/>
      <c r="I23" s="31"/>
      <c r="J23" s="19"/>
      <c r="K23" s="37"/>
      <c r="L23" s="37"/>
      <c r="M23" s="26"/>
      <c r="N23" s="19"/>
      <c r="O23" s="172"/>
      <c r="P23" s="172"/>
      <c r="Q23" s="477"/>
    </row>
    <row r="24" spans="1:17" ht="66" x14ac:dyDescent="0.25">
      <c r="A24" s="67" t="s">
        <v>39</v>
      </c>
      <c r="B24" s="31" t="s">
        <v>437</v>
      </c>
      <c r="C24" s="39" t="s">
        <v>268</v>
      </c>
      <c r="D24" s="15">
        <v>1</v>
      </c>
      <c r="E24" s="15">
        <v>1</v>
      </c>
      <c r="F24" s="26">
        <f>IF(E24/D24*100&gt;100,100,E24/D24*100)</f>
        <v>100</v>
      </c>
      <c r="G24" s="39"/>
      <c r="H24" s="39"/>
      <c r="I24" s="31"/>
      <c r="J24" s="19"/>
      <c r="K24" s="37"/>
      <c r="L24" s="37"/>
      <c r="M24" s="26"/>
      <c r="N24" s="19"/>
      <c r="O24" s="172"/>
      <c r="P24" s="172"/>
      <c r="Q24" s="477"/>
    </row>
    <row r="25" spans="1:17" s="169" customFormat="1" ht="34.5" x14ac:dyDescent="0.25">
      <c r="A25" s="175"/>
      <c r="B25" s="261"/>
      <c r="C25" s="22" t="s">
        <v>447</v>
      </c>
      <c r="D25" s="261"/>
      <c r="E25" s="261"/>
      <c r="F25" s="261"/>
      <c r="G25" s="7">
        <f>(F22+F23+F24)/3</f>
        <v>100</v>
      </c>
      <c r="H25" s="7"/>
      <c r="I25" s="36"/>
      <c r="J25" s="22" t="s">
        <v>447</v>
      </c>
      <c r="K25" s="36"/>
      <c r="L25" s="36"/>
      <c r="M25" s="36"/>
      <c r="N25" s="7">
        <f>M22</f>
        <v>95.830388692579504</v>
      </c>
      <c r="O25" s="7">
        <f>(G25+N25)/2</f>
        <v>97.915194346289752</v>
      </c>
      <c r="P25" s="7" t="s">
        <v>376</v>
      </c>
      <c r="Q25" s="477"/>
    </row>
  </sheetData>
  <mergeCells count="10">
    <mergeCell ref="B9:G9"/>
    <mergeCell ref="H9:N9"/>
    <mergeCell ref="O9:Q9"/>
    <mergeCell ref="Q12:Q25"/>
    <mergeCell ref="B2:Q2"/>
    <mergeCell ref="B3:Q3"/>
    <mergeCell ref="B4:Q4"/>
    <mergeCell ref="B5:Q5"/>
    <mergeCell ref="B6:Q6"/>
    <mergeCell ref="B8:Q8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5" fitToHeight="0" orientation="landscape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25"/>
  <sheetViews>
    <sheetView view="pageBreakPreview" topLeftCell="A4" zoomScale="65" zoomScaleNormal="100" zoomScaleSheetLayoutView="65" workbookViewId="0">
      <selection activeCell="I13" sqref="I13"/>
    </sheetView>
  </sheetViews>
  <sheetFormatPr defaultRowHeight="15" x14ac:dyDescent="0.25"/>
  <cols>
    <col min="1" max="1" width="9.140625" style="65"/>
    <col min="2" max="2" width="38.140625" style="66" customWidth="1"/>
    <col min="3" max="5" width="12.5703125" style="65" customWidth="1"/>
    <col min="6" max="6" width="15.42578125" style="65" customWidth="1"/>
    <col min="7" max="8" width="12.5703125" style="65" customWidth="1"/>
    <col min="9" max="9" width="44.7109375" style="66" customWidth="1"/>
    <col min="10" max="10" width="17.85546875" style="65" customWidth="1"/>
    <col min="11" max="12" width="21" style="65" customWidth="1"/>
    <col min="13" max="13" width="12.5703125" style="65" customWidth="1"/>
    <col min="14" max="14" width="18.42578125" style="65" customWidth="1"/>
    <col min="15" max="15" width="12.5703125" style="65" customWidth="1"/>
    <col min="16" max="16" width="19.7109375" style="65" customWidth="1"/>
    <col min="17" max="17" width="30" customWidth="1"/>
  </cols>
  <sheetData>
    <row r="1" spans="1:18" ht="18.75" x14ac:dyDescent="0.25">
      <c r="A1" s="1"/>
      <c r="B1" s="20"/>
      <c r="C1" s="5"/>
      <c r="D1" s="4"/>
      <c r="E1" s="4"/>
      <c r="F1" s="4"/>
      <c r="G1" s="1"/>
      <c r="H1" s="1"/>
      <c r="I1" s="20"/>
      <c r="J1" s="1"/>
      <c r="K1" s="1"/>
      <c r="L1" s="1"/>
      <c r="M1" s="1"/>
      <c r="N1" s="1"/>
      <c r="O1" s="1"/>
      <c r="P1" s="1"/>
    </row>
    <row r="2" spans="1:18" ht="20.25" x14ac:dyDescent="0.25">
      <c r="A2"/>
      <c r="B2" s="485" t="s">
        <v>0</v>
      </c>
      <c r="C2" s="485"/>
      <c r="D2" s="485"/>
      <c r="E2" s="485"/>
      <c r="F2" s="485"/>
      <c r="G2" s="485"/>
      <c r="H2" s="485"/>
      <c r="I2" s="485"/>
      <c r="J2" s="485"/>
      <c r="K2" s="485"/>
      <c r="L2" s="485"/>
      <c r="M2" s="485"/>
      <c r="N2" s="485"/>
      <c r="O2" s="485"/>
      <c r="P2" s="485"/>
      <c r="Q2" s="485"/>
      <c r="R2" s="1"/>
    </row>
    <row r="3" spans="1:18" ht="20.25" x14ac:dyDescent="0.25">
      <c r="A3"/>
      <c r="B3" s="485" t="s">
        <v>291</v>
      </c>
      <c r="C3" s="485"/>
      <c r="D3" s="485"/>
      <c r="E3" s="485"/>
      <c r="F3" s="485"/>
      <c r="G3" s="485"/>
      <c r="H3" s="485"/>
      <c r="I3" s="485"/>
      <c r="J3" s="485"/>
      <c r="K3" s="485"/>
      <c r="L3" s="485"/>
      <c r="M3" s="485"/>
      <c r="N3" s="485"/>
      <c r="O3" s="485"/>
      <c r="P3" s="485"/>
      <c r="Q3" s="485"/>
      <c r="R3" s="1"/>
    </row>
    <row r="4" spans="1:18" ht="20.25" x14ac:dyDescent="0.25">
      <c r="A4"/>
      <c r="B4" s="486" t="s">
        <v>72</v>
      </c>
      <c r="C4" s="486"/>
      <c r="D4" s="486"/>
      <c r="E4" s="486"/>
      <c r="F4" s="486"/>
      <c r="G4" s="486"/>
      <c r="H4" s="486"/>
      <c r="I4" s="486"/>
      <c r="J4" s="486"/>
      <c r="K4" s="486"/>
      <c r="L4" s="486"/>
      <c r="M4" s="486"/>
      <c r="N4" s="486"/>
      <c r="O4" s="486"/>
      <c r="P4" s="486"/>
      <c r="Q4" s="486"/>
      <c r="R4" s="1"/>
    </row>
    <row r="5" spans="1:18" ht="16.5" x14ac:dyDescent="0.25">
      <c r="A5"/>
      <c r="B5" s="479" t="s">
        <v>33</v>
      </c>
      <c r="C5" s="479"/>
      <c r="D5" s="479"/>
      <c r="E5" s="479"/>
      <c r="F5" s="479"/>
      <c r="G5" s="479"/>
      <c r="H5" s="479"/>
      <c r="I5" s="479"/>
      <c r="J5" s="479"/>
      <c r="K5" s="479"/>
      <c r="L5" s="479"/>
      <c r="M5" s="479"/>
      <c r="N5" s="479"/>
      <c r="O5" s="479"/>
      <c r="P5" s="479"/>
      <c r="Q5" s="479"/>
      <c r="R5" s="57"/>
    </row>
    <row r="6" spans="1:18" ht="20.25" x14ac:dyDescent="0.25">
      <c r="A6"/>
      <c r="B6" s="485" t="s">
        <v>509</v>
      </c>
      <c r="C6" s="485"/>
      <c r="D6" s="485"/>
      <c r="E6" s="485"/>
      <c r="F6" s="485"/>
      <c r="G6" s="485"/>
      <c r="H6" s="485"/>
      <c r="I6" s="485"/>
      <c r="J6" s="485"/>
      <c r="K6" s="485"/>
      <c r="L6" s="485"/>
      <c r="M6" s="485"/>
      <c r="N6" s="485"/>
      <c r="O6" s="485"/>
      <c r="P6" s="485"/>
      <c r="Q6" s="485"/>
      <c r="R6" s="1"/>
    </row>
    <row r="7" spans="1:18" ht="16.5" x14ac:dyDescent="0.25">
      <c r="A7" s="253"/>
      <c r="B7" s="21"/>
      <c r="C7" s="253"/>
      <c r="D7" s="253"/>
      <c r="E7" s="253"/>
      <c r="F7" s="253"/>
      <c r="G7" s="253"/>
      <c r="H7" s="253"/>
      <c r="I7" s="21"/>
      <c r="J7" s="253"/>
      <c r="K7" s="253"/>
      <c r="L7" s="253"/>
      <c r="M7" s="253"/>
      <c r="N7" s="253"/>
      <c r="O7" s="253"/>
      <c r="P7" s="1"/>
    </row>
    <row r="8" spans="1:18" ht="16.5" customHeight="1" x14ac:dyDescent="0.25">
      <c r="A8" s="255"/>
      <c r="B8" s="487" t="s">
        <v>2</v>
      </c>
      <c r="C8" s="488"/>
      <c r="D8" s="488"/>
      <c r="E8" s="488"/>
      <c r="F8" s="488"/>
      <c r="G8" s="488"/>
      <c r="H8" s="488"/>
      <c r="I8" s="488"/>
      <c r="J8" s="488"/>
      <c r="K8" s="488"/>
      <c r="L8" s="488"/>
      <c r="M8" s="488"/>
      <c r="N8" s="488"/>
      <c r="O8" s="488"/>
      <c r="P8" s="488"/>
      <c r="Q8" s="488"/>
    </row>
    <row r="9" spans="1:18" ht="16.5" customHeight="1" x14ac:dyDescent="0.25">
      <c r="A9" s="255"/>
      <c r="B9" s="480" t="s">
        <v>70</v>
      </c>
      <c r="C9" s="480"/>
      <c r="D9" s="480"/>
      <c r="E9" s="480"/>
      <c r="F9" s="480"/>
      <c r="G9" s="480"/>
      <c r="H9" s="480" t="s">
        <v>71</v>
      </c>
      <c r="I9" s="489"/>
      <c r="J9" s="489"/>
      <c r="K9" s="489"/>
      <c r="L9" s="489"/>
      <c r="M9" s="489"/>
      <c r="N9" s="489"/>
      <c r="O9" s="480" t="s">
        <v>24</v>
      </c>
      <c r="P9" s="480"/>
      <c r="Q9" s="481"/>
    </row>
    <row r="10" spans="1:18" ht="66" x14ac:dyDescent="0.25">
      <c r="A10" s="260" t="s">
        <v>1</v>
      </c>
      <c r="B10" s="47" t="s">
        <v>5</v>
      </c>
      <c r="C10" s="48" t="s">
        <v>11</v>
      </c>
      <c r="D10" s="49" t="s">
        <v>16</v>
      </c>
      <c r="E10" s="49" t="s">
        <v>17</v>
      </c>
      <c r="F10" s="49" t="s">
        <v>18</v>
      </c>
      <c r="G10" s="49" t="s">
        <v>19</v>
      </c>
      <c r="H10" s="260" t="s">
        <v>1</v>
      </c>
      <c r="I10" s="47" t="s">
        <v>5</v>
      </c>
      <c r="J10" s="48" t="s">
        <v>11</v>
      </c>
      <c r="K10" s="49" t="s">
        <v>20</v>
      </c>
      <c r="L10" s="49" t="s">
        <v>21</v>
      </c>
      <c r="M10" s="49" t="s">
        <v>23</v>
      </c>
      <c r="N10" s="49" t="s">
        <v>22</v>
      </c>
      <c r="O10" s="30" t="s">
        <v>62</v>
      </c>
      <c r="P10" s="255" t="s">
        <v>439</v>
      </c>
      <c r="Q10" s="255" t="s">
        <v>440</v>
      </c>
    </row>
    <row r="11" spans="1:18" s="55" customFormat="1" ht="12.75" customHeight="1" x14ac:dyDescent="0.25">
      <c r="A11" s="54">
        <v>1</v>
      </c>
      <c r="B11" s="40">
        <v>2</v>
      </c>
      <c r="C11" s="51">
        <v>3</v>
      </c>
      <c r="D11" s="52">
        <v>4</v>
      </c>
      <c r="E11" s="52">
        <v>5</v>
      </c>
      <c r="F11" s="52">
        <v>6</v>
      </c>
      <c r="G11" s="51">
        <v>7</v>
      </c>
      <c r="H11" s="52">
        <v>8</v>
      </c>
      <c r="I11" s="52">
        <v>9</v>
      </c>
      <c r="J11" s="51">
        <v>10</v>
      </c>
      <c r="K11" s="52">
        <v>11</v>
      </c>
      <c r="L11" s="52">
        <v>12</v>
      </c>
      <c r="M11" s="51">
        <v>13</v>
      </c>
      <c r="N11" s="52">
        <v>14</v>
      </c>
      <c r="O11" s="52">
        <v>15</v>
      </c>
      <c r="P11" s="52">
        <v>16</v>
      </c>
      <c r="Q11" s="52">
        <v>17</v>
      </c>
    </row>
    <row r="12" spans="1:18" ht="162.75" customHeight="1" x14ac:dyDescent="0.25">
      <c r="A12" s="255" t="s">
        <v>12</v>
      </c>
      <c r="B12" s="3" t="s">
        <v>481</v>
      </c>
      <c r="C12" s="255"/>
      <c r="D12" s="255"/>
      <c r="E12" s="255"/>
      <c r="F12" s="18"/>
      <c r="G12" s="6"/>
      <c r="H12" s="255" t="str">
        <f>A12</f>
        <v>I</v>
      </c>
      <c r="I12" s="3" t="str">
        <f>B12</f>
        <v>Организация и осуществление транспортного обслуживания должностных лиц, государственных органов и государственных учреждений Красноярского края, органов местного самоуправления и муниципальных учреждений Красноярского края, избирательных комиссий</v>
      </c>
      <c r="J12" s="39"/>
      <c r="K12" s="9"/>
      <c r="L12" s="9"/>
      <c r="M12" s="18"/>
      <c r="N12" s="61"/>
      <c r="O12" s="61"/>
      <c r="P12" s="255"/>
      <c r="Q12" s="476" t="s">
        <v>587</v>
      </c>
    </row>
    <row r="13" spans="1:18" ht="56.25" customHeight="1" x14ac:dyDescent="0.25">
      <c r="A13" s="39" t="s">
        <v>7</v>
      </c>
      <c r="B13" s="2" t="s">
        <v>267</v>
      </c>
      <c r="C13" s="39" t="s">
        <v>25</v>
      </c>
      <c r="D13" s="229">
        <v>100</v>
      </c>
      <c r="E13" s="39">
        <v>103.85</v>
      </c>
      <c r="F13" s="26">
        <v>100</v>
      </c>
      <c r="G13" s="39"/>
      <c r="H13" s="39" t="s">
        <v>7</v>
      </c>
      <c r="I13" s="2" t="s">
        <v>269</v>
      </c>
      <c r="J13" s="39" t="s">
        <v>260</v>
      </c>
      <c r="K13" s="11">
        <v>265054.75</v>
      </c>
      <c r="L13" s="11">
        <v>275256.25</v>
      </c>
      <c r="M13" s="26">
        <f>IF(L13/K13*100&gt;110,110,L13/K13*100)</f>
        <v>103.84882745923247</v>
      </c>
      <c r="N13" s="69"/>
      <c r="O13" s="19"/>
      <c r="P13" s="10"/>
      <c r="Q13" s="477"/>
    </row>
    <row r="14" spans="1:18" ht="74.25" customHeight="1" x14ac:dyDescent="0.25">
      <c r="A14" s="39" t="s">
        <v>8</v>
      </c>
      <c r="B14" s="2" t="s">
        <v>26</v>
      </c>
      <c r="C14" s="39" t="s">
        <v>445</v>
      </c>
      <c r="D14" s="39">
        <v>0</v>
      </c>
      <c r="E14" s="39">
        <v>0</v>
      </c>
      <c r="F14" s="26">
        <v>100</v>
      </c>
      <c r="G14" s="39"/>
      <c r="H14" s="39"/>
      <c r="I14" s="23"/>
      <c r="J14" s="39"/>
      <c r="K14" s="12"/>
      <c r="L14" s="12"/>
      <c r="M14" s="26"/>
      <c r="N14" s="69"/>
      <c r="O14" s="19"/>
      <c r="P14" s="10"/>
      <c r="Q14" s="477"/>
    </row>
    <row r="15" spans="1:18" ht="38.25" customHeight="1" x14ac:dyDescent="0.25">
      <c r="A15" s="261"/>
      <c r="B15" s="22" t="s">
        <v>6</v>
      </c>
      <c r="C15" s="261"/>
      <c r="D15" s="261"/>
      <c r="E15" s="261"/>
      <c r="F15" s="7"/>
      <c r="G15" s="7">
        <f>(F13+F14)/2</f>
        <v>100</v>
      </c>
      <c r="H15" s="36"/>
      <c r="I15" s="22" t="s">
        <v>6</v>
      </c>
      <c r="J15" s="36"/>
      <c r="K15" s="36"/>
      <c r="L15" s="36"/>
      <c r="M15" s="7"/>
      <c r="N15" s="7">
        <f>M13</f>
        <v>103.84882745923247</v>
      </c>
      <c r="O15" s="7">
        <f>(G15+N15)/2</f>
        <v>101.92441372961623</v>
      </c>
      <c r="P15" s="261" t="s">
        <v>594</v>
      </c>
      <c r="Q15" s="477"/>
    </row>
    <row r="16" spans="1:18" ht="61.5" customHeight="1" x14ac:dyDescent="0.25">
      <c r="A16" s="255" t="s">
        <v>13</v>
      </c>
      <c r="B16" s="3" t="s">
        <v>358</v>
      </c>
      <c r="C16" s="255"/>
      <c r="D16" s="255"/>
      <c r="E16" s="255"/>
      <c r="F16" s="18"/>
      <c r="G16" s="6"/>
      <c r="H16" s="255" t="s">
        <v>13</v>
      </c>
      <c r="I16" s="3" t="str">
        <f>B16</f>
        <v>Уборка территории и аналогичная деятельность</v>
      </c>
      <c r="J16" s="39"/>
      <c r="K16" s="11"/>
      <c r="L16" s="11"/>
      <c r="M16" s="18"/>
      <c r="N16" s="61"/>
      <c r="O16" s="61"/>
      <c r="P16" s="255"/>
      <c r="Q16" s="477"/>
    </row>
    <row r="17" spans="1:17" ht="53.25" customHeight="1" x14ac:dyDescent="0.25">
      <c r="A17" s="39" t="s">
        <v>14</v>
      </c>
      <c r="B17" s="2" t="s">
        <v>270</v>
      </c>
      <c r="C17" s="39" t="s">
        <v>25</v>
      </c>
      <c r="D17" s="39" t="s">
        <v>359</v>
      </c>
      <c r="E17" s="39">
        <v>74.650000000000006</v>
      </c>
      <c r="F17" s="26">
        <v>100</v>
      </c>
      <c r="G17" s="39"/>
      <c r="H17" s="39" t="s">
        <v>14</v>
      </c>
      <c r="I17" s="2" t="s">
        <v>272</v>
      </c>
      <c r="J17" s="39" t="s">
        <v>273</v>
      </c>
      <c r="K17" s="11">
        <v>9831445.4000000004</v>
      </c>
      <c r="L17" s="11">
        <v>10484303.300000001</v>
      </c>
      <c r="M17" s="26">
        <f>IF(L17/K17*100&gt;110,110,L17/K17*100)</f>
        <v>106.64050781383581</v>
      </c>
      <c r="N17" s="69"/>
      <c r="O17" s="19"/>
      <c r="P17" s="10"/>
      <c r="Q17" s="477"/>
    </row>
    <row r="18" spans="1:17" ht="72" customHeight="1" x14ac:dyDescent="0.25">
      <c r="A18" s="39" t="s">
        <v>15</v>
      </c>
      <c r="B18" s="2" t="s">
        <v>271</v>
      </c>
      <c r="C18" s="8" t="s">
        <v>25</v>
      </c>
      <c r="D18" s="39" t="s">
        <v>360</v>
      </c>
      <c r="E18" s="39">
        <v>43.3</v>
      </c>
      <c r="F18" s="26">
        <v>100</v>
      </c>
      <c r="G18" s="39"/>
      <c r="H18" s="39"/>
      <c r="I18" s="2"/>
      <c r="J18" s="39"/>
      <c r="K18" s="11"/>
      <c r="L18" s="11"/>
      <c r="M18" s="26"/>
      <c r="N18" s="69"/>
      <c r="O18" s="19"/>
      <c r="P18" s="10"/>
      <c r="Q18" s="477"/>
    </row>
    <row r="19" spans="1:17" ht="83.25" customHeight="1" x14ac:dyDescent="0.25">
      <c r="A19" s="257" t="s">
        <v>27</v>
      </c>
      <c r="B19" s="259" t="s">
        <v>26</v>
      </c>
      <c r="C19" s="257" t="s">
        <v>268</v>
      </c>
      <c r="D19" s="257">
        <v>0</v>
      </c>
      <c r="E19" s="257">
        <v>0</v>
      </c>
      <c r="F19" s="26">
        <v>100</v>
      </c>
      <c r="G19" s="39"/>
      <c r="H19" s="39"/>
      <c r="I19" s="23"/>
      <c r="J19" s="19"/>
      <c r="K19" s="12"/>
      <c r="L19" s="12"/>
      <c r="M19" s="26"/>
      <c r="N19" s="69"/>
      <c r="O19" s="19"/>
      <c r="P19" s="10"/>
      <c r="Q19" s="477"/>
    </row>
    <row r="20" spans="1:17" ht="38.25" customHeight="1" x14ac:dyDescent="0.25">
      <c r="A20" s="252"/>
      <c r="B20" s="22" t="s">
        <v>6</v>
      </c>
      <c r="C20" s="261"/>
      <c r="D20" s="261"/>
      <c r="E20" s="261"/>
      <c r="F20" s="7"/>
      <c r="G20" s="7">
        <f>(F17+F18+F19)/3</f>
        <v>100</v>
      </c>
      <c r="H20" s="36"/>
      <c r="I20" s="22" t="s">
        <v>6</v>
      </c>
      <c r="J20" s="36"/>
      <c r="K20" s="36"/>
      <c r="L20" s="36"/>
      <c r="M20" s="7"/>
      <c r="N20" s="7">
        <f>M17</f>
        <v>106.64050781383581</v>
      </c>
      <c r="O20" s="7">
        <f>(G20+N20)/2</f>
        <v>103.32025390691791</v>
      </c>
      <c r="P20" s="261" t="s">
        <v>594</v>
      </c>
      <c r="Q20" s="477"/>
    </row>
    <row r="21" spans="1:17" ht="16.5" x14ac:dyDescent="0.25">
      <c r="A21" s="62"/>
      <c r="B21" s="63"/>
      <c r="C21" s="62"/>
      <c r="D21" s="62"/>
      <c r="E21" s="62"/>
      <c r="F21" s="62"/>
      <c r="G21" s="62"/>
      <c r="H21" s="62"/>
      <c r="I21" s="63"/>
      <c r="J21" s="62"/>
      <c r="K21" s="62"/>
      <c r="L21" s="62"/>
      <c r="M21" s="64"/>
      <c r="N21" s="62"/>
      <c r="O21" s="62"/>
      <c r="P21" s="62"/>
      <c r="Q21" s="179"/>
    </row>
    <row r="22" spans="1:17" ht="16.5" x14ac:dyDescent="0.25">
      <c r="A22" s="62"/>
      <c r="B22" s="63"/>
      <c r="C22" s="62"/>
      <c r="D22" s="62"/>
      <c r="E22" s="62"/>
      <c r="F22" s="62"/>
      <c r="G22" s="62"/>
      <c r="H22" s="62"/>
      <c r="I22" s="63"/>
      <c r="J22" s="62"/>
      <c r="K22" s="62"/>
      <c r="L22" s="62"/>
      <c r="M22" s="62"/>
      <c r="N22" s="62"/>
      <c r="O22" s="62"/>
      <c r="P22" s="62"/>
      <c r="Q22" s="179"/>
    </row>
    <row r="23" spans="1:17" ht="16.5" x14ac:dyDescent="0.25">
      <c r="A23" s="62"/>
      <c r="B23" s="63"/>
      <c r="C23" s="62"/>
      <c r="D23" s="62"/>
      <c r="E23" s="62"/>
      <c r="F23" s="62"/>
      <c r="G23" s="62"/>
      <c r="H23" s="62"/>
      <c r="I23" s="63"/>
      <c r="J23" s="62"/>
      <c r="K23" s="62"/>
      <c r="L23" s="62"/>
      <c r="M23" s="62"/>
      <c r="N23" s="62"/>
      <c r="O23" s="62"/>
      <c r="P23" s="62"/>
      <c r="Q23" s="179"/>
    </row>
    <row r="24" spans="1:17" ht="16.5" x14ac:dyDescent="0.25">
      <c r="A24" s="62"/>
      <c r="B24" s="63"/>
      <c r="C24" s="62"/>
      <c r="D24" s="62"/>
      <c r="E24" s="62"/>
      <c r="F24" s="62"/>
      <c r="G24" s="62"/>
      <c r="H24" s="62"/>
      <c r="I24" s="63"/>
      <c r="J24" s="62"/>
      <c r="K24" s="62"/>
      <c r="L24" s="62"/>
      <c r="M24" s="62"/>
      <c r="N24" s="62"/>
      <c r="O24" s="62"/>
      <c r="P24" s="62"/>
      <c r="Q24" s="74"/>
    </row>
    <row r="25" spans="1:17" x14ac:dyDescent="0.25">
      <c r="A25" s="62"/>
      <c r="B25" s="63"/>
      <c r="C25" s="62"/>
      <c r="D25" s="62"/>
      <c r="E25" s="62"/>
      <c r="F25" s="62"/>
      <c r="G25" s="62"/>
      <c r="H25" s="62"/>
      <c r="I25" s="63"/>
      <c r="J25" s="62"/>
      <c r="K25" s="62"/>
      <c r="L25" s="62"/>
      <c r="M25" s="62"/>
      <c r="N25" s="62"/>
      <c r="O25" s="62"/>
      <c r="P25" s="62"/>
      <c r="Q25" s="56"/>
    </row>
  </sheetData>
  <mergeCells count="10">
    <mergeCell ref="B9:G9"/>
    <mergeCell ref="H9:N9"/>
    <mergeCell ref="O9:Q9"/>
    <mergeCell ref="Q12:Q20"/>
    <mergeCell ref="B2:Q2"/>
    <mergeCell ref="B3:Q3"/>
    <mergeCell ref="B4:Q4"/>
    <mergeCell ref="B5:Q5"/>
    <mergeCell ref="B6:Q6"/>
    <mergeCell ref="B8:Q8"/>
  </mergeCells>
  <printOptions horizontalCentered="1"/>
  <pageMargins left="0.11811023622047245" right="0.31496062992125984" top="0.35433070866141736" bottom="0.15748031496062992" header="0.31496062992125984" footer="0.31496062992125984"/>
  <pageSetup paperSize="9" scale="44" fitToHeight="0" orientation="landscape" horizontalDpi="4294967294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W43"/>
  <sheetViews>
    <sheetView view="pageBreakPreview" zoomScale="60" zoomScaleNormal="100" workbookViewId="0">
      <pane xSplit="1" ySplit="11" topLeftCell="B25" activePane="bottomRight" state="frozen"/>
      <selection pane="topRight" activeCell="C1" sqref="C1"/>
      <selection pane="bottomLeft" activeCell="A12" sqref="A12"/>
      <selection pane="bottomRight" activeCell="N26" sqref="N26"/>
    </sheetView>
  </sheetViews>
  <sheetFormatPr defaultRowHeight="16.5" x14ac:dyDescent="0.25"/>
  <cols>
    <col min="1" max="1" width="10.42578125" style="34" bestFit="1" customWidth="1"/>
    <col min="2" max="2" width="38.140625" style="35" customWidth="1"/>
    <col min="3" max="3" width="18.85546875" style="34" customWidth="1"/>
    <col min="4" max="7" width="12.140625" style="34" customWidth="1"/>
    <col min="8" max="8" width="12.5703125" style="34" customWidth="1"/>
    <col min="9" max="9" width="40.7109375" style="35" customWidth="1"/>
    <col min="10" max="10" width="16.5703125" style="34" customWidth="1"/>
    <col min="11" max="12" width="14.5703125" style="34" customWidth="1"/>
    <col min="13" max="13" width="12.5703125" style="34" customWidth="1"/>
    <col min="14" max="14" width="14.85546875" style="34" customWidth="1"/>
    <col min="15" max="15" width="17.85546875" style="34" customWidth="1"/>
    <col min="16" max="16" width="33.5703125" style="34" customWidth="1"/>
    <col min="17" max="17" width="32.28515625" customWidth="1"/>
  </cols>
  <sheetData>
    <row r="1" spans="1:17" x14ac:dyDescent="0.25">
      <c r="A1" s="27"/>
      <c r="B1" s="28"/>
      <c r="C1" s="27"/>
      <c r="D1" s="288"/>
      <c r="E1" s="288"/>
      <c r="F1" s="288"/>
      <c r="G1" s="27"/>
      <c r="H1" s="27"/>
      <c r="I1" s="28"/>
      <c r="J1" s="27"/>
      <c r="K1" s="27"/>
      <c r="L1" s="27"/>
      <c r="M1" s="27"/>
      <c r="N1" s="27"/>
      <c r="O1" s="27"/>
      <c r="P1" s="27"/>
    </row>
    <row r="2" spans="1:17" ht="40.5" customHeight="1" x14ac:dyDescent="0.25">
      <c r="A2" s="485" t="s">
        <v>0</v>
      </c>
      <c r="B2" s="485"/>
      <c r="C2" s="485"/>
      <c r="D2" s="485"/>
      <c r="E2" s="485"/>
      <c r="F2" s="485"/>
      <c r="G2" s="485"/>
      <c r="H2" s="485"/>
      <c r="I2" s="485"/>
      <c r="J2" s="485"/>
      <c r="K2" s="485"/>
      <c r="L2" s="485"/>
      <c r="M2" s="485"/>
      <c r="N2" s="485"/>
      <c r="O2" s="485"/>
      <c r="P2" s="485"/>
    </row>
    <row r="3" spans="1:17" ht="20.25" customHeight="1" x14ac:dyDescent="0.25">
      <c r="A3" s="485" t="s">
        <v>292</v>
      </c>
      <c r="B3" s="485"/>
      <c r="C3" s="485"/>
      <c r="D3" s="485"/>
      <c r="E3" s="485"/>
      <c r="F3" s="485"/>
      <c r="G3" s="485"/>
      <c r="H3" s="485"/>
      <c r="I3" s="485"/>
      <c r="J3" s="485"/>
      <c r="K3" s="485"/>
      <c r="L3" s="485"/>
      <c r="M3" s="485"/>
      <c r="N3" s="485"/>
      <c r="O3" s="485"/>
      <c r="P3" s="485"/>
    </row>
    <row r="4" spans="1:17" ht="24" customHeight="1" x14ac:dyDescent="0.25">
      <c r="A4" s="493" t="s">
        <v>74</v>
      </c>
      <c r="B4" s="493"/>
      <c r="C4" s="493"/>
      <c r="D4" s="493"/>
      <c r="E4" s="493"/>
      <c r="F4" s="493"/>
      <c r="G4" s="493"/>
      <c r="H4" s="493"/>
      <c r="I4" s="493"/>
      <c r="J4" s="493"/>
      <c r="K4" s="493"/>
      <c r="L4" s="493"/>
      <c r="M4" s="493"/>
      <c r="N4" s="493"/>
      <c r="O4" s="493"/>
      <c r="P4" s="493"/>
    </row>
    <row r="5" spans="1:17" ht="27.75" customHeight="1" x14ac:dyDescent="0.25">
      <c r="A5" s="485" t="s">
        <v>33</v>
      </c>
      <c r="B5" s="485"/>
      <c r="C5" s="485"/>
      <c r="D5" s="485"/>
      <c r="E5" s="485"/>
      <c r="F5" s="485"/>
      <c r="G5" s="485"/>
      <c r="H5" s="485"/>
      <c r="I5" s="485"/>
      <c r="J5" s="485"/>
      <c r="K5" s="485"/>
      <c r="L5" s="485"/>
      <c r="M5" s="485"/>
      <c r="N5" s="485"/>
      <c r="O5" s="485"/>
      <c r="P5" s="485"/>
    </row>
    <row r="6" spans="1:17" ht="20.25" x14ac:dyDescent="0.25">
      <c r="A6" s="485" t="s">
        <v>510</v>
      </c>
      <c r="B6" s="485"/>
      <c r="C6" s="485"/>
      <c r="D6" s="485"/>
      <c r="E6" s="485"/>
      <c r="F6" s="485"/>
      <c r="G6" s="485"/>
      <c r="H6" s="485"/>
      <c r="I6" s="485"/>
      <c r="J6" s="485"/>
      <c r="K6" s="485"/>
      <c r="L6" s="485"/>
      <c r="M6" s="485"/>
      <c r="N6" s="485"/>
      <c r="O6" s="485"/>
      <c r="P6" s="485"/>
    </row>
    <row r="7" spans="1:17" x14ac:dyDescent="0.25">
      <c r="A7" s="264"/>
      <c r="B7" s="21"/>
      <c r="C7" s="264"/>
      <c r="D7" s="268"/>
      <c r="E7" s="264"/>
      <c r="F7" s="264"/>
      <c r="G7" s="264"/>
      <c r="H7" s="264"/>
      <c r="I7" s="21"/>
      <c r="J7" s="264"/>
      <c r="K7" s="264"/>
      <c r="L7" s="264"/>
      <c r="M7" s="264"/>
      <c r="N7" s="264"/>
      <c r="O7" s="264"/>
      <c r="P7" s="27"/>
    </row>
    <row r="8" spans="1:17" ht="16.5" customHeight="1" x14ac:dyDescent="0.25">
      <c r="A8" s="265"/>
      <c r="B8" s="487" t="s">
        <v>2</v>
      </c>
      <c r="C8" s="488"/>
      <c r="D8" s="488"/>
      <c r="E8" s="488"/>
      <c r="F8" s="488"/>
      <c r="G8" s="488"/>
      <c r="H8" s="488"/>
      <c r="I8" s="488"/>
      <c r="J8" s="488"/>
      <c r="K8" s="488"/>
      <c r="L8" s="488"/>
      <c r="M8" s="488"/>
      <c r="N8" s="488"/>
      <c r="O8" s="488"/>
      <c r="P8" s="488"/>
      <c r="Q8" s="488"/>
    </row>
    <row r="9" spans="1:17" x14ac:dyDescent="0.25">
      <c r="A9" s="265"/>
      <c r="B9" s="480" t="s">
        <v>70</v>
      </c>
      <c r="C9" s="480"/>
      <c r="D9" s="480"/>
      <c r="E9" s="480"/>
      <c r="F9" s="480"/>
      <c r="G9" s="480"/>
      <c r="H9" s="480" t="s">
        <v>71</v>
      </c>
      <c r="I9" s="482"/>
      <c r="J9" s="482"/>
      <c r="K9" s="482"/>
      <c r="L9" s="482"/>
      <c r="M9" s="482"/>
      <c r="N9" s="482"/>
      <c r="O9" s="480" t="s">
        <v>24</v>
      </c>
      <c r="P9" s="480"/>
      <c r="Q9" s="481"/>
    </row>
    <row r="10" spans="1:17" ht="44.25" customHeight="1" x14ac:dyDescent="0.25">
      <c r="A10" s="265" t="s">
        <v>1</v>
      </c>
      <c r="B10" s="3" t="s">
        <v>5</v>
      </c>
      <c r="C10" s="265" t="s">
        <v>11</v>
      </c>
      <c r="D10" s="30" t="s">
        <v>54</v>
      </c>
      <c r="E10" s="30" t="s">
        <v>55</v>
      </c>
      <c r="F10" s="30" t="s">
        <v>56</v>
      </c>
      <c r="G10" s="30" t="s">
        <v>57</v>
      </c>
      <c r="H10" s="265" t="s">
        <v>1</v>
      </c>
      <c r="I10" s="3" t="s">
        <v>5</v>
      </c>
      <c r="J10" s="265" t="s">
        <v>11</v>
      </c>
      <c r="K10" s="30" t="s">
        <v>58</v>
      </c>
      <c r="L10" s="30" t="s">
        <v>59</v>
      </c>
      <c r="M10" s="30" t="s">
        <v>60</v>
      </c>
      <c r="N10" s="30" t="s">
        <v>61</v>
      </c>
      <c r="O10" s="30" t="s">
        <v>62</v>
      </c>
      <c r="P10" s="265" t="s">
        <v>439</v>
      </c>
      <c r="Q10" s="265" t="s">
        <v>440</v>
      </c>
    </row>
    <row r="11" spans="1:17" s="50" customFormat="1" x14ac:dyDescent="0.2">
      <c r="A11" s="39">
        <v>1</v>
      </c>
      <c r="B11" s="67">
        <v>2</v>
      </c>
      <c r="C11" s="39">
        <v>3</v>
      </c>
      <c r="D11" s="67">
        <v>4</v>
      </c>
      <c r="E11" s="39">
        <v>5</v>
      </c>
      <c r="F11" s="67">
        <v>6</v>
      </c>
      <c r="G11" s="39">
        <v>7</v>
      </c>
      <c r="H11" s="67">
        <v>8</v>
      </c>
      <c r="I11" s="39">
        <v>9</v>
      </c>
      <c r="J11" s="67">
        <v>10</v>
      </c>
      <c r="K11" s="39">
        <v>11</v>
      </c>
      <c r="L11" s="67">
        <v>12</v>
      </c>
      <c r="M11" s="39">
        <v>13</v>
      </c>
      <c r="N11" s="67">
        <v>14</v>
      </c>
      <c r="O11" s="39">
        <v>15</v>
      </c>
      <c r="P11" s="67">
        <v>16</v>
      </c>
      <c r="Q11" s="67">
        <v>17</v>
      </c>
    </row>
    <row r="12" spans="1:17" ht="132" customHeight="1" x14ac:dyDescent="0.25">
      <c r="A12" s="265" t="s">
        <v>12</v>
      </c>
      <c r="B12" s="3" t="s">
        <v>414</v>
      </c>
      <c r="C12" s="265"/>
      <c r="D12" s="14"/>
      <c r="E12" s="14"/>
      <c r="F12" s="6"/>
      <c r="G12" s="6"/>
      <c r="H12" s="265" t="str">
        <f>A12</f>
        <v>I</v>
      </c>
      <c r="I12" s="3" t="str">
        <f>B12</f>
        <v>Организация мероприятий, направленных на профилактику асоциального поведения подростков и молодежи, поддержка детей и молодежи, находящейся в социально-опасном положении</v>
      </c>
      <c r="J12" s="39"/>
      <c r="K12" s="9"/>
      <c r="L12" s="9"/>
      <c r="M12" s="6"/>
      <c r="N12" s="32"/>
      <c r="O12" s="18"/>
      <c r="P12" s="265"/>
      <c r="Q12" s="490" t="s">
        <v>287</v>
      </c>
    </row>
    <row r="13" spans="1:17" ht="33" x14ac:dyDescent="0.25">
      <c r="A13" s="39" t="s">
        <v>7</v>
      </c>
      <c r="B13" s="2" t="s">
        <v>346</v>
      </c>
      <c r="C13" s="39" t="s">
        <v>38</v>
      </c>
      <c r="D13" s="226">
        <v>600</v>
      </c>
      <c r="E13" s="15">
        <v>634</v>
      </c>
      <c r="F13" s="9">
        <f>IF(E13/D13*100&gt;100,100,E13/D13*100)</f>
        <v>100</v>
      </c>
      <c r="G13" s="6"/>
      <c r="H13" s="39" t="s">
        <v>7</v>
      </c>
      <c r="I13" s="2" t="s">
        <v>40</v>
      </c>
      <c r="J13" s="39" t="s">
        <v>41</v>
      </c>
      <c r="K13" s="39">
        <v>96</v>
      </c>
      <c r="L13" s="39">
        <v>96</v>
      </c>
      <c r="M13" s="9">
        <f>IF(L13/K13*100&gt;110,110,L13/K13*100)</f>
        <v>100</v>
      </c>
      <c r="N13" s="32"/>
      <c r="O13" s="18"/>
      <c r="P13" s="33"/>
      <c r="Q13" s="490"/>
    </row>
    <row r="14" spans="1:17" ht="49.5" x14ac:dyDescent="0.25">
      <c r="A14" s="39" t="s">
        <v>8</v>
      </c>
      <c r="B14" s="2" t="s">
        <v>377</v>
      </c>
      <c r="C14" s="39" t="s">
        <v>25</v>
      </c>
      <c r="D14" s="15">
        <v>100</v>
      </c>
      <c r="E14" s="15">
        <v>100</v>
      </c>
      <c r="F14" s="9">
        <f>IF(E14/D14*100&gt;100,100,E14/D14*100)</f>
        <v>100</v>
      </c>
      <c r="G14" s="6"/>
      <c r="H14" s="39"/>
      <c r="I14" s="2"/>
      <c r="J14" s="39"/>
      <c r="K14" s="39"/>
      <c r="L14" s="39"/>
      <c r="M14" s="9"/>
      <c r="N14" s="32"/>
      <c r="O14" s="18"/>
      <c r="P14" s="33"/>
      <c r="Q14" s="490"/>
    </row>
    <row r="15" spans="1:17" ht="49.5" x14ac:dyDescent="0.25">
      <c r="A15" s="39" t="s">
        <v>9</v>
      </c>
      <c r="B15" s="2" t="s">
        <v>266</v>
      </c>
      <c r="C15" s="39" t="s">
        <v>38</v>
      </c>
      <c r="D15" s="15">
        <v>9</v>
      </c>
      <c r="E15" s="15">
        <v>8</v>
      </c>
      <c r="F15" s="9">
        <f>IF(E15/D15*100&gt;100,100,E15/D15*100)</f>
        <v>88.888888888888886</v>
      </c>
      <c r="G15" s="6"/>
      <c r="H15" s="39"/>
      <c r="I15" s="2"/>
      <c r="J15" s="39"/>
      <c r="K15" s="39"/>
      <c r="L15" s="39"/>
      <c r="M15" s="9"/>
      <c r="N15" s="32"/>
      <c r="O15" s="18"/>
      <c r="P15" s="33"/>
      <c r="Q15" s="490"/>
    </row>
    <row r="16" spans="1:17" ht="46.5" customHeight="1" x14ac:dyDescent="0.25">
      <c r="A16" s="39"/>
      <c r="B16" s="22" t="s">
        <v>6</v>
      </c>
      <c r="C16" s="266"/>
      <c r="D16" s="266"/>
      <c r="E16" s="266"/>
      <c r="F16" s="7"/>
      <c r="G16" s="7">
        <f>(F14+F15+F13)/3</f>
        <v>96.296296296296305</v>
      </c>
      <c r="H16" s="36"/>
      <c r="I16" s="22" t="s">
        <v>6</v>
      </c>
      <c r="J16" s="36"/>
      <c r="K16" s="36"/>
      <c r="L16" s="36"/>
      <c r="M16" s="7"/>
      <c r="N16" s="7">
        <f>M13</f>
        <v>100</v>
      </c>
      <c r="O16" s="7">
        <f>(G16+N16)/2</f>
        <v>98.148148148148152</v>
      </c>
      <c r="P16" s="266" t="s">
        <v>376</v>
      </c>
      <c r="Q16" s="490"/>
    </row>
    <row r="17" spans="1:17" ht="210.75" customHeight="1" x14ac:dyDescent="0.25">
      <c r="A17" s="265" t="s">
        <v>13</v>
      </c>
      <c r="B17" s="3" t="s">
        <v>261</v>
      </c>
      <c r="C17" s="265"/>
      <c r="D17" s="14"/>
      <c r="E17" s="14"/>
      <c r="F17" s="6"/>
      <c r="G17" s="6"/>
      <c r="H17" s="265" t="str">
        <f>A17</f>
        <v>II</v>
      </c>
      <c r="I17" s="3" t="str">
        <f>B17</f>
        <v>Организация мероприятий в сфере молодежной политики, направленных на формирование системы развития талантливой и инициативной молодежи, создание условий для самореализации подростков и молодежи, развитие творческого, профессионального, интеллектуального потенциалов подростков и молодежи</v>
      </c>
      <c r="J17" s="39"/>
      <c r="K17" s="9"/>
      <c r="L17" s="9"/>
      <c r="M17" s="6"/>
      <c r="N17" s="32"/>
      <c r="O17" s="18"/>
      <c r="P17" s="265"/>
      <c r="Q17" s="490"/>
    </row>
    <row r="18" spans="1:17" ht="33" x14ac:dyDescent="0.25">
      <c r="A18" s="39" t="s">
        <v>14</v>
      </c>
      <c r="B18" s="2" t="s">
        <v>346</v>
      </c>
      <c r="C18" s="39" t="s">
        <v>38</v>
      </c>
      <c r="D18" s="226">
        <v>4000</v>
      </c>
      <c r="E18" s="15">
        <v>4378</v>
      </c>
      <c r="F18" s="9">
        <f>IF(E18/D18*100&gt;100,100,E18/D18*100)</f>
        <v>100</v>
      </c>
      <c r="G18" s="6"/>
      <c r="H18" s="39" t="str">
        <f>A18</f>
        <v>2.1.</v>
      </c>
      <c r="I18" s="2" t="s">
        <v>40</v>
      </c>
      <c r="J18" s="39" t="s">
        <v>41</v>
      </c>
      <c r="K18" s="39">
        <v>48</v>
      </c>
      <c r="L18" s="39">
        <v>50</v>
      </c>
      <c r="M18" s="9">
        <f>IF(L18/K18*100&gt;110,110,L18/K18*100)</f>
        <v>104.16666666666667</v>
      </c>
      <c r="N18" s="32"/>
      <c r="O18" s="18"/>
      <c r="P18" s="33"/>
      <c r="Q18" s="490"/>
    </row>
    <row r="19" spans="1:17" ht="49.5" x14ac:dyDescent="0.25">
      <c r="A19" s="39" t="s">
        <v>15</v>
      </c>
      <c r="B19" s="2" t="s">
        <v>377</v>
      </c>
      <c r="C19" s="39" t="s">
        <v>25</v>
      </c>
      <c r="D19" s="15">
        <v>100</v>
      </c>
      <c r="E19" s="15">
        <v>100</v>
      </c>
      <c r="F19" s="9">
        <f>IF(E19/D19*100&gt;100,100,E19/D19*100)</f>
        <v>100</v>
      </c>
      <c r="G19" s="6"/>
      <c r="H19" s="39"/>
      <c r="I19" s="2"/>
      <c r="J19" s="39"/>
      <c r="K19" s="39"/>
      <c r="L19" s="39"/>
      <c r="M19" s="9"/>
      <c r="N19" s="32"/>
      <c r="O19" s="18"/>
      <c r="P19" s="33"/>
      <c r="Q19" s="490"/>
    </row>
    <row r="20" spans="1:17" ht="43.5" customHeight="1" x14ac:dyDescent="0.25">
      <c r="A20" s="39"/>
      <c r="B20" s="22" t="s">
        <v>6</v>
      </c>
      <c r="C20" s="266"/>
      <c r="D20" s="266"/>
      <c r="E20" s="266"/>
      <c r="F20" s="7"/>
      <c r="G20" s="7">
        <f>(F18+F19)/2</f>
        <v>100</v>
      </c>
      <c r="H20" s="36"/>
      <c r="I20" s="22" t="s">
        <v>6</v>
      </c>
      <c r="J20" s="36"/>
      <c r="K20" s="36"/>
      <c r="L20" s="36"/>
      <c r="M20" s="7"/>
      <c r="N20" s="7">
        <f>M18</f>
        <v>104.16666666666667</v>
      </c>
      <c r="O20" s="7">
        <f>(G20+N20)/2</f>
        <v>102.08333333333334</v>
      </c>
      <c r="P20" s="266" t="s">
        <v>31</v>
      </c>
      <c r="Q20" s="490"/>
    </row>
    <row r="21" spans="1:17" ht="175.5" customHeight="1" x14ac:dyDescent="0.25">
      <c r="A21" s="265" t="s">
        <v>28</v>
      </c>
      <c r="B21" s="3" t="s">
        <v>262</v>
      </c>
      <c r="C21" s="265"/>
      <c r="D21" s="14"/>
      <c r="E21" s="14"/>
      <c r="F21" s="6"/>
      <c r="G21" s="6"/>
      <c r="H21" s="265" t="str">
        <f>A21</f>
        <v>III</v>
      </c>
      <c r="I21" s="3" t="str">
        <f>B21</f>
        <v>Организация мероприятий в сфере молодежной политики, направленных на гражданское и патриотическое воспитание молодежи, воспитание толерантности в молодежной среде, формирование правовых, культурных и нравственных ценностей среди молодежи</v>
      </c>
      <c r="J21" s="39"/>
      <c r="K21" s="39"/>
      <c r="L21" s="39"/>
      <c r="M21" s="6"/>
      <c r="N21" s="32"/>
      <c r="O21" s="18"/>
      <c r="P21" s="265"/>
      <c r="Q21" s="490"/>
    </row>
    <row r="22" spans="1:17" ht="33" x14ac:dyDescent="0.25">
      <c r="A22" s="39" t="s">
        <v>29</v>
      </c>
      <c r="B22" s="2" t="s">
        <v>595</v>
      </c>
      <c r="C22" s="39" t="s">
        <v>38</v>
      </c>
      <c r="D22" s="226">
        <v>4000</v>
      </c>
      <c r="E22" s="15">
        <v>4278</v>
      </c>
      <c r="F22" s="9">
        <f>IF(E22/D22*100&gt;100,100,E22/D22*100)</f>
        <v>100</v>
      </c>
      <c r="G22" s="6"/>
      <c r="H22" s="39" t="s">
        <v>136</v>
      </c>
      <c r="I22" s="2" t="s">
        <v>40</v>
      </c>
      <c r="J22" s="39" t="s">
        <v>41</v>
      </c>
      <c r="K22" s="39">
        <v>48</v>
      </c>
      <c r="L22" s="39">
        <v>49</v>
      </c>
      <c r="M22" s="9">
        <f>IF(L22/K22*100&gt;110,110,L22/K22*100)</f>
        <v>102.08333333333333</v>
      </c>
      <c r="N22" s="32"/>
      <c r="O22" s="18"/>
      <c r="P22" s="33"/>
      <c r="Q22" s="490"/>
    </row>
    <row r="23" spans="1:17" ht="33" x14ac:dyDescent="0.25">
      <c r="A23" s="39" t="s">
        <v>30</v>
      </c>
      <c r="B23" s="2" t="s">
        <v>378</v>
      </c>
      <c r="C23" s="39" t="s">
        <v>25</v>
      </c>
      <c r="D23" s="15">
        <v>100</v>
      </c>
      <c r="E23" s="15">
        <v>100</v>
      </c>
      <c r="F23" s="9">
        <f>IF(E23/D23*100&gt;100,100,E23/D23*100)</f>
        <v>100</v>
      </c>
      <c r="G23" s="6"/>
      <c r="H23" s="39"/>
      <c r="I23" s="2"/>
      <c r="J23" s="39"/>
      <c r="K23" s="39"/>
      <c r="L23" s="39"/>
      <c r="M23" s="9"/>
      <c r="N23" s="32"/>
      <c r="O23" s="18"/>
      <c r="P23" s="33"/>
      <c r="Q23" s="490"/>
    </row>
    <row r="24" spans="1:17" ht="49.5" x14ac:dyDescent="0.25">
      <c r="A24" s="39" t="s">
        <v>52</v>
      </c>
      <c r="B24" s="2" t="s">
        <v>377</v>
      </c>
      <c r="C24" s="39" t="s">
        <v>25</v>
      </c>
      <c r="D24" s="15">
        <v>100</v>
      </c>
      <c r="E24" s="15">
        <v>100</v>
      </c>
      <c r="F24" s="9">
        <f>IF(E24/D24*100&gt;100,100,E24/D24*100)</f>
        <v>100</v>
      </c>
      <c r="G24" s="6"/>
      <c r="H24" s="39"/>
      <c r="I24" s="2"/>
      <c r="J24" s="39"/>
      <c r="K24" s="39"/>
      <c r="L24" s="39"/>
      <c r="M24" s="9"/>
      <c r="N24" s="32"/>
      <c r="O24" s="18"/>
      <c r="P24" s="33"/>
      <c r="Q24" s="490"/>
    </row>
    <row r="25" spans="1:17" ht="48.75" customHeight="1" x14ac:dyDescent="0.25">
      <c r="A25" s="39"/>
      <c r="B25" s="22" t="s">
        <v>6</v>
      </c>
      <c r="C25" s="266"/>
      <c r="D25" s="266"/>
      <c r="E25" s="266"/>
      <c r="F25" s="7"/>
      <c r="G25" s="7">
        <f>(F23+F24+F22)/3</f>
        <v>100</v>
      </c>
      <c r="H25" s="36"/>
      <c r="I25" s="22" t="s">
        <v>6</v>
      </c>
      <c r="J25" s="36"/>
      <c r="K25" s="36"/>
      <c r="L25" s="36"/>
      <c r="M25" s="7"/>
      <c r="N25" s="7">
        <f>M22</f>
        <v>102.08333333333333</v>
      </c>
      <c r="O25" s="7">
        <f>(G25+N25)/2</f>
        <v>101.04166666666666</v>
      </c>
      <c r="P25" s="266" t="s">
        <v>31</v>
      </c>
      <c r="Q25" s="490"/>
    </row>
    <row r="26" spans="1:17" s="13" customFormat="1" ht="188.25" customHeight="1" x14ac:dyDescent="0.25">
      <c r="A26" s="265" t="s">
        <v>42</v>
      </c>
      <c r="B26" s="3" t="s">
        <v>263</v>
      </c>
      <c r="C26" s="265"/>
      <c r="D26" s="14"/>
      <c r="E26" s="14"/>
      <c r="F26" s="6"/>
      <c r="G26" s="6"/>
      <c r="H26" s="265" t="str">
        <f>A26</f>
        <v>IV</v>
      </c>
      <c r="I26" s="3" t="str">
        <f>B26</f>
        <v>Организация мероприятий в сфере молодежной политики, направленных на вовлечение молодежи в инновационную, предпринимательскую, добровольческую деятельность, а также на развитие гражданской активности молодежи и формирование здорового образа жизни</v>
      </c>
      <c r="J26" s="39"/>
      <c r="K26" s="39"/>
      <c r="L26" s="39"/>
      <c r="M26" s="6"/>
      <c r="N26" s="32"/>
      <c r="O26" s="18"/>
      <c r="P26" s="265"/>
      <c r="Q26" s="490"/>
    </row>
    <row r="27" spans="1:17" ht="33" x14ac:dyDescent="0.25">
      <c r="A27" s="39" t="s">
        <v>43</v>
      </c>
      <c r="B27" s="2" t="s">
        <v>595</v>
      </c>
      <c r="C27" s="39" t="s">
        <v>38</v>
      </c>
      <c r="D27" s="226">
        <v>4000</v>
      </c>
      <c r="E27" s="15">
        <v>4378</v>
      </c>
      <c r="F27" s="9">
        <f>IF(E27/D27*100&gt;100,100,E27/D27*100)</f>
        <v>100</v>
      </c>
      <c r="G27" s="6"/>
      <c r="H27" s="39" t="s">
        <v>348</v>
      </c>
      <c r="I27" s="2" t="s">
        <v>40</v>
      </c>
      <c r="J27" s="39" t="s">
        <v>41</v>
      </c>
      <c r="K27" s="39">
        <v>48</v>
      </c>
      <c r="L27" s="39">
        <v>53</v>
      </c>
      <c r="M27" s="9">
        <v>110</v>
      </c>
      <c r="N27" s="32"/>
      <c r="O27" s="18"/>
      <c r="P27" s="33"/>
      <c r="Q27" s="490"/>
    </row>
    <row r="28" spans="1:17" ht="49.5" x14ac:dyDescent="0.25">
      <c r="A28" s="39" t="s">
        <v>138</v>
      </c>
      <c r="B28" s="2" t="s">
        <v>377</v>
      </c>
      <c r="C28" s="39" t="s">
        <v>25</v>
      </c>
      <c r="D28" s="15">
        <v>100</v>
      </c>
      <c r="E28" s="15">
        <v>100</v>
      </c>
      <c r="F28" s="9">
        <f>IF(E28/D28*100&gt;100,100,E28/D28*100)</f>
        <v>100</v>
      </c>
      <c r="G28" s="6"/>
      <c r="H28" s="39"/>
      <c r="I28" s="2"/>
      <c r="J28" s="39"/>
      <c r="K28" s="39"/>
      <c r="L28" s="39"/>
      <c r="M28" s="9"/>
      <c r="N28" s="32"/>
      <c r="O28" s="18"/>
      <c r="P28" s="33"/>
      <c r="Q28" s="490"/>
    </row>
    <row r="29" spans="1:17" ht="46.5" customHeight="1" x14ac:dyDescent="0.25">
      <c r="A29" s="39"/>
      <c r="B29" s="22" t="s">
        <v>6</v>
      </c>
      <c r="C29" s="266"/>
      <c r="D29" s="266"/>
      <c r="E29" s="266"/>
      <c r="F29" s="7"/>
      <c r="G29" s="7">
        <f>(F27+F28)/2</f>
        <v>100</v>
      </c>
      <c r="H29" s="36"/>
      <c r="I29" s="22" t="s">
        <v>6</v>
      </c>
      <c r="J29" s="36"/>
      <c r="K29" s="36"/>
      <c r="L29" s="36"/>
      <c r="M29" s="7"/>
      <c r="N29" s="7">
        <f>M27</f>
        <v>110</v>
      </c>
      <c r="O29" s="7">
        <f>(G29+N29)/2</f>
        <v>105</v>
      </c>
      <c r="P29" s="266" t="s">
        <v>594</v>
      </c>
      <c r="Q29" s="490"/>
    </row>
    <row r="30" spans="1:17" ht="81" customHeight="1" x14ac:dyDescent="0.25">
      <c r="A30" s="265" t="s">
        <v>165</v>
      </c>
      <c r="B30" s="3" t="s">
        <v>264</v>
      </c>
      <c r="C30" s="265"/>
      <c r="D30" s="14"/>
      <c r="E30" s="15"/>
      <c r="F30" s="6"/>
      <c r="G30" s="6"/>
      <c r="H30" s="265" t="str">
        <f>A30</f>
        <v>V</v>
      </c>
      <c r="I30" s="3" t="str">
        <f>B30</f>
        <v>Организация досуга детей, подростков и молодежи 
(иная досуговая деятельность)</v>
      </c>
      <c r="J30" s="39"/>
      <c r="K30" s="39"/>
      <c r="L30" s="39"/>
      <c r="M30" s="6"/>
      <c r="N30" s="32"/>
      <c r="O30" s="18"/>
      <c r="P30" s="265"/>
      <c r="Q30" s="490"/>
    </row>
    <row r="31" spans="1:17" ht="33" x14ac:dyDescent="0.25">
      <c r="A31" s="39" t="s">
        <v>166</v>
      </c>
      <c r="B31" s="2" t="s">
        <v>379</v>
      </c>
      <c r="C31" s="39" t="s">
        <v>38</v>
      </c>
      <c r="D31" s="226">
        <v>6000</v>
      </c>
      <c r="E31" s="15">
        <v>6583</v>
      </c>
      <c r="F31" s="9">
        <v>100</v>
      </c>
      <c r="G31" s="9"/>
      <c r="H31" s="39" t="str">
        <f>A31</f>
        <v>5.1.</v>
      </c>
      <c r="I31" s="2" t="s">
        <v>349</v>
      </c>
      <c r="J31" s="39" t="s">
        <v>41</v>
      </c>
      <c r="K31" s="39">
        <v>48</v>
      </c>
      <c r="L31" s="39">
        <v>53</v>
      </c>
      <c r="M31" s="9">
        <f>IF(L31/K31*100&gt;110,110,L31/K31*100)</f>
        <v>110</v>
      </c>
      <c r="N31" s="68"/>
      <c r="O31" s="18"/>
      <c r="P31" s="33"/>
      <c r="Q31" s="490"/>
    </row>
    <row r="32" spans="1:17" ht="33" x14ac:dyDescent="0.25">
      <c r="A32" s="39" t="s">
        <v>167</v>
      </c>
      <c r="B32" s="2" t="s">
        <v>380</v>
      </c>
      <c r="C32" s="39" t="s">
        <v>41</v>
      </c>
      <c r="D32" s="15">
        <v>15</v>
      </c>
      <c r="E32" s="15">
        <v>16</v>
      </c>
      <c r="F32" s="9">
        <v>100</v>
      </c>
      <c r="G32" s="9"/>
      <c r="H32" s="39"/>
      <c r="I32" s="2"/>
      <c r="J32" s="39"/>
      <c r="K32" s="39"/>
      <c r="L32" s="39"/>
      <c r="M32" s="9"/>
      <c r="N32" s="68"/>
      <c r="O32" s="18"/>
      <c r="P32" s="33"/>
      <c r="Q32" s="490"/>
    </row>
    <row r="33" spans="1:23" ht="49.5" x14ac:dyDescent="0.25">
      <c r="A33" s="39" t="s">
        <v>168</v>
      </c>
      <c r="B33" s="2" t="s">
        <v>347</v>
      </c>
      <c r="C33" s="39" t="s">
        <v>25</v>
      </c>
      <c r="D33" s="15">
        <v>100</v>
      </c>
      <c r="E33" s="9">
        <v>100</v>
      </c>
      <c r="F33" s="9">
        <f>(E33/D33)*100</f>
        <v>100</v>
      </c>
      <c r="G33" s="9"/>
      <c r="H33" s="39"/>
      <c r="I33" s="2"/>
      <c r="J33" s="39"/>
      <c r="K33" s="39"/>
      <c r="L33" s="39"/>
      <c r="M33" s="9"/>
      <c r="N33" s="68"/>
      <c r="O33" s="18"/>
      <c r="P33" s="33"/>
      <c r="Q33" s="490"/>
    </row>
    <row r="34" spans="1:23" ht="41.25" customHeight="1" x14ac:dyDescent="0.25">
      <c r="A34" s="39"/>
      <c r="B34" s="22" t="s">
        <v>6</v>
      </c>
      <c r="C34" s="266"/>
      <c r="D34" s="266"/>
      <c r="E34" s="266"/>
      <c r="F34" s="7"/>
      <c r="G34" s="7">
        <f>(F32+F33+F31)/3</f>
        <v>100</v>
      </c>
      <c r="H34" s="36"/>
      <c r="I34" s="22" t="s">
        <v>6</v>
      </c>
      <c r="J34" s="36"/>
      <c r="K34" s="36"/>
      <c r="L34" s="36"/>
      <c r="M34" s="7"/>
      <c r="N34" s="7">
        <f>M31</f>
        <v>110</v>
      </c>
      <c r="O34" s="7">
        <f>(G34+N34)/2</f>
        <v>105</v>
      </c>
      <c r="P34" s="266" t="s">
        <v>594</v>
      </c>
      <c r="Q34" s="490"/>
    </row>
    <row r="35" spans="1:23" ht="81" customHeight="1" x14ac:dyDescent="0.25">
      <c r="A35" s="265" t="s">
        <v>171</v>
      </c>
      <c r="B35" s="3" t="s">
        <v>265</v>
      </c>
      <c r="C35" s="265"/>
      <c r="D35" s="14"/>
      <c r="E35" s="14"/>
      <c r="F35" s="6"/>
      <c r="G35" s="6"/>
      <c r="H35" s="265" t="str">
        <f>A35</f>
        <v>VI</v>
      </c>
      <c r="I35" s="3" t="str">
        <f>B35</f>
        <v>Организация досуга детей, подростков и молодежи (общественные объединения)</v>
      </c>
      <c r="J35" s="39"/>
      <c r="K35" s="39"/>
      <c r="L35" s="39"/>
      <c r="M35" s="6"/>
      <c r="N35" s="32"/>
      <c r="O35" s="18"/>
      <c r="P35" s="265"/>
      <c r="Q35" s="490"/>
    </row>
    <row r="36" spans="1:23" ht="33" x14ac:dyDescent="0.25">
      <c r="A36" s="39" t="s">
        <v>172</v>
      </c>
      <c r="B36" s="2" t="s">
        <v>379</v>
      </c>
      <c r="C36" s="39" t="s">
        <v>38</v>
      </c>
      <c r="D36" s="226">
        <v>1500</v>
      </c>
      <c r="E36" s="39">
        <v>1521</v>
      </c>
      <c r="F36" s="9">
        <f>IF(E36/D36*100&gt;100,100,E36/D36*100)</f>
        <v>100</v>
      </c>
      <c r="G36" s="6"/>
      <c r="H36" s="38" t="str">
        <f>A36</f>
        <v>6.1.</v>
      </c>
      <c r="I36" s="2" t="s">
        <v>349</v>
      </c>
      <c r="J36" s="39" t="s">
        <v>41</v>
      </c>
      <c r="K36" s="39">
        <v>71</v>
      </c>
      <c r="L36" s="39">
        <v>74</v>
      </c>
      <c r="M36" s="9">
        <f>IF(L36/K36*100&gt;110,110,L36/K36*100)</f>
        <v>104.22535211267605</v>
      </c>
      <c r="N36" s="32"/>
      <c r="O36" s="267"/>
      <c r="P36" s="33"/>
      <c r="Q36" s="490"/>
    </row>
    <row r="37" spans="1:23" ht="33" x14ac:dyDescent="0.25">
      <c r="A37" s="39" t="s">
        <v>173</v>
      </c>
      <c r="B37" s="2" t="s">
        <v>381</v>
      </c>
      <c r="C37" s="39" t="s">
        <v>41</v>
      </c>
      <c r="D37" s="15">
        <v>71</v>
      </c>
      <c r="E37" s="39">
        <v>74</v>
      </c>
      <c r="F37" s="9">
        <f>IF(E37/D37*100&gt;100,100,E37/D37*100)</f>
        <v>100</v>
      </c>
      <c r="G37" s="6"/>
      <c r="H37" s="38"/>
      <c r="I37" s="2"/>
      <c r="J37" s="39"/>
      <c r="K37" s="39"/>
      <c r="L37" s="39"/>
      <c r="M37" s="9"/>
      <c r="N37" s="32"/>
      <c r="O37" s="267"/>
      <c r="P37" s="33"/>
      <c r="Q37" s="490"/>
    </row>
    <row r="38" spans="1:23" ht="49.5" x14ac:dyDescent="0.35">
      <c r="A38" s="39" t="s">
        <v>314</v>
      </c>
      <c r="B38" s="2" t="s">
        <v>382</v>
      </c>
      <c r="C38" s="39" t="s">
        <v>41</v>
      </c>
      <c r="D38" s="227">
        <v>2</v>
      </c>
      <c r="E38" s="39">
        <v>5</v>
      </c>
      <c r="F38" s="9">
        <f>IF(E38/D38*100&gt;100,100,E38/D38*100)</f>
        <v>100</v>
      </c>
      <c r="G38" s="6"/>
      <c r="H38" s="38"/>
      <c r="I38" s="2"/>
      <c r="J38" s="39"/>
      <c r="K38" s="39"/>
      <c r="L38" s="39"/>
      <c r="M38" s="9"/>
      <c r="N38" s="32"/>
      <c r="O38" s="267"/>
      <c r="P38" s="33"/>
      <c r="Q38" s="490"/>
      <c r="R38" s="289"/>
      <c r="U38" s="290"/>
      <c r="V38" s="291"/>
      <c r="W38" s="291"/>
    </row>
    <row r="39" spans="1:23" ht="41.25" customHeight="1" x14ac:dyDescent="0.25">
      <c r="A39" s="39"/>
      <c r="B39" s="22" t="s">
        <v>6</v>
      </c>
      <c r="C39" s="266"/>
      <c r="D39" s="266"/>
      <c r="E39" s="266"/>
      <c r="F39" s="7"/>
      <c r="G39" s="7">
        <f>(F37+F38+F36)/3</f>
        <v>100</v>
      </c>
      <c r="H39" s="36"/>
      <c r="I39" s="22" t="s">
        <v>6</v>
      </c>
      <c r="J39" s="36"/>
      <c r="K39" s="36"/>
      <c r="L39" s="36"/>
      <c r="M39" s="7"/>
      <c r="N39" s="7">
        <f>M36</f>
        <v>104.22535211267605</v>
      </c>
      <c r="O39" s="7">
        <f>(G39+N39)/2</f>
        <v>102.11267605633802</v>
      </c>
      <c r="P39" s="266" t="s">
        <v>31</v>
      </c>
      <c r="Q39" s="491"/>
    </row>
    <row r="40" spans="1:23" ht="15.75" customHeight="1" x14ac:dyDescent="0.25">
      <c r="A40" s="58"/>
      <c r="B40" s="28"/>
      <c r="C40" s="27"/>
      <c r="D40" s="27"/>
      <c r="E40" s="27"/>
      <c r="F40" s="492"/>
      <c r="G40" s="492"/>
      <c r="H40" s="59"/>
      <c r="I40" s="28"/>
      <c r="J40" s="59"/>
      <c r="K40" s="27"/>
      <c r="L40" s="27"/>
      <c r="M40" s="27"/>
      <c r="N40" s="27"/>
      <c r="O40" s="27"/>
    </row>
    <row r="41" spans="1:23" ht="15" customHeight="1" x14ac:dyDescent="0.25">
      <c r="A41" s="58"/>
      <c r="B41" s="28"/>
      <c r="C41" s="59"/>
      <c r="D41" s="27"/>
      <c r="E41" s="27"/>
      <c r="F41" s="27"/>
      <c r="G41" s="27"/>
      <c r="H41" s="27"/>
      <c r="I41" s="28"/>
      <c r="J41" s="27"/>
      <c r="K41" s="27"/>
      <c r="L41" s="27"/>
      <c r="M41" s="27"/>
      <c r="N41" s="27"/>
      <c r="O41" s="27"/>
    </row>
    <row r="42" spans="1:23" ht="15" customHeight="1" x14ac:dyDescent="0.25">
      <c r="A42" s="58"/>
    </row>
    <row r="43" spans="1:23" ht="15" customHeight="1" x14ac:dyDescent="0.25"/>
  </sheetData>
  <mergeCells count="11">
    <mergeCell ref="B8:Q8"/>
    <mergeCell ref="A2:P2"/>
    <mergeCell ref="A3:P3"/>
    <mergeCell ref="A4:P4"/>
    <mergeCell ref="A5:P5"/>
    <mergeCell ref="A6:P6"/>
    <mergeCell ref="B9:G9"/>
    <mergeCell ref="H9:N9"/>
    <mergeCell ref="O9:Q9"/>
    <mergeCell ref="Q12:Q39"/>
    <mergeCell ref="F40:G40"/>
  </mergeCells>
  <pageMargins left="0.70866141732283472" right="0.19685039370078741" top="0.19685039370078741" bottom="0.19685039370078741" header="0.31496062992125984" footer="0.31496062992125984"/>
  <pageSetup paperSize="9" scale="28" orientation="landscape" horizontalDpi="360" verticalDpi="36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U1571"/>
  <sheetViews>
    <sheetView view="pageBreakPreview" zoomScale="50" zoomScaleNormal="53" zoomScaleSheetLayoutView="50" workbookViewId="0">
      <selection activeCell="J14" sqref="J14"/>
    </sheetView>
  </sheetViews>
  <sheetFormatPr defaultRowHeight="23.25" x14ac:dyDescent="0.35"/>
  <cols>
    <col min="1" max="1" width="9.140625" style="429"/>
    <col min="2" max="2" width="32.5703125" style="430" customWidth="1"/>
    <col min="3" max="3" width="12.28515625" style="109" customWidth="1"/>
    <col min="4" max="4" width="70.85546875" style="144" customWidth="1"/>
    <col min="5" max="5" width="21.42578125" style="468" customWidth="1"/>
    <col min="6" max="6" width="18.5703125" style="468" customWidth="1"/>
    <col min="7" max="7" width="12.5703125" style="468" customWidth="1"/>
    <col min="8" max="8" width="34.85546875" style="468" customWidth="1"/>
    <col min="9" max="9" width="15.85546875" style="109" customWidth="1"/>
    <col min="10" max="10" width="12.5703125" style="109" customWidth="1"/>
    <col min="11" max="11" width="60.5703125" style="144" customWidth="1"/>
    <col min="12" max="12" width="18.42578125" style="109" customWidth="1"/>
    <col min="13" max="14" width="21" style="469" customWidth="1"/>
    <col min="15" max="15" width="17.42578125" style="468" customWidth="1"/>
    <col min="16" max="16" width="18.42578125" style="468" customWidth="1"/>
    <col min="17" max="17" width="19.85546875" style="468" customWidth="1"/>
    <col min="18" max="18" width="59.85546875" style="142" customWidth="1"/>
    <col min="19" max="19" width="31.140625" style="210" customWidth="1"/>
    <col min="20" max="20" width="17.28515625" style="110" customWidth="1"/>
    <col min="21" max="22" width="9.140625" style="111"/>
    <col min="23" max="23" width="16.28515625" style="111" customWidth="1"/>
    <col min="24" max="16384" width="9.140625" style="111"/>
  </cols>
  <sheetData>
    <row r="1" spans="1:20" x14ac:dyDescent="0.35">
      <c r="C1" s="431"/>
      <c r="D1" s="432"/>
      <c r="E1" s="431"/>
      <c r="F1" s="431"/>
      <c r="G1" s="431"/>
      <c r="H1" s="431"/>
      <c r="I1" s="431"/>
      <c r="J1" s="431"/>
      <c r="K1" s="432"/>
      <c r="L1" s="431"/>
      <c r="M1" s="433"/>
      <c r="N1" s="433"/>
      <c r="O1" s="431"/>
      <c r="P1" s="431"/>
      <c r="Q1" s="431"/>
      <c r="R1" s="163"/>
    </row>
    <row r="2" spans="1:20" s="109" customFormat="1" ht="23.25" customHeight="1" x14ac:dyDescent="0.35">
      <c r="A2" s="429"/>
      <c r="B2" s="501" t="s">
        <v>0</v>
      </c>
      <c r="C2" s="501"/>
      <c r="D2" s="501"/>
      <c r="E2" s="501"/>
      <c r="F2" s="501"/>
      <c r="G2" s="501"/>
      <c r="H2" s="501"/>
      <c r="I2" s="501"/>
      <c r="J2" s="501"/>
      <c r="K2" s="501"/>
      <c r="L2" s="501"/>
      <c r="M2" s="501"/>
      <c r="N2" s="501"/>
      <c r="O2" s="501"/>
      <c r="P2" s="501"/>
      <c r="Q2" s="501"/>
      <c r="R2" s="164"/>
      <c r="S2" s="434"/>
      <c r="T2" s="108"/>
    </row>
    <row r="3" spans="1:20" s="109" customFormat="1" ht="23.25" customHeight="1" x14ac:dyDescent="0.35">
      <c r="A3" s="429"/>
      <c r="B3" s="495" t="s">
        <v>293</v>
      </c>
      <c r="C3" s="496"/>
      <c r="D3" s="496"/>
      <c r="E3" s="496"/>
      <c r="F3" s="496"/>
      <c r="G3" s="496"/>
      <c r="H3" s="496"/>
      <c r="I3" s="496"/>
      <c r="J3" s="496"/>
      <c r="K3" s="496"/>
      <c r="L3" s="496"/>
      <c r="M3" s="496"/>
      <c r="N3" s="496"/>
      <c r="O3" s="496"/>
      <c r="P3" s="496"/>
      <c r="Q3" s="497"/>
      <c r="R3" s="165"/>
      <c r="S3" s="434"/>
      <c r="T3" s="108"/>
    </row>
    <row r="4" spans="1:20" s="109" customFormat="1" ht="23.25" customHeight="1" x14ac:dyDescent="0.35">
      <c r="A4" s="429"/>
      <c r="B4" s="502" t="s">
        <v>290</v>
      </c>
      <c r="C4" s="502"/>
      <c r="D4" s="502"/>
      <c r="E4" s="502"/>
      <c r="F4" s="502"/>
      <c r="G4" s="502"/>
      <c r="H4" s="502"/>
      <c r="I4" s="502"/>
      <c r="J4" s="502"/>
      <c r="K4" s="502"/>
      <c r="L4" s="502"/>
      <c r="M4" s="502"/>
      <c r="N4" s="502"/>
      <c r="O4" s="502"/>
      <c r="P4" s="502"/>
      <c r="Q4" s="502"/>
      <c r="R4" s="164"/>
      <c r="S4" s="434"/>
      <c r="T4" s="108"/>
    </row>
    <row r="5" spans="1:20" s="109" customFormat="1" ht="23.25" customHeight="1" x14ac:dyDescent="0.35">
      <c r="A5" s="429"/>
      <c r="B5" s="503" t="s">
        <v>510</v>
      </c>
      <c r="C5" s="503"/>
      <c r="D5" s="503"/>
      <c r="E5" s="503"/>
      <c r="F5" s="503"/>
      <c r="G5" s="503"/>
      <c r="H5" s="503"/>
      <c r="I5" s="503"/>
      <c r="J5" s="503"/>
      <c r="K5" s="503"/>
      <c r="L5" s="503"/>
      <c r="M5" s="503"/>
      <c r="N5" s="503"/>
      <c r="O5" s="503"/>
      <c r="P5" s="503"/>
      <c r="Q5" s="503"/>
      <c r="R5" s="162"/>
      <c r="S5" s="434"/>
      <c r="T5" s="108"/>
    </row>
    <row r="6" spans="1:20" s="109" customFormat="1" ht="23.25" customHeight="1" x14ac:dyDescent="0.35">
      <c r="A6" s="429"/>
      <c r="B6" s="501"/>
      <c r="C6" s="501"/>
      <c r="D6" s="501"/>
      <c r="E6" s="501"/>
      <c r="F6" s="501"/>
      <c r="G6" s="501"/>
      <c r="H6" s="501"/>
      <c r="I6" s="501"/>
      <c r="J6" s="501"/>
      <c r="K6" s="501"/>
      <c r="L6" s="501"/>
      <c r="M6" s="501"/>
      <c r="N6" s="501"/>
      <c r="O6" s="501"/>
      <c r="P6" s="501"/>
      <c r="Q6" s="501"/>
      <c r="R6" s="435"/>
      <c r="S6" s="434"/>
      <c r="T6" s="108"/>
    </row>
    <row r="7" spans="1:20" x14ac:dyDescent="0.35">
      <c r="B7" s="436"/>
      <c r="C7" s="436"/>
      <c r="D7" s="437"/>
      <c r="E7" s="436"/>
      <c r="F7" s="438"/>
      <c r="G7" s="436"/>
      <c r="H7" s="436"/>
      <c r="I7" s="436"/>
      <c r="J7" s="436"/>
      <c r="K7" s="437"/>
      <c r="L7" s="436"/>
      <c r="M7" s="436"/>
      <c r="N7" s="436"/>
      <c r="O7" s="436"/>
      <c r="P7" s="436"/>
      <c r="Q7" s="436"/>
      <c r="R7" s="435"/>
    </row>
    <row r="8" spans="1:20" ht="45.75" customHeight="1" x14ac:dyDescent="0.35">
      <c r="A8" s="498" t="s">
        <v>1</v>
      </c>
      <c r="B8" s="498" t="s">
        <v>1</v>
      </c>
      <c r="C8" s="116"/>
      <c r="D8" s="498" t="s">
        <v>2</v>
      </c>
      <c r="E8" s="498"/>
      <c r="F8" s="498"/>
      <c r="G8" s="498"/>
      <c r="H8" s="498"/>
      <c r="I8" s="498"/>
      <c r="J8" s="498"/>
      <c r="K8" s="498"/>
      <c r="L8" s="498"/>
      <c r="M8" s="498"/>
      <c r="N8" s="498"/>
      <c r="O8" s="498"/>
      <c r="P8" s="498"/>
      <c r="Q8" s="498"/>
      <c r="R8" s="498"/>
      <c r="S8" s="498"/>
    </row>
    <row r="9" spans="1:20" ht="53.25" customHeight="1" x14ac:dyDescent="0.35">
      <c r="A9" s="498"/>
      <c r="B9" s="498"/>
      <c r="C9" s="116"/>
      <c r="D9" s="498" t="s">
        <v>70</v>
      </c>
      <c r="E9" s="498"/>
      <c r="F9" s="498"/>
      <c r="G9" s="498"/>
      <c r="H9" s="498"/>
      <c r="I9" s="498"/>
      <c r="J9" s="498" t="s">
        <v>71</v>
      </c>
      <c r="K9" s="498"/>
      <c r="L9" s="498"/>
      <c r="M9" s="498"/>
      <c r="N9" s="498"/>
      <c r="O9" s="498"/>
      <c r="P9" s="498"/>
      <c r="Q9" s="498" t="s">
        <v>24</v>
      </c>
      <c r="R9" s="498"/>
      <c r="S9" s="499"/>
    </row>
    <row r="10" spans="1:20" ht="131.25" customHeight="1" x14ac:dyDescent="0.35">
      <c r="A10" s="498"/>
      <c r="B10" s="498"/>
      <c r="C10" s="116" t="s">
        <v>1</v>
      </c>
      <c r="D10" s="120" t="s">
        <v>5</v>
      </c>
      <c r="E10" s="116" t="s">
        <v>11</v>
      </c>
      <c r="F10" s="439" t="s">
        <v>383</v>
      </c>
      <c r="G10" s="439" t="s">
        <v>384</v>
      </c>
      <c r="H10" s="439" t="s">
        <v>385</v>
      </c>
      <c r="I10" s="439" t="s">
        <v>386</v>
      </c>
      <c r="J10" s="116" t="s">
        <v>1</v>
      </c>
      <c r="K10" s="159" t="s">
        <v>5</v>
      </c>
      <c r="L10" s="116" t="s">
        <v>11</v>
      </c>
      <c r="M10" s="136" t="s">
        <v>387</v>
      </c>
      <c r="N10" s="136" t="s">
        <v>388</v>
      </c>
      <c r="O10" s="439" t="s">
        <v>389</v>
      </c>
      <c r="P10" s="439" t="s">
        <v>390</v>
      </c>
      <c r="Q10" s="439" t="s">
        <v>391</v>
      </c>
      <c r="R10" s="116" t="s">
        <v>439</v>
      </c>
      <c r="S10" s="116" t="s">
        <v>440</v>
      </c>
    </row>
    <row r="11" spans="1:20" s="157" customFormat="1" ht="21.75" customHeight="1" x14ac:dyDescent="0.25">
      <c r="A11" s="440">
        <v>1</v>
      </c>
      <c r="B11" s="441">
        <v>2</v>
      </c>
      <c r="C11" s="441">
        <v>3</v>
      </c>
      <c r="D11" s="440">
        <v>4</v>
      </c>
      <c r="E11" s="441">
        <v>5</v>
      </c>
      <c r="F11" s="441">
        <v>6</v>
      </c>
      <c r="G11" s="440">
        <v>7</v>
      </c>
      <c r="H11" s="441">
        <v>8</v>
      </c>
      <c r="I11" s="441">
        <v>9</v>
      </c>
      <c r="J11" s="441">
        <v>10</v>
      </c>
      <c r="K11" s="441">
        <v>11</v>
      </c>
      <c r="L11" s="440">
        <v>12</v>
      </c>
      <c r="M11" s="441">
        <v>13</v>
      </c>
      <c r="N11" s="441">
        <v>14</v>
      </c>
      <c r="O11" s="441">
        <v>15</v>
      </c>
      <c r="P11" s="440">
        <v>16</v>
      </c>
      <c r="Q11" s="440">
        <v>17</v>
      </c>
      <c r="R11" s="441">
        <v>18</v>
      </c>
      <c r="S11" s="441">
        <v>19</v>
      </c>
      <c r="T11" s="45"/>
    </row>
    <row r="12" spans="1:20" ht="100.5" customHeight="1" x14ac:dyDescent="0.35">
      <c r="A12" s="500">
        <v>1</v>
      </c>
      <c r="B12" s="498" t="s">
        <v>95</v>
      </c>
      <c r="C12" s="272" t="s">
        <v>12</v>
      </c>
      <c r="D12" s="146" t="s">
        <v>88</v>
      </c>
      <c r="E12" s="125"/>
      <c r="F12" s="125"/>
      <c r="G12" s="125"/>
      <c r="H12" s="118"/>
      <c r="I12" s="118"/>
      <c r="J12" s="125" t="s">
        <v>12</v>
      </c>
      <c r="K12" s="146" t="s">
        <v>88</v>
      </c>
      <c r="L12" s="121"/>
      <c r="M12" s="121"/>
      <c r="N12" s="121"/>
      <c r="O12" s="118"/>
      <c r="P12" s="147"/>
      <c r="Q12" s="118"/>
      <c r="R12" s="114"/>
      <c r="S12" s="597" t="s">
        <v>286</v>
      </c>
    </row>
    <row r="13" spans="1:20" ht="100.5" customHeight="1" x14ac:dyDescent="0.35">
      <c r="A13" s="500"/>
      <c r="B13" s="498"/>
      <c r="C13" s="114" t="s">
        <v>7</v>
      </c>
      <c r="D13" s="148" t="s">
        <v>89</v>
      </c>
      <c r="E13" s="121" t="s">
        <v>25</v>
      </c>
      <c r="F13" s="121">
        <v>95</v>
      </c>
      <c r="G13" s="121">
        <v>97.8</v>
      </c>
      <c r="H13" s="149">
        <f>IF(G13/F13*100&gt;100,100,G13/F13*100)</f>
        <v>100</v>
      </c>
      <c r="I13" s="121"/>
      <c r="J13" s="121" t="s">
        <v>7</v>
      </c>
      <c r="K13" s="148" t="s">
        <v>425</v>
      </c>
      <c r="L13" s="121" t="s">
        <v>38</v>
      </c>
      <c r="M13" s="121">
        <v>149</v>
      </c>
      <c r="N13" s="121">
        <v>149</v>
      </c>
      <c r="O13" s="149">
        <f>IF(N13/M13*100&gt;110,110,N13/M13*100)</f>
        <v>100</v>
      </c>
      <c r="P13" s="147"/>
      <c r="Q13" s="118"/>
      <c r="R13" s="114"/>
      <c r="S13" s="598"/>
    </row>
    <row r="14" spans="1:20" ht="102" customHeight="1" x14ac:dyDescent="0.35">
      <c r="A14" s="500"/>
      <c r="B14" s="498"/>
      <c r="C14" s="114"/>
      <c r="D14" s="148"/>
      <c r="E14" s="121"/>
      <c r="F14" s="121"/>
      <c r="G14" s="121"/>
      <c r="H14" s="149"/>
      <c r="I14" s="121"/>
      <c r="J14" s="121" t="s">
        <v>8</v>
      </c>
      <c r="K14" s="148" t="s">
        <v>392</v>
      </c>
      <c r="L14" s="121" t="s">
        <v>38</v>
      </c>
      <c r="M14" s="121">
        <v>228</v>
      </c>
      <c r="N14" s="121">
        <v>228</v>
      </c>
      <c r="O14" s="149">
        <f>IF(N14/M14*100&gt;110,110,N14/M14*100)</f>
        <v>100</v>
      </c>
      <c r="P14" s="147"/>
      <c r="Q14" s="118"/>
      <c r="R14" s="121"/>
      <c r="S14" s="598"/>
    </row>
    <row r="15" spans="1:20" x14ac:dyDescent="0.35">
      <c r="A15" s="500"/>
      <c r="B15" s="498"/>
      <c r="C15" s="114"/>
      <c r="D15" s="148"/>
      <c r="E15" s="121"/>
      <c r="F15" s="121"/>
      <c r="G15" s="121"/>
      <c r="H15" s="149"/>
      <c r="I15" s="121"/>
      <c r="J15" s="121" t="s">
        <v>9</v>
      </c>
      <c r="K15" s="148" t="s">
        <v>471</v>
      </c>
      <c r="L15" s="121" t="s">
        <v>38</v>
      </c>
      <c r="M15" s="121">
        <v>50</v>
      </c>
      <c r="N15" s="121">
        <v>50</v>
      </c>
      <c r="O15" s="149">
        <f>IF(N15/M15*100&gt;110,110,N15/M15*100)</f>
        <v>100</v>
      </c>
      <c r="P15" s="147"/>
      <c r="Q15" s="118"/>
      <c r="R15" s="121"/>
      <c r="S15" s="598"/>
    </row>
    <row r="16" spans="1:20" ht="69.75" x14ac:dyDescent="0.35">
      <c r="A16" s="500"/>
      <c r="B16" s="498"/>
      <c r="C16" s="114"/>
      <c r="D16" s="112"/>
      <c r="E16" s="121"/>
      <c r="F16" s="121"/>
      <c r="G16" s="121"/>
      <c r="H16" s="149"/>
      <c r="I16" s="117"/>
      <c r="J16" s="117" t="s">
        <v>10</v>
      </c>
      <c r="K16" s="120" t="s">
        <v>393</v>
      </c>
      <c r="L16" s="117" t="s">
        <v>38</v>
      </c>
      <c r="M16" s="121" t="s">
        <v>582</v>
      </c>
      <c r="N16" s="471" t="s">
        <v>582</v>
      </c>
      <c r="O16" s="149" t="s">
        <v>582</v>
      </c>
      <c r="P16" s="147"/>
      <c r="Q16" s="118"/>
      <c r="R16" s="121"/>
      <c r="S16" s="598"/>
    </row>
    <row r="17" spans="1:23" s="129" customFormat="1" ht="39.75" customHeight="1" x14ac:dyDescent="0.35">
      <c r="A17" s="500"/>
      <c r="B17" s="498"/>
      <c r="C17" s="199"/>
      <c r="D17" s="200" t="s">
        <v>6</v>
      </c>
      <c r="E17" s="201"/>
      <c r="F17" s="202"/>
      <c r="G17" s="203"/>
      <c r="H17" s="204"/>
      <c r="I17" s="204">
        <f>H13</f>
        <v>100</v>
      </c>
      <c r="J17" s="201"/>
      <c r="K17" s="200" t="s">
        <v>6</v>
      </c>
      <c r="L17" s="201"/>
      <c r="M17" s="205"/>
      <c r="N17" s="205"/>
      <c r="O17" s="204"/>
      <c r="P17" s="204">
        <f>(O13+O14+O15)/3</f>
        <v>100</v>
      </c>
      <c r="Q17" s="204">
        <f>(I17+P17)/2</f>
        <v>100</v>
      </c>
      <c r="R17" s="208" t="s">
        <v>31</v>
      </c>
      <c r="S17" s="598"/>
      <c r="T17" s="110"/>
      <c r="U17" s="206"/>
    </row>
    <row r="18" spans="1:23" ht="42" customHeight="1" x14ac:dyDescent="0.35">
      <c r="A18" s="500"/>
      <c r="B18" s="498"/>
      <c r="C18" s="272" t="s">
        <v>13</v>
      </c>
      <c r="D18" s="113" t="s">
        <v>91</v>
      </c>
      <c r="E18" s="121"/>
      <c r="F18" s="121"/>
      <c r="G18" s="121"/>
      <c r="H18" s="118"/>
      <c r="I18" s="115"/>
      <c r="J18" s="272" t="s">
        <v>13</v>
      </c>
      <c r="K18" s="113" t="s">
        <v>91</v>
      </c>
      <c r="L18" s="117"/>
      <c r="M18" s="151"/>
      <c r="N18" s="151"/>
      <c r="O18" s="118"/>
      <c r="P18" s="147"/>
      <c r="Q18" s="118"/>
      <c r="R18" s="114"/>
      <c r="S18" s="598"/>
    </row>
    <row r="19" spans="1:23" ht="92.25" customHeight="1" x14ac:dyDescent="0.35">
      <c r="A19" s="500"/>
      <c r="B19" s="498"/>
      <c r="C19" s="114" t="s">
        <v>14</v>
      </c>
      <c r="D19" s="112" t="s">
        <v>89</v>
      </c>
      <c r="E19" s="121" t="s">
        <v>25</v>
      </c>
      <c r="F19" s="121">
        <v>95</v>
      </c>
      <c r="G19" s="121">
        <v>95</v>
      </c>
      <c r="H19" s="149">
        <f>IF(G19/F19*100&gt;100,100,G19/F19*100)</f>
        <v>100</v>
      </c>
      <c r="I19" s="117"/>
      <c r="J19" s="123" t="s">
        <v>14</v>
      </c>
      <c r="K19" s="120" t="s">
        <v>325</v>
      </c>
      <c r="L19" s="117" t="s">
        <v>38</v>
      </c>
      <c r="M19" s="121">
        <v>417</v>
      </c>
      <c r="N19" s="121">
        <v>417</v>
      </c>
      <c r="O19" s="149">
        <f>IF(N19/M19*100&gt;110,110,N19/M19*100)</f>
        <v>100</v>
      </c>
      <c r="P19" s="147"/>
      <c r="Q19" s="118"/>
      <c r="R19" s="121"/>
      <c r="S19" s="598"/>
    </row>
    <row r="20" spans="1:23" ht="81.75" customHeight="1" x14ac:dyDescent="0.35">
      <c r="A20" s="500"/>
      <c r="B20" s="498"/>
      <c r="C20" s="114" t="s">
        <v>15</v>
      </c>
      <c r="D20" s="112" t="s">
        <v>92</v>
      </c>
      <c r="E20" s="121" t="s">
        <v>93</v>
      </c>
      <c r="F20" s="121">
        <v>35</v>
      </c>
      <c r="G20" s="121">
        <v>26.24</v>
      </c>
      <c r="H20" s="149">
        <f>IF(F20/G20*100&gt;100,100,F20/G20*100)</f>
        <v>100</v>
      </c>
      <c r="I20" s="117"/>
      <c r="J20" s="123" t="s">
        <v>15</v>
      </c>
      <c r="K20" s="120" t="s">
        <v>482</v>
      </c>
      <c r="L20" s="117" t="s">
        <v>38</v>
      </c>
      <c r="M20" s="121">
        <v>3</v>
      </c>
      <c r="N20" s="121">
        <v>3</v>
      </c>
      <c r="O20" s="149">
        <f>IF(N20/M20*100&gt;110,110,N20/M20*100)</f>
        <v>100</v>
      </c>
      <c r="P20" s="147"/>
      <c r="Q20" s="118"/>
      <c r="R20" s="125"/>
      <c r="S20" s="598"/>
    </row>
    <row r="21" spans="1:23" ht="64.5" customHeight="1" x14ac:dyDescent="0.35">
      <c r="A21" s="500"/>
      <c r="B21" s="498"/>
      <c r="C21" s="114"/>
      <c r="D21" s="112"/>
      <c r="E21" s="121"/>
      <c r="F21" s="121"/>
      <c r="G21" s="121"/>
      <c r="H21" s="149"/>
      <c r="I21" s="117"/>
      <c r="J21" s="123" t="s">
        <v>39</v>
      </c>
      <c r="K21" s="120" t="s">
        <v>327</v>
      </c>
      <c r="L21" s="117" t="s">
        <v>38</v>
      </c>
      <c r="M21" s="121">
        <v>7</v>
      </c>
      <c r="N21" s="121">
        <v>7</v>
      </c>
      <c r="O21" s="149">
        <f>IF(N21/M21*100&gt;110,110,N21/M21*100)</f>
        <v>100</v>
      </c>
      <c r="P21" s="147"/>
      <c r="Q21" s="118"/>
      <c r="R21" s="121"/>
      <c r="S21" s="598"/>
    </row>
    <row r="22" spans="1:23" s="129" customFormat="1" ht="45" x14ac:dyDescent="0.35">
      <c r="A22" s="500"/>
      <c r="B22" s="498"/>
      <c r="C22" s="199"/>
      <c r="D22" s="200" t="s">
        <v>6</v>
      </c>
      <c r="E22" s="201"/>
      <c r="F22" s="202"/>
      <c r="G22" s="203"/>
      <c r="H22" s="204"/>
      <c r="I22" s="204">
        <f>(H19+H20)/2</f>
        <v>100</v>
      </c>
      <c r="J22" s="201"/>
      <c r="K22" s="200" t="s">
        <v>6</v>
      </c>
      <c r="L22" s="201"/>
      <c r="M22" s="205"/>
      <c r="N22" s="205"/>
      <c r="O22" s="204"/>
      <c r="P22" s="204">
        <f>(O21+O19+O20)/3</f>
        <v>100</v>
      </c>
      <c r="Q22" s="204">
        <f>(I22+P22)/2</f>
        <v>100</v>
      </c>
      <c r="R22" s="208" t="s">
        <v>31</v>
      </c>
      <c r="S22" s="598"/>
      <c r="T22" s="110"/>
      <c r="U22" s="206"/>
    </row>
    <row r="23" spans="1:23" ht="95.25" customHeight="1" x14ac:dyDescent="0.35">
      <c r="A23" s="500"/>
      <c r="B23" s="498"/>
      <c r="C23" s="272" t="s">
        <v>28</v>
      </c>
      <c r="D23" s="113" t="s">
        <v>396</v>
      </c>
      <c r="E23" s="121"/>
      <c r="F23" s="121"/>
      <c r="G23" s="121"/>
      <c r="H23" s="118"/>
      <c r="I23" s="115"/>
      <c r="J23" s="272" t="s">
        <v>28</v>
      </c>
      <c r="K23" s="113" t="str">
        <f>D23</f>
        <v>Предоставление консультационных и методических услуг</v>
      </c>
      <c r="L23" s="117"/>
      <c r="M23" s="153"/>
      <c r="N23" s="153"/>
      <c r="O23" s="118"/>
      <c r="P23" s="147"/>
      <c r="Q23" s="118"/>
      <c r="R23" s="121"/>
      <c r="S23" s="598"/>
    </row>
    <row r="24" spans="1:23" s="127" customFormat="1" ht="75" customHeight="1" x14ac:dyDescent="0.35">
      <c r="A24" s="500"/>
      <c r="B24" s="498"/>
      <c r="C24" s="114" t="s">
        <v>29</v>
      </c>
      <c r="D24" s="112" t="s">
        <v>328</v>
      </c>
      <c r="E24" s="121" t="s">
        <v>38</v>
      </c>
      <c r="F24" s="121">
        <v>50</v>
      </c>
      <c r="G24" s="121">
        <v>52</v>
      </c>
      <c r="H24" s="149">
        <f>IF(G24/F24*100&gt;100,100,G24/F24*100)</f>
        <v>100</v>
      </c>
      <c r="I24" s="117"/>
      <c r="J24" s="123" t="s">
        <v>29</v>
      </c>
      <c r="K24" s="120" t="s">
        <v>94</v>
      </c>
      <c r="L24" s="117" t="s">
        <v>36</v>
      </c>
      <c r="M24" s="121">
        <v>100</v>
      </c>
      <c r="N24" s="153">
        <v>100</v>
      </c>
      <c r="O24" s="149">
        <f>IF(N24/M24*100&gt;110,110,N24/M24*100)</f>
        <v>100</v>
      </c>
      <c r="P24" s="147"/>
      <c r="Q24" s="118"/>
      <c r="R24" s="125"/>
      <c r="S24" s="598"/>
      <c r="T24" s="110"/>
      <c r="W24" s="126"/>
    </row>
    <row r="25" spans="1:23" s="129" customFormat="1" ht="40.5" customHeight="1" x14ac:dyDescent="0.35">
      <c r="A25" s="500"/>
      <c r="B25" s="498"/>
      <c r="C25" s="208"/>
      <c r="D25" s="200" t="s">
        <v>6</v>
      </c>
      <c r="E25" s="208"/>
      <c r="F25" s="201"/>
      <c r="G25" s="201"/>
      <c r="H25" s="204"/>
      <c r="I25" s="204">
        <f>H24</f>
        <v>100</v>
      </c>
      <c r="J25" s="199"/>
      <c r="K25" s="200" t="s">
        <v>6</v>
      </c>
      <c r="L25" s="201"/>
      <c r="M25" s="205"/>
      <c r="N25" s="205"/>
      <c r="O25" s="204"/>
      <c r="P25" s="204">
        <f>O24</f>
        <v>100</v>
      </c>
      <c r="Q25" s="204">
        <f>(I25+P25)/2</f>
        <v>100</v>
      </c>
      <c r="R25" s="208" t="s">
        <v>31</v>
      </c>
      <c r="S25" s="598"/>
      <c r="T25" s="110"/>
    </row>
    <row r="26" spans="1:23" ht="74.25" customHeight="1" x14ac:dyDescent="0.35">
      <c r="A26" s="500">
        <v>2</v>
      </c>
      <c r="B26" s="498" t="s">
        <v>96</v>
      </c>
      <c r="C26" s="272" t="s">
        <v>12</v>
      </c>
      <c r="D26" s="113" t="s">
        <v>88</v>
      </c>
      <c r="E26" s="125"/>
      <c r="F26" s="125"/>
      <c r="G26" s="125"/>
      <c r="H26" s="118"/>
      <c r="I26" s="118"/>
      <c r="J26" s="125" t="s">
        <v>12</v>
      </c>
      <c r="K26" s="146" t="s">
        <v>88</v>
      </c>
      <c r="L26" s="121"/>
      <c r="M26" s="121"/>
      <c r="N26" s="121"/>
      <c r="O26" s="118"/>
      <c r="P26" s="147"/>
      <c r="Q26" s="118"/>
      <c r="R26" s="114"/>
      <c r="S26" s="599" t="s">
        <v>286</v>
      </c>
    </row>
    <row r="27" spans="1:23" ht="94.5" customHeight="1" x14ac:dyDescent="0.35">
      <c r="A27" s="500"/>
      <c r="B27" s="498"/>
      <c r="C27" s="114" t="s">
        <v>7</v>
      </c>
      <c r="D27" s="112" t="s">
        <v>89</v>
      </c>
      <c r="E27" s="121" t="s">
        <v>25</v>
      </c>
      <c r="F27" s="121">
        <v>95</v>
      </c>
      <c r="G27" s="121">
        <v>97</v>
      </c>
      <c r="H27" s="149">
        <f>IF(G27/F27*100&gt;100,100,G27/F27*100)</f>
        <v>100</v>
      </c>
      <c r="I27" s="117"/>
      <c r="J27" s="117" t="s">
        <v>7</v>
      </c>
      <c r="K27" s="120" t="s">
        <v>330</v>
      </c>
      <c r="L27" s="117" t="s">
        <v>38</v>
      </c>
      <c r="M27" s="121">
        <v>72</v>
      </c>
      <c r="N27" s="121">
        <v>72</v>
      </c>
      <c r="O27" s="149">
        <f>IF(N27/M27*100&gt;110,110,N27/M27*100)</f>
        <v>100</v>
      </c>
      <c r="P27" s="147"/>
      <c r="Q27" s="118"/>
      <c r="R27" s="121"/>
      <c r="S27" s="599"/>
    </row>
    <row r="28" spans="1:23" ht="69.75" x14ac:dyDescent="0.35">
      <c r="A28" s="500"/>
      <c r="B28" s="498"/>
      <c r="C28" s="114"/>
      <c r="D28" s="112"/>
      <c r="E28" s="121"/>
      <c r="F28" s="121"/>
      <c r="G28" s="121"/>
      <c r="H28" s="149"/>
      <c r="I28" s="117"/>
      <c r="J28" s="117" t="s">
        <v>8</v>
      </c>
      <c r="K28" s="120" t="s">
        <v>325</v>
      </c>
      <c r="L28" s="117" t="s">
        <v>38</v>
      </c>
      <c r="M28" s="121">
        <v>363</v>
      </c>
      <c r="N28" s="121">
        <v>363</v>
      </c>
      <c r="O28" s="149">
        <f>IF(N28/M28*100&gt;110,110,N28/M28*100)</f>
        <v>100</v>
      </c>
      <c r="P28" s="147"/>
      <c r="Q28" s="118"/>
      <c r="R28" s="121"/>
      <c r="S28" s="599"/>
    </row>
    <row r="29" spans="1:23" ht="46.5" x14ac:dyDescent="0.35">
      <c r="A29" s="500"/>
      <c r="B29" s="498"/>
      <c r="C29" s="114"/>
      <c r="D29" s="112"/>
      <c r="E29" s="121"/>
      <c r="F29" s="121"/>
      <c r="G29" s="121"/>
      <c r="H29" s="149"/>
      <c r="I29" s="117"/>
      <c r="J29" s="117" t="s">
        <v>9</v>
      </c>
      <c r="K29" s="120" t="s">
        <v>329</v>
      </c>
      <c r="L29" s="117" t="s">
        <v>38</v>
      </c>
      <c r="M29" s="121">
        <v>29</v>
      </c>
      <c r="N29" s="121">
        <v>29</v>
      </c>
      <c r="O29" s="149">
        <f>IF(N29/M29*100&gt;110,110,N29/M29*100)</f>
        <v>100</v>
      </c>
      <c r="P29" s="147"/>
      <c r="Q29" s="118"/>
      <c r="R29" s="121"/>
      <c r="S29" s="599"/>
    </row>
    <row r="30" spans="1:23" s="129" customFormat="1" ht="39.75" customHeight="1" x14ac:dyDescent="0.35">
      <c r="A30" s="500"/>
      <c r="B30" s="498"/>
      <c r="C30" s="199"/>
      <c r="D30" s="200" t="s">
        <v>6</v>
      </c>
      <c r="E30" s="201"/>
      <c r="F30" s="202"/>
      <c r="G30" s="203"/>
      <c r="H30" s="204"/>
      <c r="I30" s="204">
        <f>H27</f>
        <v>100</v>
      </c>
      <c r="J30" s="201"/>
      <c r="K30" s="200" t="s">
        <v>6</v>
      </c>
      <c r="L30" s="201"/>
      <c r="M30" s="205"/>
      <c r="N30" s="205"/>
      <c r="O30" s="204"/>
      <c r="P30" s="204">
        <f>(O29+O27+O28)/3</f>
        <v>100</v>
      </c>
      <c r="Q30" s="204">
        <f>(I30+P30)/2</f>
        <v>100</v>
      </c>
      <c r="R30" s="208" t="s">
        <v>31</v>
      </c>
      <c r="S30" s="599"/>
      <c r="T30" s="110"/>
      <c r="U30" s="206"/>
    </row>
    <row r="31" spans="1:23" ht="43.5" customHeight="1" x14ac:dyDescent="0.35">
      <c r="A31" s="500"/>
      <c r="B31" s="498"/>
      <c r="C31" s="272" t="s">
        <v>13</v>
      </c>
      <c r="D31" s="113" t="s">
        <v>91</v>
      </c>
      <c r="E31" s="121"/>
      <c r="F31" s="121"/>
      <c r="G31" s="121"/>
      <c r="H31" s="118"/>
      <c r="I31" s="115"/>
      <c r="J31" s="272" t="s">
        <v>13</v>
      </c>
      <c r="K31" s="113" t="s">
        <v>91</v>
      </c>
      <c r="L31" s="117"/>
      <c r="M31" s="151"/>
      <c r="N31" s="151"/>
      <c r="O31" s="118"/>
      <c r="P31" s="147"/>
      <c r="Q31" s="118"/>
      <c r="R31" s="121"/>
      <c r="S31" s="599"/>
    </row>
    <row r="32" spans="1:23" ht="89.25" customHeight="1" x14ac:dyDescent="0.35">
      <c r="A32" s="500"/>
      <c r="B32" s="498"/>
      <c r="C32" s="114" t="s">
        <v>14</v>
      </c>
      <c r="D32" s="112" t="s">
        <v>89</v>
      </c>
      <c r="E32" s="121" t="s">
        <v>25</v>
      </c>
      <c r="F32" s="121">
        <v>95</v>
      </c>
      <c r="G32" s="121">
        <v>99</v>
      </c>
      <c r="H32" s="149">
        <f>IF(G32/F32*100&gt;100,100,G32/F32*100)</f>
        <v>100</v>
      </c>
      <c r="I32" s="117"/>
      <c r="J32" s="123" t="s">
        <v>14</v>
      </c>
      <c r="K32" s="120" t="s">
        <v>331</v>
      </c>
      <c r="L32" s="117" t="s">
        <v>38</v>
      </c>
      <c r="M32" s="121">
        <v>461</v>
      </c>
      <c r="N32" s="121">
        <v>461</v>
      </c>
      <c r="O32" s="149">
        <f>IF(N32/M32*100&gt;110,110,N32/M32*100)</f>
        <v>100</v>
      </c>
      <c r="P32" s="147"/>
      <c r="Q32" s="118"/>
      <c r="R32" s="125"/>
      <c r="S32" s="599"/>
    </row>
    <row r="33" spans="1:21" ht="81.75" customHeight="1" x14ac:dyDescent="0.35">
      <c r="A33" s="500"/>
      <c r="B33" s="498"/>
      <c r="C33" s="114" t="s">
        <v>15</v>
      </c>
      <c r="D33" s="112" t="s">
        <v>92</v>
      </c>
      <c r="E33" s="121" t="s">
        <v>93</v>
      </c>
      <c r="F33" s="121">
        <v>35</v>
      </c>
      <c r="G33" s="121">
        <v>34.5</v>
      </c>
      <c r="H33" s="149">
        <f>IF(F33/G33*100&gt;100,100,F33/G33*100)</f>
        <v>100</v>
      </c>
      <c r="I33" s="117"/>
      <c r="J33" s="123" t="s">
        <v>15</v>
      </c>
      <c r="K33" s="120" t="s">
        <v>482</v>
      </c>
      <c r="L33" s="117" t="s">
        <v>38</v>
      </c>
      <c r="M33" s="121">
        <v>1</v>
      </c>
      <c r="N33" s="121">
        <v>1</v>
      </c>
      <c r="O33" s="149">
        <f>IF(N33/M33*100&gt;110,110,N33/M33*100)</f>
        <v>100</v>
      </c>
      <c r="P33" s="147"/>
      <c r="Q33" s="118"/>
      <c r="R33" s="125"/>
      <c r="S33" s="599"/>
    </row>
    <row r="34" spans="1:21" x14ac:dyDescent="0.35">
      <c r="A34" s="500"/>
      <c r="B34" s="498"/>
      <c r="C34" s="114"/>
      <c r="D34" s="112"/>
      <c r="E34" s="121"/>
      <c r="F34" s="121"/>
      <c r="G34" s="121"/>
      <c r="H34" s="149"/>
      <c r="I34" s="117"/>
      <c r="J34" s="123" t="s">
        <v>39</v>
      </c>
      <c r="K34" s="120" t="s">
        <v>327</v>
      </c>
      <c r="L34" s="117" t="s">
        <v>38</v>
      </c>
      <c r="M34" s="121">
        <v>3</v>
      </c>
      <c r="N34" s="121">
        <v>3</v>
      </c>
      <c r="O34" s="149">
        <f>IF(N34/M34*100&gt;110,110,N34/M34*100)</f>
        <v>100</v>
      </c>
      <c r="P34" s="147"/>
      <c r="Q34" s="118"/>
      <c r="R34" s="125"/>
      <c r="S34" s="599"/>
    </row>
    <row r="35" spans="1:21" s="129" customFormat="1" ht="39.75" customHeight="1" x14ac:dyDescent="0.35">
      <c r="A35" s="500"/>
      <c r="B35" s="498"/>
      <c r="C35" s="199"/>
      <c r="D35" s="200" t="s">
        <v>6</v>
      </c>
      <c r="E35" s="201"/>
      <c r="F35" s="202"/>
      <c r="G35" s="203"/>
      <c r="H35" s="204"/>
      <c r="I35" s="204">
        <f>(H32+H33)/2</f>
        <v>100</v>
      </c>
      <c r="J35" s="201"/>
      <c r="K35" s="200" t="s">
        <v>6</v>
      </c>
      <c r="L35" s="201"/>
      <c r="M35" s="205"/>
      <c r="N35" s="205"/>
      <c r="O35" s="204"/>
      <c r="P35" s="204">
        <f>(O34+O32+O33)/3</f>
        <v>100</v>
      </c>
      <c r="Q35" s="204">
        <f>(I35+P35)/2</f>
        <v>100</v>
      </c>
      <c r="R35" s="208" t="s">
        <v>31</v>
      </c>
      <c r="S35" s="599"/>
      <c r="T35" s="110"/>
      <c r="U35" s="206"/>
    </row>
    <row r="36" spans="1:21" ht="85.5" customHeight="1" x14ac:dyDescent="0.35">
      <c r="A36" s="500"/>
      <c r="B36" s="498"/>
      <c r="C36" s="272" t="s">
        <v>28</v>
      </c>
      <c r="D36" s="113" t="s">
        <v>396</v>
      </c>
      <c r="E36" s="121"/>
      <c r="F36" s="121"/>
      <c r="G36" s="121"/>
      <c r="H36" s="118"/>
      <c r="I36" s="118"/>
      <c r="J36" s="125" t="s">
        <v>28</v>
      </c>
      <c r="K36" s="146" t="str">
        <f>D36</f>
        <v>Предоставление консультационных и методических услуг</v>
      </c>
      <c r="L36" s="121"/>
      <c r="M36" s="153"/>
      <c r="N36" s="153"/>
      <c r="O36" s="118"/>
      <c r="P36" s="147"/>
      <c r="Q36" s="118"/>
      <c r="R36" s="114"/>
      <c r="S36" s="599"/>
    </row>
    <row r="37" spans="1:21" ht="70.5" customHeight="1" x14ac:dyDescent="0.35">
      <c r="A37" s="500"/>
      <c r="B37" s="498"/>
      <c r="C37" s="114" t="s">
        <v>29</v>
      </c>
      <c r="D37" s="112" t="s">
        <v>328</v>
      </c>
      <c r="E37" s="121" t="s">
        <v>332</v>
      </c>
      <c r="F37" s="121">
        <v>50</v>
      </c>
      <c r="G37" s="121">
        <v>50</v>
      </c>
      <c r="H37" s="149">
        <f>IF(G37/F37*100&gt;100,100,G37/F37*100)</f>
        <v>100</v>
      </c>
      <c r="I37" s="121"/>
      <c r="J37" s="152" t="s">
        <v>29</v>
      </c>
      <c r="K37" s="148" t="s">
        <v>94</v>
      </c>
      <c r="L37" s="121" t="s">
        <v>36</v>
      </c>
      <c r="M37" s="121">
        <v>100</v>
      </c>
      <c r="N37" s="153">
        <v>100</v>
      </c>
      <c r="O37" s="149">
        <f>IF(N37/M37*100&gt;110,110,N37/M37*100)</f>
        <v>100</v>
      </c>
      <c r="P37" s="147"/>
      <c r="Q37" s="118"/>
      <c r="R37" s="121"/>
      <c r="S37" s="599"/>
    </row>
    <row r="38" spans="1:21" s="129" customFormat="1" ht="40.5" customHeight="1" x14ac:dyDescent="0.35">
      <c r="A38" s="500"/>
      <c r="B38" s="498"/>
      <c r="C38" s="208"/>
      <c r="D38" s="200" t="s">
        <v>6</v>
      </c>
      <c r="E38" s="208"/>
      <c r="F38" s="201"/>
      <c r="G38" s="201"/>
      <c r="H38" s="204"/>
      <c r="I38" s="204">
        <f>H37</f>
        <v>100</v>
      </c>
      <c r="J38" s="199"/>
      <c r="K38" s="200" t="s">
        <v>6</v>
      </c>
      <c r="L38" s="201"/>
      <c r="M38" s="205"/>
      <c r="N38" s="205"/>
      <c r="O38" s="204"/>
      <c r="P38" s="204">
        <f>O37</f>
        <v>100</v>
      </c>
      <c r="Q38" s="204">
        <f>(I38+P38)/2</f>
        <v>100</v>
      </c>
      <c r="R38" s="208" t="s">
        <v>31</v>
      </c>
      <c r="S38" s="599"/>
      <c r="T38" s="110"/>
    </row>
    <row r="39" spans="1:21" ht="83.25" customHeight="1" x14ac:dyDescent="0.35">
      <c r="A39" s="500">
        <v>3</v>
      </c>
      <c r="B39" s="498" t="s">
        <v>97</v>
      </c>
      <c r="C39" s="272" t="s">
        <v>12</v>
      </c>
      <c r="D39" s="113" t="s">
        <v>88</v>
      </c>
      <c r="E39" s="125"/>
      <c r="F39" s="125"/>
      <c r="G39" s="125"/>
      <c r="H39" s="118"/>
      <c r="I39" s="118"/>
      <c r="J39" s="125" t="s">
        <v>12</v>
      </c>
      <c r="K39" s="146" t="s">
        <v>88</v>
      </c>
      <c r="L39" s="121"/>
      <c r="M39" s="121"/>
      <c r="N39" s="121"/>
      <c r="O39" s="118"/>
      <c r="P39" s="147"/>
      <c r="Q39" s="118"/>
      <c r="R39" s="114"/>
      <c r="S39" s="599" t="s">
        <v>286</v>
      </c>
    </row>
    <row r="40" spans="1:21" ht="77.25" customHeight="1" x14ac:dyDescent="0.35">
      <c r="A40" s="500"/>
      <c r="B40" s="498"/>
      <c r="C40" s="114" t="s">
        <v>7</v>
      </c>
      <c r="D40" s="112" t="s">
        <v>89</v>
      </c>
      <c r="E40" s="121" t="s">
        <v>25</v>
      </c>
      <c r="F40" s="121">
        <v>95</v>
      </c>
      <c r="G40" s="121">
        <v>95.1</v>
      </c>
      <c r="H40" s="149">
        <f>IF(G40/F40*100&gt;100,100,G40/F40*100)</f>
        <v>100</v>
      </c>
      <c r="I40" s="121"/>
      <c r="J40" s="121" t="s">
        <v>7</v>
      </c>
      <c r="K40" s="148" t="s">
        <v>395</v>
      </c>
      <c r="L40" s="121" t="s">
        <v>38</v>
      </c>
      <c r="M40" s="121">
        <v>58</v>
      </c>
      <c r="N40" s="121">
        <v>58</v>
      </c>
      <c r="O40" s="149">
        <f>IF(N40/M40*100&gt;110,110,N40/M40*100)</f>
        <v>100</v>
      </c>
      <c r="P40" s="147"/>
      <c r="Q40" s="118"/>
      <c r="R40" s="121"/>
      <c r="S40" s="599"/>
    </row>
    <row r="41" spans="1:21" ht="69.75" x14ac:dyDescent="0.35">
      <c r="A41" s="500"/>
      <c r="B41" s="498"/>
      <c r="C41" s="114"/>
      <c r="D41" s="112"/>
      <c r="E41" s="121"/>
      <c r="F41" s="121"/>
      <c r="G41" s="121"/>
      <c r="H41" s="149"/>
      <c r="I41" s="121"/>
      <c r="J41" s="121" t="s">
        <v>8</v>
      </c>
      <c r="K41" s="148" t="s">
        <v>392</v>
      </c>
      <c r="L41" s="121" t="s">
        <v>38</v>
      </c>
      <c r="M41" s="121">
        <v>169</v>
      </c>
      <c r="N41" s="121">
        <v>169</v>
      </c>
      <c r="O41" s="149">
        <f>IF(N41/M41*100&gt;110,110,N41/M41*100)</f>
        <v>100</v>
      </c>
      <c r="P41" s="147"/>
      <c r="Q41" s="118"/>
      <c r="R41" s="121"/>
      <c r="S41" s="599"/>
    </row>
    <row r="42" spans="1:21" ht="35.25" customHeight="1" x14ac:dyDescent="0.35">
      <c r="A42" s="500"/>
      <c r="B42" s="498"/>
      <c r="C42" s="114"/>
      <c r="D42" s="112"/>
      <c r="E42" s="121"/>
      <c r="F42" s="121"/>
      <c r="G42" s="121"/>
      <c r="H42" s="149"/>
      <c r="I42" s="121"/>
      <c r="J42" s="121" t="s">
        <v>9</v>
      </c>
      <c r="K42" s="148" t="s">
        <v>483</v>
      </c>
      <c r="L42" s="121" t="s">
        <v>38</v>
      </c>
      <c r="M42" s="121">
        <v>26</v>
      </c>
      <c r="N42" s="121">
        <v>26</v>
      </c>
      <c r="O42" s="149">
        <f>IF(N42/M42*100&gt;110,110,N42/M42*100)</f>
        <v>100</v>
      </c>
      <c r="P42" s="147"/>
      <c r="Q42" s="118"/>
      <c r="R42" s="121"/>
      <c r="S42" s="599"/>
    </row>
    <row r="43" spans="1:21" ht="69.75" x14ac:dyDescent="0.35">
      <c r="A43" s="500"/>
      <c r="B43" s="498"/>
      <c r="C43" s="114"/>
      <c r="D43" s="112"/>
      <c r="E43" s="121"/>
      <c r="F43" s="121"/>
      <c r="G43" s="121"/>
      <c r="H43" s="149"/>
      <c r="I43" s="117"/>
      <c r="J43" s="117" t="s">
        <v>10</v>
      </c>
      <c r="K43" s="120" t="s">
        <v>393</v>
      </c>
      <c r="L43" s="117" t="s">
        <v>38</v>
      </c>
      <c r="M43" s="471" t="s">
        <v>582</v>
      </c>
      <c r="N43" s="471" t="s">
        <v>582</v>
      </c>
      <c r="O43" s="472" t="s">
        <v>582</v>
      </c>
      <c r="P43" s="147"/>
      <c r="Q43" s="118"/>
      <c r="R43" s="121"/>
      <c r="S43" s="599"/>
    </row>
    <row r="44" spans="1:21" s="129" customFormat="1" ht="39.75" customHeight="1" x14ac:dyDescent="0.35">
      <c r="A44" s="500"/>
      <c r="B44" s="498"/>
      <c r="C44" s="199"/>
      <c r="D44" s="200" t="s">
        <v>6</v>
      </c>
      <c r="E44" s="201"/>
      <c r="F44" s="202"/>
      <c r="G44" s="203"/>
      <c r="H44" s="204"/>
      <c r="I44" s="204">
        <f>H40</f>
        <v>100</v>
      </c>
      <c r="J44" s="201"/>
      <c r="K44" s="200" t="s">
        <v>6</v>
      </c>
      <c r="L44" s="201"/>
      <c r="M44" s="205"/>
      <c r="N44" s="205"/>
      <c r="O44" s="204"/>
      <c r="P44" s="204">
        <f>(O40+O41+O42)/3</f>
        <v>100</v>
      </c>
      <c r="Q44" s="204">
        <f>(I44+P44)/2</f>
        <v>100</v>
      </c>
      <c r="R44" s="208" t="s">
        <v>31</v>
      </c>
      <c r="S44" s="599"/>
      <c r="T44" s="110"/>
      <c r="U44" s="206"/>
    </row>
    <row r="45" spans="1:21" ht="72" customHeight="1" x14ac:dyDescent="0.35">
      <c r="A45" s="500"/>
      <c r="B45" s="498"/>
      <c r="C45" s="272" t="s">
        <v>13</v>
      </c>
      <c r="D45" s="113" t="s">
        <v>91</v>
      </c>
      <c r="E45" s="121"/>
      <c r="F45" s="121"/>
      <c r="G45" s="121"/>
      <c r="H45" s="118"/>
      <c r="I45" s="115"/>
      <c r="J45" s="272" t="s">
        <v>13</v>
      </c>
      <c r="K45" s="113" t="s">
        <v>91</v>
      </c>
      <c r="L45" s="117"/>
      <c r="M45" s="151"/>
      <c r="N45" s="151"/>
      <c r="O45" s="118"/>
      <c r="P45" s="147"/>
      <c r="Q45" s="118"/>
      <c r="R45" s="121"/>
      <c r="S45" s="599"/>
    </row>
    <row r="46" spans="1:21" ht="101.25" customHeight="1" x14ac:dyDescent="0.35">
      <c r="A46" s="500"/>
      <c r="B46" s="498"/>
      <c r="C46" s="114" t="s">
        <v>14</v>
      </c>
      <c r="D46" s="112" t="s">
        <v>89</v>
      </c>
      <c r="E46" s="121" t="s">
        <v>25</v>
      </c>
      <c r="F46" s="121">
        <v>95</v>
      </c>
      <c r="G46" s="121">
        <v>95.1</v>
      </c>
      <c r="H46" s="149">
        <f>IF(G46/F46*100&gt;100,100,G46/F46*100)</f>
        <v>100</v>
      </c>
      <c r="I46" s="117"/>
      <c r="J46" s="123" t="s">
        <v>14</v>
      </c>
      <c r="K46" s="120" t="s">
        <v>331</v>
      </c>
      <c r="L46" s="117" t="s">
        <v>38</v>
      </c>
      <c r="M46" s="121">
        <v>248</v>
      </c>
      <c r="N46" s="121">
        <v>248</v>
      </c>
      <c r="O46" s="149">
        <f>IF(N46/M46*100&gt;110,110,N46/M46*100)</f>
        <v>100</v>
      </c>
      <c r="P46" s="147"/>
      <c r="Q46" s="118"/>
      <c r="R46" s="121"/>
      <c r="S46" s="599"/>
    </row>
    <row r="47" spans="1:21" ht="83.25" customHeight="1" x14ac:dyDescent="0.35">
      <c r="A47" s="500"/>
      <c r="B47" s="498"/>
      <c r="C47" s="114" t="s">
        <v>15</v>
      </c>
      <c r="D47" s="112" t="s">
        <v>92</v>
      </c>
      <c r="E47" s="121" t="s">
        <v>93</v>
      </c>
      <c r="F47" s="121">
        <v>35</v>
      </c>
      <c r="G47" s="121">
        <v>27.3</v>
      </c>
      <c r="H47" s="149">
        <f>IF(F47/G47*100&gt;100,100,F47/G47*100)</f>
        <v>100</v>
      </c>
      <c r="I47" s="117"/>
      <c r="J47" s="123" t="s">
        <v>15</v>
      </c>
      <c r="K47" s="148" t="s">
        <v>482</v>
      </c>
      <c r="L47" s="117" t="s">
        <v>38</v>
      </c>
      <c r="M47" s="121" t="s">
        <v>582</v>
      </c>
      <c r="N47" s="471" t="s">
        <v>582</v>
      </c>
      <c r="O47" s="471" t="s">
        <v>582</v>
      </c>
      <c r="P47" s="147"/>
      <c r="Q47" s="118"/>
      <c r="R47" s="121"/>
      <c r="S47" s="599"/>
    </row>
    <row r="48" spans="1:21" x14ac:dyDescent="0.35">
      <c r="A48" s="500"/>
      <c r="B48" s="498"/>
      <c r="C48" s="114"/>
      <c r="D48" s="112"/>
      <c r="E48" s="121"/>
      <c r="F48" s="121"/>
      <c r="G48" s="121"/>
      <c r="H48" s="149"/>
      <c r="I48" s="117"/>
      <c r="J48" s="123" t="s">
        <v>39</v>
      </c>
      <c r="K48" s="120" t="s">
        <v>327</v>
      </c>
      <c r="L48" s="117" t="s">
        <v>38</v>
      </c>
      <c r="M48" s="121">
        <v>5</v>
      </c>
      <c r="N48" s="121">
        <v>5</v>
      </c>
      <c r="O48" s="149">
        <f>IF(N48/M48*100&gt;110,110,N48/M48*100)</f>
        <v>100</v>
      </c>
      <c r="P48" s="147"/>
      <c r="Q48" s="118"/>
      <c r="R48" s="121"/>
      <c r="S48" s="599"/>
    </row>
    <row r="49" spans="1:23" s="129" customFormat="1" ht="39.75" customHeight="1" x14ac:dyDescent="0.35">
      <c r="A49" s="500"/>
      <c r="B49" s="498"/>
      <c r="C49" s="199"/>
      <c r="D49" s="200" t="s">
        <v>6</v>
      </c>
      <c r="E49" s="201"/>
      <c r="F49" s="202"/>
      <c r="G49" s="203"/>
      <c r="H49" s="204"/>
      <c r="I49" s="204">
        <f>(H46+H47)/2</f>
        <v>100</v>
      </c>
      <c r="J49" s="201"/>
      <c r="K49" s="200" t="s">
        <v>6</v>
      </c>
      <c r="L49" s="201"/>
      <c r="M49" s="205"/>
      <c r="N49" s="205"/>
      <c r="O49" s="204"/>
      <c r="P49" s="204">
        <f>(O48+O46)/2</f>
        <v>100</v>
      </c>
      <c r="Q49" s="204">
        <f>(I49+P49)/2</f>
        <v>100</v>
      </c>
      <c r="R49" s="208" t="s">
        <v>31</v>
      </c>
      <c r="S49" s="599"/>
      <c r="T49" s="110"/>
      <c r="U49" s="206"/>
    </row>
    <row r="50" spans="1:23" ht="93.75" customHeight="1" x14ac:dyDescent="0.35">
      <c r="A50" s="500"/>
      <c r="B50" s="498"/>
      <c r="C50" s="272" t="s">
        <v>28</v>
      </c>
      <c r="D50" s="113" t="s">
        <v>396</v>
      </c>
      <c r="E50" s="121"/>
      <c r="F50" s="121"/>
      <c r="G50" s="121"/>
      <c r="H50" s="118"/>
      <c r="I50" s="118"/>
      <c r="J50" s="125" t="s">
        <v>28</v>
      </c>
      <c r="K50" s="146" t="str">
        <f>D50</f>
        <v>Предоставление консультационных и методических услуг</v>
      </c>
      <c r="L50" s="121"/>
      <c r="M50" s="153"/>
      <c r="N50" s="153"/>
      <c r="O50" s="118"/>
      <c r="P50" s="147"/>
      <c r="Q50" s="118"/>
      <c r="R50" s="114"/>
      <c r="S50" s="599"/>
    </row>
    <row r="51" spans="1:23" ht="81.75" customHeight="1" x14ac:dyDescent="0.35">
      <c r="A51" s="500"/>
      <c r="B51" s="498"/>
      <c r="C51" s="114" t="s">
        <v>29</v>
      </c>
      <c r="D51" s="112" t="s">
        <v>328</v>
      </c>
      <c r="E51" s="121" t="s">
        <v>332</v>
      </c>
      <c r="F51" s="121">
        <v>50</v>
      </c>
      <c r="G51" s="121">
        <v>50</v>
      </c>
      <c r="H51" s="149">
        <f>IF(G51/F51*100&gt;100,100,G51/F51*100)</f>
        <v>100</v>
      </c>
      <c r="I51" s="121"/>
      <c r="J51" s="152" t="s">
        <v>29</v>
      </c>
      <c r="K51" s="148" t="s">
        <v>94</v>
      </c>
      <c r="L51" s="121" t="s">
        <v>36</v>
      </c>
      <c r="M51" s="153">
        <v>100</v>
      </c>
      <c r="N51" s="153">
        <v>100</v>
      </c>
      <c r="O51" s="149">
        <f>IF(N51/M51*100&gt;110,110,N51/M51*100)</f>
        <v>100</v>
      </c>
      <c r="P51" s="147"/>
      <c r="Q51" s="118"/>
      <c r="R51" s="121"/>
      <c r="S51" s="599"/>
    </row>
    <row r="52" spans="1:23" s="129" customFormat="1" ht="43.5" customHeight="1" x14ac:dyDescent="0.35">
      <c r="A52" s="500"/>
      <c r="B52" s="498"/>
      <c r="C52" s="208"/>
      <c r="D52" s="200" t="s">
        <v>6</v>
      </c>
      <c r="E52" s="208"/>
      <c r="F52" s="201"/>
      <c r="G52" s="201"/>
      <c r="H52" s="204"/>
      <c r="I52" s="204">
        <f>H51</f>
        <v>100</v>
      </c>
      <c r="J52" s="199"/>
      <c r="K52" s="200" t="s">
        <v>6</v>
      </c>
      <c r="L52" s="201"/>
      <c r="M52" s="205"/>
      <c r="N52" s="205"/>
      <c r="O52" s="204"/>
      <c r="P52" s="204">
        <f>O51</f>
        <v>100</v>
      </c>
      <c r="Q52" s="204">
        <f>(I52+P52)/2</f>
        <v>100</v>
      </c>
      <c r="R52" s="208" t="s">
        <v>31</v>
      </c>
      <c r="S52" s="599"/>
      <c r="T52" s="110"/>
    </row>
    <row r="53" spans="1:23" ht="87" customHeight="1" x14ac:dyDescent="0.35">
      <c r="A53" s="500" t="s">
        <v>75</v>
      </c>
      <c r="B53" s="498" t="s">
        <v>484</v>
      </c>
      <c r="C53" s="272" t="s">
        <v>12</v>
      </c>
      <c r="D53" s="113" t="s">
        <v>88</v>
      </c>
      <c r="E53" s="125"/>
      <c r="F53" s="125"/>
      <c r="G53" s="125"/>
      <c r="H53" s="118"/>
      <c r="I53" s="115"/>
      <c r="J53" s="116" t="s">
        <v>12</v>
      </c>
      <c r="K53" s="113" t="s">
        <v>88</v>
      </c>
      <c r="L53" s="117"/>
      <c r="M53" s="121"/>
      <c r="N53" s="121"/>
      <c r="O53" s="118"/>
      <c r="P53" s="147"/>
      <c r="Q53" s="118"/>
      <c r="R53" s="117"/>
      <c r="S53" s="599" t="s">
        <v>286</v>
      </c>
    </row>
    <row r="54" spans="1:23" ht="69.75" x14ac:dyDescent="0.35">
      <c r="A54" s="500"/>
      <c r="B54" s="498"/>
      <c r="C54" s="114" t="s">
        <v>7</v>
      </c>
      <c r="D54" s="112" t="s">
        <v>89</v>
      </c>
      <c r="E54" s="121" t="s">
        <v>25</v>
      </c>
      <c r="F54" s="121">
        <v>95</v>
      </c>
      <c r="G54" s="121">
        <v>98.8</v>
      </c>
      <c r="H54" s="149">
        <f>IF(G54/F54*100&gt;100,100,G54/F54*100)</f>
        <v>100</v>
      </c>
      <c r="I54" s="117"/>
      <c r="J54" s="117" t="s">
        <v>7</v>
      </c>
      <c r="K54" s="120" t="s">
        <v>330</v>
      </c>
      <c r="L54" s="117" t="s">
        <v>38</v>
      </c>
      <c r="M54" s="121">
        <v>106</v>
      </c>
      <c r="N54" s="121">
        <v>106</v>
      </c>
      <c r="O54" s="149">
        <f>IF(N54/M54*100&gt;110,110,N54/M54*100)</f>
        <v>100</v>
      </c>
      <c r="P54" s="147"/>
      <c r="Q54" s="118"/>
      <c r="R54" s="121"/>
      <c r="S54" s="599"/>
    </row>
    <row r="55" spans="1:23" ht="69.75" x14ac:dyDescent="0.35">
      <c r="A55" s="500"/>
      <c r="B55" s="498"/>
      <c r="C55" s="114"/>
      <c r="D55" s="112"/>
      <c r="E55" s="121"/>
      <c r="F55" s="121"/>
      <c r="G55" s="121"/>
      <c r="H55" s="149"/>
      <c r="I55" s="117"/>
      <c r="J55" s="117" t="s">
        <v>8</v>
      </c>
      <c r="K55" s="120" t="s">
        <v>325</v>
      </c>
      <c r="L55" s="117" t="s">
        <v>38</v>
      </c>
      <c r="M55" s="121">
        <v>359</v>
      </c>
      <c r="N55" s="121">
        <v>359</v>
      </c>
      <c r="O55" s="149">
        <f>IF(N55/M55*100&gt;110,110,N55/M55*100)</f>
        <v>100</v>
      </c>
      <c r="P55" s="147"/>
      <c r="Q55" s="118"/>
      <c r="R55" s="121"/>
      <c r="S55" s="599"/>
    </row>
    <row r="56" spans="1:23" ht="46.5" x14ac:dyDescent="0.35">
      <c r="A56" s="500"/>
      <c r="B56" s="498"/>
      <c r="C56" s="114"/>
      <c r="D56" s="112"/>
      <c r="E56" s="121"/>
      <c r="F56" s="121"/>
      <c r="G56" s="121"/>
      <c r="H56" s="149"/>
      <c r="I56" s="117"/>
      <c r="J56" s="117" t="s">
        <v>9</v>
      </c>
      <c r="K56" s="120" t="s">
        <v>329</v>
      </c>
      <c r="L56" s="117" t="s">
        <v>38</v>
      </c>
      <c r="M56" s="121">
        <v>44</v>
      </c>
      <c r="N56" s="121">
        <v>44</v>
      </c>
      <c r="O56" s="149">
        <f>IF(N56/M56*100&gt;110,110,N56/M56*100)</f>
        <v>100</v>
      </c>
      <c r="P56" s="147"/>
      <c r="Q56" s="118"/>
      <c r="R56" s="121"/>
      <c r="S56" s="599"/>
    </row>
    <row r="57" spans="1:23" s="129" customFormat="1" ht="39.75" customHeight="1" x14ac:dyDescent="0.35">
      <c r="A57" s="500"/>
      <c r="B57" s="498"/>
      <c r="C57" s="199"/>
      <c r="D57" s="200" t="s">
        <v>6</v>
      </c>
      <c r="E57" s="201"/>
      <c r="F57" s="202"/>
      <c r="G57" s="203"/>
      <c r="H57" s="204"/>
      <c r="I57" s="204">
        <f>H54</f>
        <v>100</v>
      </c>
      <c r="J57" s="201"/>
      <c r="K57" s="200" t="s">
        <v>6</v>
      </c>
      <c r="L57" s="201"/>
      <c r="M57" s="205"/>
      <c r="N57" s="205"/>
      <c r="O57" s="204"/>
      <c r="P57" s="204">
        <f>(O56+O54+O55)/3</f>
        <v>100</v>
      </c>
      <c r="Q57" s="204">
        <f>(I57+P57)/2</f>
        <v>100</v>
      </c>
      <c r="R57" s="208" t="s">
        <v>31</v>
      </c>
      <c r="S57" s="599"/>
      <c r="T57" s="110"/>
      <c r="U57" s="206"/>
    </row>
    <row r="58" spans="1:23" ht="72" customHeight="1" x14ac:dyDescent="0.35">
      <c r="A58" s="500"/>
      <c r="B58" s="498"/>
      <c r="C58" s="272" t="s">
        <v>13</v>
      </c>
      <c r="D58" s="113" t="s">
        <v>91</v>
      </c>
      <c r="E58" s="121"/>
      <c r="F58" s="121"/>
      <c r="G58" s="121"/>
      <c r="H58" s="118"/>
      <c r="I58" s="115"/>
      <c r="J58" s="272" t="s">
        <v>13</v>
      </c>
      <c r="K58" s="113" t="s">
        <v>91</v>
      </c>
      <c r="L58" s="117"/>
      <c r="M58" s="151"/>
      <c r="N58" s="151"/>
      <c r="O58" s="118"/>
      <c r="P58" s="147"/>
      <c r="Q58" s="118"/>
      <c r="R58" s="117"/>
      <c r="S58" s="599"/>
    </row>
    <row r="59" spans="1:23" ht="78.75" customHeight="1" x14ac:dyDescent="0.35">
      <c r="A59" s="500"/>
      <c r="B59" s="498"/>
      <c r="C59" s="114" t="s">
        <v>14</v>
      </c>
      <c r="D59" s="112" t="s">
        <v>89</v>
      </c>
      <c r="E59" s="121" t="s">
        <v>25</v>
      </c>
      <c r="F59" s="121">
        <v>95</v>
      </c>
      <c r="G59" s="121">
        <v>98.7</v>
      </c>
      <c r="H59" s="149">
        <f>IF(G59/F59*100&gt;100,100,G59/F59*100)</f>
        <v>100</v>
      </c>
      <c r="I59" s="117"/>
      <c r="J59" s="123" t="s">
        <v>14</v>
      </c>
      <c r="K59" s="120" t="s">
        <v>334</v>
      </c>
      <c r="L59" s="117" t="s">
        <v>38</v>
      </c>
      <c r="M59" s="121">
        <v>502</v>
      </c>
      <c r="N59" s="121">
        <v>502</v>
      </c>
      <c r="O59" s="149">
        <f>IF(N59/M59*100&gt;110,110,N59/M59*100)</f>
        <v>100</v>
      </c>
      <c r="P59" s="147"/>
      <c r="Q59" s="118"/>
      <c r="R59" s="121"/>
      <c r="S59" s="599"/>
    </row>
    <row r="60" spans="1:23" ht="95.25" customHeight="1" x14ac:dyDescent="0.35">
      <c r="A60" s="500"/>
      <c r="B60" s="498"/>
      <c r="C60" s="114" t="s">
        <v>15</v>
      </c>
      <c r="D60" s="112" t="s">
        <v>92</v>
      </c>
      <c r="E60" s="121" t="s">
        <v>93</v>
      </c>
      <c r="F60" s="121">
        <v>35</v>
      </c>
      <c r="G60" s="121">
        <v>32.6</v>
      </c>
      <c r="H60" s="149">
        <f>IF(F60/G60*100&gt;100,100,F60/G60*100)</f>
        <v>100</v>
      </c>
      <c r="I60" s="117"/>
      <c r="J60" s="123" t="s">
        <v>15</v>
      </c>
      <c r="K60" s="120" t="s">
        <v>482</v>
      </c>
      <c r="L60" s="117" t="s">
        <v>38</v>
      </c>
      <c r="M60" s="121">
        <v>2</v>
      </c>
      <c r="N60" s="121">
        <v>2</v>
      </c>
      <c r="O60" s="149">
        <f>IF(N60/M60*100&gt;110,110,N60/M60*100)</f>
        <v>100</v>
      </c>
      <c r="P60" s="147"/>
      <c r="Q60" s="118"/>
      <c r="R60" s="121"/>
      <c r="S60" s="599"/>
      <c r="W60" s="130"/>
    </row>
    <row r="61" spans="1:23" x14ac:dyDescent="0.35">
      <c r="A61" s="500"/>
      <c r="B61" s="498"/>
      <c r="C61" s="114"/>
      <c r="D61" s="112"/>
      <c r="E61" s="121"/>
      <c r="F61" s="121"/>
      <c r="G61" s="121"/>
      <c r="H61" s="149"/>
      <c r="I61" s="117"/>
      <c r="J61" s="123" t="s">
        <v>39</v>
      </c>
      <c r="K61" s="120" t="s">
        <v>327</v>
      </c>
      <c r="L61" s="117" t="s">
        <v>38</v>
      </c>
      <c r="M61" s="121">
        <v>5</v>
      </c>
      <c r="N61" s="121">
        <v>5</v>
      </c>
      <c r="O61" s="149">
        <f>IF(N61/M61*100&gt;110,110,N61/M61*100)</f>
        <v>100</v>
      </c>
      <c r="P61" s="147"/>
      <c r="Q61" s="118"/>
      <c r="R61" s="121"/>
      <c r="S61" s="599"/>
      <c r="W61" s="130"/>
    </row>
    <row r="62" spans="1:23" s="129" customFormat="1" ht="39.75" customHeight="1" x14ac:dyDescent="0.35">
      <c r="A62" s="500"/>
      <c r="B62" s="498"/>
      <c r="C62" s="199"/>
      <c r="D62" s="200" t="s">
        <v>6</v>
      </c>
      <c r="E62" s="201"/>
      <c r="F62" s="202"/>
      <c r="G62" s="203"/>
      <c r="H62" s="204"/>
      <c r="I62" s="204">
        <f>(H59+H60)/2</f>
        <v>100</v>
      </c>
      <c r="J62" s="201"/>
      <c r="K62" s="200" t="s">
        <v>6</v>
      </c>
      <c r="L62" s="201"/>
      <c r="M62" s="205"/>
      <c r="N62" s="205"/>
      <c r="O62" s="204"/>
      <c r="P62" s="204">
        <f>(O61+O59+O60)/3</f>
        <v>100</v>
      </c>
      <c r="Q62" s="204">
        <f>(I62+P62)/2</f>
        <v>100</v>
      </c>
      <c r="R62" s="208" t="s">
        <v>31</v>
      </c>
      <c r="S62" s="599"/>
      <c r="T62" s="110"/>
      <c r="U62" s="206"/>
    </row>
    <row r="63" spans="1:23" ht="81.75" customHeight="1" x14ac:dyDescent="0.35">
      <c r="A63" s="500" t="s">
        <v>76</v>
      </c>
      <c r="B63" s="498" t="s">
        <v>98</v>
      </c>
      <c r="C63" s="272" t="s">
        <v>12</v>
      </c>
      <c r="D63" s="113" t="s">
        <v>88</v>
      </c>
      <c r="E63" s="125"/>
      <c r="F63" s="125"/>
      <c r="G63" s="125"/>
      <c r="H63" s="118"/>
      <c r="I63" s="115"/>
      <c r="J63" s="116" t="s">
        <v>12</v>
      </c>
      <c r="K63" s="113" t="s">
        <v>88</v>
      </c>
      <c r="L63" s="117"/>
      <c r="M63" s="121"/>
      <c r="N63" s="121"/>
      <c r="O63" s="118"/>
      <c r="P63" s="147"/>
      <c r="Q63" s="118"/>
      <c r="R63" s="114"/>
      <c r="S63" s="599" t="s">
        <v>286</v>
      </c>
    </row>
    <row r="64" spans="1:23" ht="69.75" x14ac:dyDescent="0.35">
      <c r="A64" s="500"/>
      <c r="B64" s="498"/>
      <c r="C64" s="114" t="s">
        <v>7</v>
      </c>
      <c r="D64" s="112" t="s">
        <v>89</v>
      </c>
      <c r="E64" s="121" t="s">
        <v>25</v>
      </c>
      <c r="F64" s="121">
        <v>95</v>
      </c>
      <c r="G64" s="121">
        <v>98.7</v>
      </c>
      <c r="H64" s="149">
        <f>IF(G64/F64*100&gt;100,100,G64/F64*100)</f>
        <v>100</v>
      </c>
      <c r="I64" s="117"/>
      <c r="J64" s="117" t="s">
        <v>7</v>
      </c>
      <c r="K64" s="120" t="s">
        <v>330</v>
      </c>
      <c r="L64" s="117" t="s">
        <v>38</v>
      </c>
      <c r="M64" s="121">
        <v>83</v>
      </c>
      <c r="N64" s="121">
        <v>83</v>
      </c>
      <c r="O64" s="149">
        <f>IF(N64/M64*100&gt;110,110,N64/M64*100)</f>
        <v>100</v>
      </c>
      <c r="P64" s="147"/>
      <c r="Q64" s="118"/>
      <c r="R64" s="121"/>
      <c r="S64" s="599"/>
    </row>
    <row r="65" spans="1:21" ht="93" customHeight="1" x14ac:dyDescent="0.35">
      <c r="A65" s="500"/>
      <c r="B65" s="498"/>
      <c r="C65" s="114"/>
      <c r="D65" s="112"/>
      <c r="E65" s="121"/>
      <c r="F65" s="121"/>
      <c r="G65" s="121"/>
      <c r="H65" s="149"/>
      <c r="I65" s="117"/>
      <c r="J65" s="117" t="s">
        <v>8</v>
      </c>
      <c r="K65" s="120" t="s">
        <v>325</v>
      </c>
      <c r="L65" s="117" t="s">
        <v>38</v>
      </c>
      <c r="M65" s="121">
        <v>360</v>
      </c>
      <c r="N65" s="121">
        <v>360</v>
      </c>
      <c r="O65" s="149">
        <f>IF(N65/M65*100&gt;110,110,N65/M65*100)</f>
        <v>100</v>
      </c>
      <c r="P65" s="147"/>
      <c r="Q65" s="118"/>
      <c r="R65" s="121"/>
      <c r="S65" s="599"/>
    </row>
    <row r="66" spans="1:21" ht="37.5" customHeight="1" x14ac:dyDescent="0.35">
      <c r="A66" s="500"/>
      <c r="B66" s="498"/>
      <c r="C66" s="114"/>
      <c r="D66" s="112"/>
      <c r="E66" s="121"/>
      <c r="F66" s="121"/>
      <c r="G66" s="121"/>
      <c r="H66" s="149"/>
      <c r="I66" s="117"/>
      <c r="J66" s="117" t="s">
        <v>9</v>
      </c>
      <c r="K66" s="148" t="s">
        <v>472</v>
      </c>
      <c r="L66" s="117" t="s">
        <v>38</v>
      </c>
      <c r="M66" s="471" t="s">
        <v>582</v>
      </c>
      <c r="N66" s="471" t="s">
        <v>582</v>
      </c>
      <c r="O66" s="472" t="s">
        <v>582</v>
      </c>
      <c r="P66" s="147"/>
      <c r="Q66" s="118"/>
      <c r="R66" s="121"/>
      <c r="S66" s="599"/>
    </row>
    <row r="67" spans="1:21" x14ac:dyDescent="0.35">
      <c r="A67" s="500"/>
      <c r="B67" s="498"/>
      <c r="C67" s="114"/>
      <c r="D67" s="112"/>
      <c r="E67" s="121"/>
      <c r="F67" s="121"/>
      <c r="G67" s="121"/>
      <c r="H67" s="149"/>
      <c r="I67" s="117"/>
      <c r="J67" s="117" t="s">
        <v>10</v>
      </c>
      <c r="K67" s="120" t="s">
        <v>336</v>
      </c>
      <c r="L67" s="117" t="s">
        <v>38</v>
      </c>
      <c r="M67" s="121">
        <v>50</v>
      </c>
      <c r="N67" s="121">
        <v>50</v>
      </c>
      <c r="O67" s="149">
        <f>IF(N67/M67*100&gt;110,110,N67/M67*100)</f>
        <v>100</v>
      </c>
      <c r="P67" s="147"/>
      <c r="Q67" s="118"/>
      <c r="R67" s="121"/>
      <c r="S67" s="599"/>
    </row>
    <row r="68" spans="1:21" s="129" customFormat="1" ht="39.75" customHeight="1" x14ac:dyDescent="0.35">
      <c r="A68" s="500"/>
      <c r="B68" s="498"/>
      <c r="C68" s="199"/>
      <c r="D68" s="200" t="s">
        <v>6</v>
      </c>
      <c r="E68" s="201"/>
      <c r="F68" s="202"/>
      <c r="G68" s="203"/>
      <c r="H68" s="204"/>
      <c r="I68" s="204">
        <f>H64</f>
        <v>100</v>
      </c>
      <c r="J68" s="201"/>
      <c r="K68" s="200" t="s">
        <v>6</v>
      </c>
      <c r="L68" s="201"/>
      <c r="M68" s="205"/>
      <c r="N68" s="205"/>
      <c r="O68" s="204"/>
      <c r="P68" s="204">
        <f>(O67+O65+O64)/3</f>
        <v>100</v>
      </c>
      <c r="Q68" s="204">
        <f>(I68+P68)/2</f>
        <v>100</v>
      </c>
      <c r="R68" s="208" t="s">
        <v>31</v>
      </c>
      <c r="S68" s="599"/>
      <c r="T68" s="110"/>
      <c r="U68" s="206"/>
    </row>
    <row r="69" spans="1:21" ht="67.5" customHeight="1" x14ac:dyDescent="0.35">
      <c r="A69" s="500"/>
      <c r="B69" s="498"/>
      <c r="C69" s="272" t="s">
        <v>13</v>
      </c>
      <c r="D69" s="113" t="s">
        <v>91</v>
      </c>
      <c r="E69" s="121"/>
      <c r="F69" s="121"/>
      <c r="G69" s="121"/>
      <c r="H69" s="118"/>
      <c r="I69" s="115"/>
      <c r="J69" s="272" t="s">
        <v>13</v>
      </c>
      <c r="K69" s="113" t="s">
        <v>91</v>
      </c>
      <c r="L69" s="117"/>
      <c r="M69" s="151"/>
      <c r="N69" s="151"/>
      <c r="O69" s="118"/>
      <c r="P69" s="147"/>
      <c r="Q69" s="118"/>
      <c r="R69" s="272"/>
      <c r="S69" s="599"/>
    </row>
    <row r="70" spans="1:21" ht="69.75" x14ac:dyDescent="0.35">
      <c r="A70" s="500"/>
      <c r="B70" s="498"/>
      <c r="C70" s="114" t="s">
        <v>14</v>
      </c>
      <c r="D70" s="112" t="s">
        <v>89</v>
      </c>
      <c r="E70" s="121" t="s">
        <v>25</v>
      </c>
      <c r="F70" s="121">
        <v>95</v>
      </c>
      <c r="G70" s="121">
        <v>99.8</v>
      </c>
      <c r="H70" s="149">
        <f>IF(G70/F70*100&gt;100,100,G70/F70*100)</f>
        <v>100</v>
      </c>
      <c r="I70" s="117"/>
      <c r="J70" s="123" t="s">
        <v>14</v>
      </c>
      <c r="K70" s="120" t="s">
        <v>331</v>
      </c>
      <c r="L70" s="117" t="s">
        <v>38</v>
      </c>
      <c r="M70" s="121">
        <v>481</v>
      </c>
      <c r="N70" s="121">
        <v>481</v>
      </c>
      <c r="O70" s="149">
        <f>IF(N70/M70*100&gt;110,110,N70/M70*100)</f>
        <v>100</v>
      </c>
      <c r="P70" s="147"/>
      <c r="Q70" s="118"/>
      <c r="R70" s="121"/>
      <c r="S70" s="599"/>
    </row>
    <row r="71" spans="1:21" ht="69.75" x14ac:dyDescent="0.35">
      <c r="A71" s="500"/>
      <c r="B71" s="498"/>
      <c r="C71" s="114" t="s">
        <v>15</v>
      </c>
      <c r="D71" s="112" t="s">
        <v>92</v>
      </c>
      <c r="E71" s="121" t="s">
        <v>93</v>
      </c>
      <c r="F71" s="121">
        <v>35</v>
      </c>
      <c r="G71" s="121">
        <v>11</v>
      </c>
      <c r="H71" s="149">
        <f t="shared" ref="H71:H126" si="0">IF(F71/G71*100&gt;100,100,F71/G71*100)</f>
        <v>100</v>
      </c>
      <c r="I71" s="117"/>
      <c r="J71" s="123" t="s">
        <v>15</v>
      </c>
      <c r="K71" s="120" t="s">
        <v>482</v>
      </c>
      <c r="L71" s="117" t="s">
        <v>38</v>
      </c>
      <c r="M71" s="121">
        <v>4</v>
      </c>
      <c r="N71" s="121">
        <v>4</v>
      </c>
      <c r="O71" s="149">
        <f>IF(N71/M71*100&gt;110,110,N71/M71*100)</f>
        <v>100</v>
      </c>
      <c r="P71" s="147"/>
      <c r="Q71" s="118"/>
      <c r="R71" s="121"/>
      <c r="S71" s="599"/>
    </row>
    <row r="72" spans="1:21" x14ac:dyDescent="0.35">
      <c r="A72" s="500"/>
      <c r="B72" s="498"/>
      <c r="C72" s="114"/>
      <c r="D72" s="112"/>
      <c r="E72" s="121"/>
      <c r="F72" s="121"/>
      <c r="G72" s="121"/>
      <c r="H72" s="149"/>
      <c r="I72" s="117"/>
      <c r="J72" s="123" t="s">
        <v>39</v>
      </c>
      <c r="K72" s="120" t="s">
        <v>327</v>
      </c>
      <c r="L72" s="117" t="s">
        <v>38</v>
      </c>
      <c r="M72" s="121">
        <v>8</v>
      </c>
      <c r="N72" s="121">
        <v>8</v>
      </c>
      <c r="O72" s="149">
        <f>IF(N72/M72*100&gt;110,110,N72/M72*100)</f>
        <v>100</v>
      </c>
      <c r="P72" s="147"/>
      <c r="Q72" s="118"/>
      <c r="R72" s="121"/>
      <c r="S72" s="599"/>
    </row>
    <row r="73" spans="1:21" s="129" customFormat="1" ht="39.75" customHeight="1" x14ac:dyDescent="0.35">
      <c r="A73" s="500"/>
      <c r="B73" s="498"/>
      <c r="C73" s="199"/>
      <c r="D73" s="200" t="s">
        <v>6</v>
      </c>
      <c r="E73" s="201"/>
      <c r="F73" s="202"/>
      <c r="G73" s="203"/>
      <c r="H73" s="204"/>
      <c r="I73" s="204">
        <f>(H70+H71)/2</f>
        <v>100</v>
      </c>
      <c r="J73" s="201"/>
      <c r="K73" s="200" t="s">
        <v>6</v>
      </c>
      <c r="L73" s="201"/>
      <c r="M73" s="205"/>
      <c r="N73" s="205"/>
      <c r="O73" s="204"/>
      <c r="P73" s="204">
        <f>(O72+O70+O71)/3</f>
        <v>100</v>
      </c>
      <c r="Q73" s="204">
        <f>(I73+P73)/2</f>
        <v>100</v>
      </c>
      <c r="R73" s="208" t="s">
        <v>31</v>
      </c>
      <c r="S73" s="599"/>
      <c r="T73" s="110"/>
      <c r="U73" s="206"/>
    </row>
    <row r="74" spans="1:21" ht="69" customHeight="1" x14ac:dyDescent="0.35">
      <c r="A74" s="500"/>
      <c r="B74" s="498"/>
      <c r="C74" s="272" t="s">
        <v>28</v>
      </c>
      <c r="D74" s="113" t="s">
        <v>396</v>
      </c>
      <c r="E74" s="121"/>
      <c r="F74" s="121"/>
      <c r="G74" s="121"/>
      <c r="H74" s="118"/>
      <c r="I74" s="115"/>
      <c r="J74" s="272" t="s">
        <v>28</v>
      </c>
      <c r="K74" s="113" t="str">
        <f>D74</f>
        <v>Предоставление консультационных и методических услуг</v>
      </c>
      <c r="L74" s="117"/>
      <c r="M74" s="153"/>
      <c r="N74" s="153"/>
      <c r="O74" s="118"/>
      <c r="P74" s="147"/>
      <c r="Q74" s="118"/>
      <c r="R74" s="114"/>
      <c r="S74" s="599"/>
    </row>
    <row r="75" spans="1:21" ht="69.75" x14ac:dyDescent="0.35">
      <c r="A75" s="500"/>
      <c r="B75" s="498"/>
      <c r="C75" s="114" t="s">
        <v>29</v>
      </c>
      <c r="D75" s="112" t="s">
        <v>328</v>
      </c>
      <c r="E75" s="121" t="s">
        <v>332</v>
      </c>
      <c r="F75" s="121">
        <v>50</v>
      </c>
      <c r="G75" s="121">
        <v>50</v>
      </c>
      <c r="H75" s="149">
        <f>IF(G75/F75*100&gt;100,100,G75/F75*100)</f>
        <v>100</v>
      </c>
      <c r="I75" s="117"/>
      <c r="J75" s="123" t="s">
        <v>29</v>
      </c>
      <c r="K75" s="120" t="s">
        <v>94</v>
      </c>
      <c r="L75" s="117" t="s">
        <v>36</v>
      </c>
      <c r="M75" s="153">
        <v>100</v>
      </c>
      <c r="N75" s="153">
        <v>100</v>
      </c>
      <c r="O75" s="149">
        <f>IF(N75/M75*100&gt;110,110,N75/M75*100)</f>
        <v>100</v>
      </c>
      <c r="P75" s="147"/>
      <c r="Q75" s="118"/>
      <c r="R75" s="121"/>
      <c r="S75" s="599"/>
    </row>
    <row r="76" spans="1:21" s="129" customFormat="1" ht="40.5" customHeight="1" x14ac:dyDescent="0.35">
      <c r="A76" s="500"/>
      <c r="B76" s="498"/>
      <c r="C76" s="208"/>
      <c r="D76" s="200" t="s">
        <v>6</v>
      </c>
      <c r="E76" s="208"/>
      <c r="F76" s="201"/>
      <c r="G76" s="201"/>
      <c r="H76" s="204"/>
      <c r="I76" s="204">
        <f>H75</f>
        <v>100</v>
      </c>
      <c r="J76" s="199"/>
      <c r="K76" s="200" t="s">
        <v>6</v>
      </c>
      <c r="L76" s="201"/>
      <c r="M76" s="205"/>
      <c r="N76" s="205"/>
      <c r="O76" s="204"/>
      <c r="P76" s="204">
        <f>O75</f>
        <v>100</v>
      </c>
      <c r="Q76" s="204">
        <f>(I76+P76)/2</f>
        <v>100</v>
      </c>
      <c r="R76" s="208" t="s">
        <v>31</v>
      </c>
      <c r="S76" s="599"/>
      <c r="T76" s="110"/>
    </row>
    <row r="77" spans="1:21" ht="62.25" customHeight="1" x14ac:dyDescent="0.35">
      <c r="A77" s="500" t="s">
        <v>77</v>
      </c>
      <c r="B77" s="498" t="s">
        <v>99</v>
      </c>
      <c r="C77" s="272" t="s">
        <v>12</v>
      </c>
      <c r="D77" s="113" t="s">
        <v>88</v>
      </c>
      <c r="E77" s="125"/>
      <c r="F77" s="125"/>
      <c r="G77" s="125"/>
      <c r="H77" s="118"/>
      <c r="I77" s="115"/>
      <c r="J77" s="116" t="s">
        <v>12</v>
      </c>
      <c r="K77" s="113" t="s">
        <v>88</v>
      </c>
      <c r="L77" s="117"/>
      <c r="M77" s="121"/>
      <c r="N77" s="121"/>
      <c r="O77" s="118"/>
      <c r="P77" s="147"/>
      <c r="Q77" s="118"/>
      <c r="R77" s="114"/>
      <c r="S77" s="599" t="s">
        <v>286</v>
      </c>
    </row>
    <row r="78" spans="1:21" ht="69.75" x14ac:dyDescent="0.35">
      <c r="A78" s="500"/>
      <c r="B78" s="498"/>
      <c r="C78" s="114" t="s">
        <v>7</v>
      </c>
      <c r="D78" s="112" t="s">
        <v>89</v>
      </c>
      <c r="E78" s="121" t="s">
        <v>25</v>
      </c>
      <c r="F78" s="121">
        <v>95</v>
      </c>
      <c r="G78" s="121">
        <v>98.7</v>
      </c>
      <c r="H78" s="149">
        <f>IF(G78/F78*100&gt;100,100,G78/F78*100)</f>
        <v>100</v>
      </c>
      <c r="I78" s="117"/>
      <c r="J78" s="117" t="s">
        <v>7</v>
      </c>
      <c r="K78" s="120" t="s">
        <v>330</v>
      </c>
      <c r="L78" s="117" t="s">
        <v>38</v>
      </c>
      <c r="M78" s="121">
        <v>62</v>
      </c>
      <c r="N78" s="121">
        <v>62</v>
      </c>
      <c r="O78" s="149">
        <f>IF(N78/M78*100&gt;110,110,N78/M78*100)</f>
        <v>100</v>
      </c>
      <c r="P78" s="147"/>
      <c r="Q78" s="118"/>
      <c r="R78" s="121"/>
      <c r="S78" s="599"/>
    </row>
    <row r="79" spans="1:21" ht="69.75" x14ac:dyDescent="0.35">
      <c r="A79" s="500"/>
      <c r="B79" s="498"/>
      <c r="C79" s="114"/>
      <c r="D79" s="112"/>
      <c r="E79" s="121"/>
      <c r="F79" s="121"/>
      <c r="G79" s="121"/>
      <c r="H79" s="149"/>
      <c r="I79" s="117"/>
      <c r="J79" s="117" t="s">
        <v>8</v>
      </c>
      <c r="K79" s="120" t="s">
        <v>325</v>
      </c>
      <c r="L79" s="117" t="s">
        <v>38</v>
      </c>
      <c r="M79" s="121">
        <v>133</v>
      </c>
      <c r="N79" s="121">
        <v>133</v>
      </c>
      <c r="O79" s="149">
        <f>IF(N79/M79*100&gt;110,110,N79/M79*100)</f>
        <v>100</v>
      </c>
      <c r="P79" s="147"/>
      <c r="Q79" s="118"/>
      <c r="R79" s="121"/>
      <c r="S79" s="599"/>
    </row>
    <row r="80" spans="1:21" ht="65.25" customHeight="1" x14ac:dyDescent="0.35">
      <c r="A80" s="500"/>
      <c r="B80" s="498"/>
      <c r="C80" s="114"/>
      <c r="D80" s="112"/>
      <c r="E80" s="121"/>
      <c r="F80" s="121"/>
      <c r="G80" s="121"/>
      <c r="H80" s="149"/>
      <c r="I80" s="117"/>
      <c r="J80" s="117" t="s">
        <v>9</v>
      </c>
      <c r="K80" s="120" t="s">
        <v>329</v>
      </c>
      <c r="L80" s="117" t="s">
        <v>38</v>
      </c>
      <c r="M80" s="121">
        <v>27</v>
      </c>
      <c r="N80" s="121">
        <v>27</v>
      </c>
      <c r="O80" s="149">
        <f>IF(N80/M80*100&gt;110,110,N80/M80*100)</f>
        <v>100</v>
      </c>
      <c r="P80" s="147"/>
      <c r="Q80" s="118"/>
      <c r="R80" s="121"/>
      <c r="S80" s="599"/>
    </row>
    <row r="81" spans="1:21" s="129" customFormat="1" ht="39.75" customHeight="1" x14ac:dyDescent="0.35">
      <c r="A81" s="500"/>
      <c r="B81" s="498"/>
      <c r="C81" s="199"/>
      <c r="D81" s="200" t="s">
        <v>6</v>
      </c>
      <c r="E81" s="201"/>
      <c r="F81" s="202"/>
      <c r="G81" s="203"/>
      <c r="H81" s="204"/>
      <c r="I81" s="204">
        <f>H78</f>
        <v>100</v>
      </c>
      <c r="J81" s="201"/>
      <c r="K81" s="200" t="s">
        <v>6</v>
      </c>
      <c r="L81" s="201"/>
      <c r="M81" s="205"/>
      <c r="N81" s="205"/>
      <c r="O81" s="204"/>
      <c r="P81" s="204">
        <f>(O80+O78+O79)/3</f>
        <v>100</v>
      </c>
      <c r="Q81" s="204">
        <f>(I81+P81)/2</f>
        <v>100</v>
      </c>
      <c r="R81" s="208" t="s">
        <v>31</v>
      </c>
      <c r="S81" s="599"/>
      <c r="T81" s="110"/>
      <c r="U81" s="206"/>
    </row>
    <row r="82" spans="1:21" ht="47.25" customHeight="1" x14ac:dyDescent="0.35">
      <c r="A82" s="500"/>
      <c r="B82" s="498"/>
      <c r="C82" s="272" t="s">
        <v>13</v>
      </c>
      <c r="D82" s="113" t="s">
        <v>91</v>
      </c>
      <c r="E82" s="121"/>
      <c r="F82" s="121"/>
      <c r="G82" s="121"/>
      <c r="H82" s="118"/>
      <c r="I82" s="118"/>
      <c r="J82" s="125" t="s">
        <v>13</v>
      </c>
      <c r="K82" s="146" t="s">
        <v>91</v>
      </c>
      <c r="L82" s="121"/>
      <c r="M82" s="151"/>
      <c r="N82" s="151"/>
      <c r="O82" s="118"/>
      <c r="P82" s="147"/>
      <c r="Q82" s="118"/>
      <c r="R82" s="114"/>
      <c r="S82" s="599"/>
    </row>
    <row r="83" spans="1:21" ht="69.75" x14ac:dyDescent="0.35">
      <c r="A83" s="500"/>
      <c r="B83" s="498"/>
      <c r="C83" s="114" t="s">
        <v>14</v>
      </c>
      <c r="D83" s="112" t="s">
        <v>89</v>
      </c>
      <c r="E83" s="121" t="s">
        <v>25</v>
      </c>
      <c r="F83" s="121">
        <v>95</v>
      </c>
      <c r="G83" s="121">
        <v>99.5</v>
      </c>
      <c r="H83" s="149">
        <f>IF(G83/F83*100&gt;100,100,G83/F83*100)</f>
        <v>100</v>
      </c>
      <c r="I83" s="121"/>
      <c r="J83" s="152" t="s">
        <v>14</v>
      </c>
      <c r="K83" s="148" t="s">
        <v>334</v>
      </c>
      <c r="L83" s="121" t="s">
        <v>38</v>
      </c>
      <c r="M83" s="121">
        <v>222</v>
      </c>
      <c r="N83" s="121">
        <v>222</v>
      </c>
      <c r="O83" s="149">
        <f>IF(N83/M83*100&gt;110,110,N83/M83*100)</f>
        <v>100</v>
      </c>
      <c r="P83" s="147"/>
      <c r="Q83" s="118"/>
      <c r="R83" s="121"/>
      <c r="S83" s="599"/>
    </row>
    <row r="84" spans="1:21" ht="69.75" x14ac:dyDescent="0.35">
      <c r="A84" s="500"/>
      <c r="B84" s="498"/>
      <c r="C84" s="114" t="s">
        <v>15</v>
      </c>
      <c r="D84" s="112" t="s">
        <v>92</v>
      </c>
      <c r="E84" s="121" t="s">
        <v>93</v>
      </c>
      <c r="F84" s="121">
        <v>35</v>
      </c>
      <c r="G84" s="121">
        <v>18.399999999999999</v>
      </c>
      <c r="H84" s="149">
        <f t="shared" si="0"/>
        <v>100</v>
      </c>
      <c r="I84" s="121"/>
      <c r="J84" s="152" t="s">
        <v>15</v>
      </c>
      <c r="K84" s="148" t="s">
        <v>327</v>
      </c>
      <c r="L84" s="121" t="s">
        <v>38</v>
      </c>
      <c r="M84" s="121" t="s">
        <v>582</v>
      </c>
      <c r="N84" s="121" t="s">
        <v>582</v>
      </c>
      <c r="O84" s="149" t="s">
        <v>582</v>
      </c>
      <c r="P84" s="147"/>
      <c r="Q84" s="118"/>
      <c r="R84" s="121"/>
      <c r="S84" s="599"/>
    </row>
    <row r="85" spans="1:21" s="129" customFormat="1" ht="39.75" customHeight="1" x14ac:dyDescent="0.35">
      <c r="A85" s="500"/>
      <c r="B85" s="498"/>
      <c r="C85" s="199"/>
      <c r="D85" s="200" t="s">
        <v>6</v>
      </c>
      <c r="E85" s="201"/>
      <c r="F85" s="202"/>
      <c r="G85" s="203"/>
      <c r="H85" s="204"/>
      <c r="I85" s="204">
        <f>(H83+H84)/2</f>
        <v>100</v>
      </c>
      <c r="J85" s="201"/>
      <c r="K85" s="200" t="s">
        <v>6</v>
      </c>
      <c r="L85" s="201"/>
      <c r="M85" s="205"/>
      <c r="N85" s="205"/>
      <c r="O85" s="204"/>
      <c r="P85" s="204">
        <f>(O83)/1</f>
        <v>100</v>
      </c>
      <c r="Q85" s="204">
        <f>(I85+P85)/2</f>
        <v>100</v>
      </c>
      <c r="R85" s="208" t="s">
        <v>31</v>
      </c>
      <c r="S85" s="599"/>
      <c r="T85" s="110"/>
      <c r="U85" s="206"/>
    </row>
    <row r="86" spans="1:21" ht="84.75" customHeight="1" x14ac:dyDescent="0.35">
      <c r="A86" s="500" t="s">
        <v>78</v>
      </c>
      <c r="B86" s="498" t="s">
        <v>485</v>
      </c>
      <c r="C86" s="272" t="s">
        <v>12</v>
      </c>
      <c r="D86" s="113" t="s">
        <v>88</v>
      </c>
      <c r="E86" s="125"/>
      <c r="F86" s="125"/>
      <c r="G86" s="125"/>
      <c r="H86" s="118"/>
      <c r="I86" s="115"/>
      <c r="J86" s="116" t="s">
        <v>12</v>
      </c>
      <c r="K86" s="113" t="s">
        <v>88</v>
      </c>
      <c r="L86" s="117"/>
      <c r="M86" s="121"/>
      <c r="N86" s="121"/>
      <c r="O86" s="118"/>
      <c r="P86" s="147"/>
      <c r="Q86" s="118"/>
      <c r="R86" s="114"/>
      <c r="S86" s="599" t="s">
        <v>286</v>
      </c>
    </row>
    <row r="87" spans="1:21" ht="69.75" x14ac:dyDescent="0.35">
      <c r="A87" s="500"/>
      <c r="B87" s="498"/>
      <c r="C87" s="114" t="s">
        <v>7</v>
      </c>
      <c r="D87" s="112" t="s">
        <v>89</v>
      </c>
      <c r="E87" s="121" t="s">
        <v>25</v>
      </c>
      <c r="F87" s="121">
        <v>95</v>
      </c>
      <c r="G87" s="121">
        <v>95</v>
      </c>
      <c r="H87" s="149">
        <f>IF(G87/F87*100&gt;100,100,G87/F87*100)</f>
        <v>100</v>
      </c>
      <c r="I87" s="117"/>
      <c r="J87" s="117" t="s">
        <v>7</v>
      </c>
      <c r="K87" s="120" t="s">
        <v>330</v>
      </c>
      <c r="L87" s="117" t="s">
        <v>38</v>
      </c>
      <c r="M87" s="121">
        <v>63</v>
      </c>
      <c r="N87" s="121">
        <v>63</v>
      </c>
      <c r="O87" s="149">
        <f>IF(N87/M87*100&gt;110,110,N87/M87*100)</f>
        <v>100</v>
      </c>
      <c r="P87" s="147"/>
      <c r="Q87" s="118"/>
      <c r="R87" s="121"/>
      <c r="S87" s="599"/>
    </row>
    <row r="88" spans="1:21" ht="63.75" customHeight="1" x14ac:dyDescent="0.35">
      <c r="A88" s="500"/>
      <c r="B88" s="498"/>
      <c r="C88" s="114"/>
      <c r="D88" s="112"/>
      <c r="E88" s="121"/>
      <c r="F88" s="121"/>
      <c r="G88" s="121"/>
      <c r="H88" s="149"/>
      <c r="I88" s="117"/>
      <c r="J88" s="117" t="s">
        <v>8</v>
      </c>
      <c r="K88" s="120" t="s">
        <v>336</v>
      </c>
      <c r="L88" s="117" t="s">
        <v>38</v>
      </c>
      <c r="M88" s="121">
        <v>7</v>
      </c>
      <c r="N88" s="121">
        <v>7</v>
      </c>
      <c r="O88" s="149">
        <f>IF(N88/M88*100&gt;110,110,N88/M88*100)</f>
        <v>100</v>
      </c>
      <c r="P88" s="147"/>
      <c r="Q88" s="118"/>
      <c r="R88" s="121"/>
      <c r="S88" s="599"/>
    </row>
    <row r="89" spans="1:21" ht="69.75" x14ac:dyDescent="0.35">
      <c r="A89" s="500"/>
      <c r="B89" s="498"/>
      <c r="C89" s="114"/>
      <c r="D89" s="112"/>
      <c r="E89" s="121"/>
      <c r="F89" s="121"/>
      <c r="G89" s="121"/>
      <c r="H89" s="149"/>
      <c r="I89" s="117"/>
      <c r="J89" s="117" t="s">
        <v>9</v>
      </c>
      <c r="K89" s="120" t="s">
        <v>325</v>
      </c>
      <c r="L89" s="117" t="s">
        <v>38</v>
      </c>
      <c r="M89" s="121">
        <v>231</v>
      </c>
      <c r="N89" s="121">
        <v>231</v>
      </c>
      <c r="O89" s="149">
        <f>IF(N89/M89*100&gt;110,110,N89/M89*100)</f>
        <v>100</v>
      </c>
      <c r="P89" s="147"/>
      <c r="Q89" s="118"/>
      <c r="R89" s="121"/>
      <c r="S89" s="599"/>
    </row>
    <row r="90" spans="1:21" s="129" customFormat="1" ht="39.75" customHeight="1" x14ac:dyDescent="0.35">
      <c r="A90" s="500"/>
      <c r="B90" s="498"/>
      <c r="C90" s="199"/>
      <c r="D90" s="200" t="s">
        <v>6</v>
      </c>
      <c r="E90" s="201"/>
      <c r="F90" s="202"/>
      <c r="G90" s="203"/>
      <c r="H90" s="204"/>
      <c r="I90" s="204">
        <f>H87</f>
        <v>100</v>
      </c>
      <c r="J90" s="201"/>
      <c r="K90" s="200" t="s">
        <v>6</v>
      </c>
      <c r="L90" s="201"/>
      <c r="M90" s="205"/>
      <c r="N90" s="205"/>
      <c r="O90" s="204"/>
      <c r="P90" s="204">
        <f>(O87+O89)/2</f>
        <v>100</v>
      </c>
      <c r="Q90" s="204">
        <f>(I90+P90)/2</f>
        <v>100</v>
      </c>
      <c r="R90" s="208" t="s">
        <v>31</v>
      </c>
      <c r="S90" s="599"/>
      <c r="T90" s="110"/>
      <c r="U90" s="206"/>
    </row>
    <row r="91" spans="1:21" ht="40.5" customHeight="1" x14ac:dyDescent="0.35">
      <c r="A91" s="500"/>
      <c r="B91" s="498"/>
      <c r="C91" s="272" t="s">
        <v>13</v>
      </c>
      <c r="D91" s="113" t="s">
        <v>91</v>
      </c>
      <c r="E91" s="121"/>
      <c r="F91" s="121"/>
      <c r="G91" s="121"/>
      <c r="H91" s="118"/>
      <c r="I91" s="115"/>
      <c r="J91" s="272" t="s">
        <v>13</v>
      </c>
      <c r="K91" s="113" t="s">
        <v>91</v>
      </c>
      <c r="L91" s="117"/>
      <c r="M91" s="151"/>
      <c r="N91" s="151"/>
      <c r="O91" s="118"/>
      <c r="P91" s="147"/>
      <c r="Q91" s="118"/>
      <c r="R91" s="114"/>
      <c r="S91" s="599"/>
    </row>
    <row r="92" spans="1:21" ht="69.75" x14ac:dyDescent="0.35">
      <c r="A92" s="500"/>
      <c r="B92" s="498"/>
      <c r="C92" s="114" t="s">
        <v>14</v>
      </c>
      <c r="D92" s="112" t="s">
        <v>89</v>
      </c>
      <c r="E92" s="121" t="s">
        <v>25</v>
      </c>
      <c r="F92" s="121">
        <v>95</v>
      </c>
      <c r="G92" s="121">
        <v>95</v>
      </c>
      <c r="H92" s="149">
        <f>IF(G92/F92*100&gt;100,100,G92/F92*100)</f>
        <v>100</v>
      </c>
      <c r="I92" s="117"/>
      <c r="J92" s="123" t="s">
        <v>14</v>
      </c>
      <c r="K92" s="120" t="s">
        <v>334</v>
      </c>
      <c r="L92" s="117" t="s">
        <v>38</v>
      </c>
      <c r="M92" s="121">
        <v>299</v>
      </c>
      <c r="N92" s="121">
        <v>299</v>
      </c>
      <c r="O92" s="149">
        <f>IF(N92/M92*100&gt;110,110,N92/M92*100)</f>
        <v>100</v>
      </c>
      <c r="P92" s="147"/>
      <c r="Q92" s="118"/>
      <c r="R92" s="121"/>
      <c r="S92" s="599"/>
    </row>
    <row r="93" spans="1:21" ht="69.75" x14ac:dyDescent="0.35">
      <c r="A93" s="500"/>
      <c r="B93" s="498"/>
      <c r="C93" s="114" t="s">
        <v>15</v>
      </c>
      <c r="D93" s="112" t="s">
        <v>92</v>
      </c>
      <c r="E93" s="121" t="s">
        <v>93</v>
      </c>
      <c r="F93" s="121">
        <v>35</v>
      </c>
      <c r="G93" s="121">
        <v>21.4</v>
      </c>
      <c r="H93" s="149">
        <f t="shared" si="0"/>
        <v>100</v>
      </c>
      <c r="I93" s="117"/>
      <c r="J93" s="123" t="s">
        <v>15</v>
      </c>
      <c r="K93" s="120" t="s">
        <v>482</v>
      </c>
      <c r="L93" s="117" t="s">
        <v>38</v>
      </c>
      <c r="M93" s="121">
        <v>2</v>
      </c>
      <c r="N93" s="121">
        <v>2</v>
      </c>
      <c r="O93" s="149">
        <f>IF(N93/M93*100&gt;110,110,N93/M93*100)</f>
        <v>100</v>
      </c>
      <c r="P93" s="147"/>
      <c r="Q93" s="118"/>
      <c r="R93" s="121"/>
      <c r="S93" s="599"/>
    </row>
    <row r="94" spans="1:21" x14ac:dyDescent="0.35">
      <c r="A94" s="500"/>
      <c r="B94" s="498"/>
      <c r="C94" s="114"/>
      <c r="D94" s="112"/>
      <c r="E94" s="121"/>
      <c r="F94" s="121"/>
      <c r="G94" s="121"/>
      <c r="H94" s="149"/>
      <c r="I94" s="117"/>
      <c r="J94" s="123" t="s">
        <v>39</v>
      </c>
      <c r="K94" s="120" t="s">
        <v>327</v>
      </c>
      <c r="L94" s="117" t="s">
        <v>38</v>
      </c>
      <c r="M94" s="442" t="s">
        <v>582</v>
      </c>
      <c r="N94" s="442" t="s">
        <v>582</v>
      </c>
      <c r="O94" s="442" t="s">
        <v>582</v>
      </c>
      <c r="P94" s="147"/>
      <c r="Q94" s="118"/>
      <c r="R94" s="121"/>
      <c r="S94" s="599"/>
    </row>
    <row r="95" spans="1:21" s="129" customFormat="1" ht="56.25" customHeight="1" x14ac:dyDescent="0.35">
      <c r="A95" s="500"/>
      <c r="B95" s="498"/>
      <c r="C95" s="199"/>
      <c r="D95" s="200" t="s">
        <v>6</v>
      </c>
      <c r="E95" s="201"/>
      <c r="F95" s="202"/>
      <c r="G95" s="203"/>
      <c r="H95" s="204"/>
      <c r="I95" s="204">
        <f>(H92+H93)/2</f>
        <v>100</v>
      </c>
      <c r="J95" s="201"/>
      <c r="K95" s="200" t="s">
        <v>6</v>
      </c>
      <c r="L95" s="201"/>
      <c r="M95" s="205"/>
      <c r="N95" s="205"/>
      <c r="O95" s="204"/>
      <c r="P95" s="204">
        <f>(O92+O93)/2</f>
        <v>100</v>
      </c>
      <c r="Q95" s="204">
        <f>(I95+P95)/2</f>
        <v>100</v>
      </c>
      <c r="R95" s="208" t="s">
        <v>31</v>
      </c>
      <c r="S95" s="599"/>
      <c r="T95" s="110"/>
      <c r="U95" s="206"/>
    </row>
    <row r="96" spans="1:21" ht="85.5" customHeight="1" x14ac:dyDescent="0.35">
      <c r="A96" s="500" t="s">
        <v>79</v>
      </c>
      <c r="B96" s="498" t="s">
        <v>100</v>
      </c>
      <c r="C96" s="272" t="s">
        <v>12</v>
      </c>
      <c r="D96" s="113" t="s">
        <v>88</v>
      </c>
      <c r="E96" s="125"/>
      <c r="F96" s="125"/>
      <c r="G96" s="125"/>
      <c r="H96" s="118"/>
      <c r="I96" s="115"/>
      <c r="J96" s="116" t="s">
        <v>12</v>
      </c>
      <c r="K96" s="113" t="s">
        <v>88</v>
      </c>
      <c r="L96" s="117"/>
      <c r="M96" s="121"/>
      <c r="N96" s="121"/>
      <c r="O96" s="118"/>
      <c r="P96" s="147"/>
      <c r="Q96" s="118"/>
      <c r="R96" s="114"/>
      <c r="S96" s="599" t="s">
        <v>286</v>
      </c>
    </row>
    <row r="97" spans="1:21" ht="69.75" x14ac:dyDescent="0.35">
      <c r="A97" s="500"/>
      <c r="B97" s="498"/>
      <c r="C97" s="114" t="s">
        <v>7</v>
      </c>
      <c r="D97" s="112" t="s">
        <v>89</v>
      </c>
      <c r="E97" s="121" t="s">
        <v>25</v>
      </c>
      <c r="F97" s="121">
        <v>95</v>
      </c>
      <c r="G97" s="121">
        <v>95.5</v>
      </c>
      <c r="H97" s="149">
        <f>IF(G97/F97*100&gt;100,100,G97/F97*100)</f>
        <v>100</v>
      </c>
      <c r="I97" s="117"/>
      <c r="J97" s="117" t="s">
        <v>7</v>
      </c>
      <c r="K97" s="120" t="s">
        <v>330</v>
      </c>
      <c r="L97" s="117" t="s">
        <v>38</v>
      </c>
      <c r="M97" s="121">
        <v>119</v>
      </c>
      <c r="N97" s="121">
        <v>119</v>
      </c>
      <c r="O97" s="149">
        <f>IF(N97/M97*100&gt;110,110,N97/M97*100)</f>
        <v>100</v>
      </c>
      <c r="P97" s="147"/>
      <c r="Q97" s="118"/>
      <c r="R97" s="121"/>
      <c r="S97" s="599"/>
    </row>
    <row r="98" spans="1:21" ht="96" customHeight="1" x14ac:dyDescent="0.35">
      <c r="A98" s="500"/>
      <c r="B98" s="498"/>
      <c r="C98" s="114"/>
      <c r="D98" s="112"/>
      <c r="E98" s="121"/>
      <c r="F98" s="121"/>
      <c r="G98" s="121"/>
      <c r="H98" s="149"/>
      <c r="I98" s="117"/>
      <c r="J98" s="117" t="s">
        <v>8</v>
      </c>
      <c r="K98" s="120" t="s">
        <v>325</v>
      </c>
      <c r="L98" s="117" t="s">
        <v>38</v>
      </c>
      <c r="M98" s="121">
        <v>310</v>
      </c>
      <c r="N98" s="121">
        <v>310</v>
      </c>
      <c r="O98" s="149">
        <f>IF(N98/M98*100&gt;110,110,N98/M98*100)</f>
        <v>100</v>
      </c>
      <c r="P98" s="147"/>
      <c r="Q98" s="118"/>
      <c r="R98" s="121"/>
      <c r="S98" s="599"/>
    </row>
    <row r="99" spans="1:21" ht="63.75" customHeight="1" x14ac:dyDescent="0.35">
      <c r="A99" s="500"/>
      <c r="B99" s="498"/>
      <c r="C99" s="114"/>
      <c r="D99" s="112"/>
      <c r="E99" s="121"/>
      <c r="F99" s="121"/>
      <c r="G99" s="121"/>
      <c r="H99" s="149"/>
      <c r="I99" s="117"/>
      <c r="J99" s="117" t="s">
        <v>9</v>
      </c>
      <c r="K99" s="120" t="s">
        <v>336</v>
      </c>
      <c r="L99" s="117" t="s">
        <v>38</v>
      </c>
      <c r="M99" s="121">
        <v>57</v>
      </c>
      <c r="N99" s="121">
        <v>57</v>
      </c>
      <c r="O99" s="149">
        <f>IF(N99/M99*100&gt;110,110,N99/M99*100)</f>
        <v>100</v>
      </c>
      <c r="P99" s="147"/>
      <c r="Q99" s="118"/>
      <c r="R99" s="121"/>
      <c r="S99" s="599"/>
    </row>
    <row r="100" spans="1:21" s="129" customFormat="1" ht="56.25" customHeight="1" x14ac:dyDescent="0.35">
      <c r="A100" s="500"/>
      <c r="B100" s="498"/>
      <c r="C100" s="199"/>
      <c r="D100" s="200" t="s">
        <v>6</v>
      </c>
      <c r="E100" s="201"/>
      <c r="F100" s="202"/>
      <c r="G100" s="203"/>
      <c r="H100" s="204"/>
      <c r="I100" s="204">
        <f>H97</f>
        <v>100</v>
      </c>
      <c r="J100" s="201"/>
      <c r="K100" s="200" t="s">
        <v>6</v>
      </c>
      <c r="L100" s="201"/>
      <c r="M100" s="205"/>
      <c r="N100" s="205"/>
      <c r="O100" s="204"/>
      <c r="P100" s="204">
        <f>(O99+O97+O98)/3</f>
        <v>100</v>
      </c>
      <c r="Q100" s="204">
        <f>(I100+P100)/2</f>
        <v>100</v>
      </c>
      <c r="R100" s="208" t="s">
        <v>31</v>
      </c>
      <c r="S100" s="599"/>
      <c r="T100" s="110"/>
      <c r="U100" s="206"/>
    </row>
    <row r="101" spans="1:21" ht="41.25" customHeight="1" x14ac:dyDescent="0.35">
      <c r="A101" s="500"/>
      <c r="B101" s="498"/>
      <c r="C101" s="272" t="s">
        <v>13</v>
      </c>
      <c r="D101" s="113" t="s">
        <v>91</v>
      </c>
      <c r="E101" s="121"/>
      <c r="F101" s="121"/>
      <c r="G101" s="121"/>
      <c r="H101" s="118"/>
      <c r="I101" s="115"/>
      <c r="J101" s="272" t="s">
        <v>13</v>
      </c>
      <c r="K101" s="113" t="s">
        <v>91</v>
      </c>
      <c r="L101" s="117"/>
      <c r="M101" s="151"/>
      <c r="N101" s="151"/>
      <c r="O101" s="118"/>
      <c r="P101" s="147"/>
      <c r="Q101" s="118"/>
      <c r="R101" s="114"/>
      <c r="S101" s="599"/>
    </row>
    <row r="102" spans="1:21" ht="69.75" x14ac:dyDescent="0.35">
      <c r="A102" s="500"/>
      <c r="B102" s="498"/>
      <c r="C102" s="114" t="s">
        <v>14</v>
      </c>
      <c r="D102" s="112" t="s">
        <v>89</v>
      </c>
      <c r="E102" s="121" t="s">
        <v>25</v>
      </c>
      <c r="F102" s="121">
        <v>95</v>
      </c>
      <c r="G102" s="121">
        <v>98.7</v>
      </c>
      <c r="H102" s="149">
        <f>IF(G102/F102*100&gt;100,100,G102/F102*100)</f>
        <v>100</v>
      </c>
      <c r="I102" s="117"/>
      <c r="J102" s="123" t="s">
        <v>14</v>
      </c>
      <c r="K102" s="120" t="s">
        <v>339</v>
      </c>
      <c r="L102" s="117" t="s">
        <v>38</v>
      </c>
      <c r="M102" s="121">
        <v>474</v>
      </c>
      <c r="N102" s="121">
        <v>474</v>
      </c>
      <c r="O102" s="149">
        <f>IF(N102/M102*100&gt;110,110,N102/M102*100)</f>
        <v>100</v>
      </c>
      <c r="P102" s="147"/>
      <c r="Q102" s="118"/>
      <c r="R102" s="121"/>
      <c r="S102" s="599"/>
    </row>
    <row r="103" spans="1:21" ht="69.75" x14ac:dyDescent="0.35">
      <c r="A103" s="500"/>
      <c r="B103" s="498"/>
      <c r="C103" s="114" t="s">
        <v>15</v>
      </c>
      <c r="D103" s="112" t="s">
        <v>92</v>
      </c>
      <c r="E103" s="121" t="s">
        <v>93</v>
      </c>
      <c r="F103" s="121">
        <v>35</v>
      </c>
      <c r="G103" s="121">
        <v>23.7</v>
      </c>
      <c r="H103" s="149">
        <f t="shared" si="0"/>
        <v>100</v>
      </c>
      <c r="I103" s="117"/>
      <c r="J103" s="123" t="s">
        <v>15</v>
      </c>
      <c r="K103" s="120" t="s">
        <v>482</v>
      </c>
      <c r="L103" s="117" t="s">
        <v>38</v>
      </c>
      <c r="M103" s="121">
        <v>4</v>
      </c>
      <c r="N103" s="121">
        <v>4</v>
      </c>
      <c r="O103" s="149">
        <f>IF(N103/M103*100&gt;110,110,N103/M103*100)</f>
        <v>100</v>
      </c>
      <c r="P103" s="147"/>
      <c r="Q103" s="118"/>
      <c r="R103" s="121"/>
      <c r="S103" s="599"/>
    </row>
    <row r="104" spans="1:21" x14ac:dyDescent="0.35">
      <c r="A104" s="500"/>
      <c r="B104" s="498"/>
      <c r="C104" s="114"/>
      <c r="D104" s="112"/>
      <c r="E104" s="121"/>
      <c r="F104" s="121"/>
      <c r="G104" s="121"/>
      <c r="H104" s="149"/>
      <c r="I104" s="117"/>
      <c r="J104" s="123" t="s">
        <v>39</v>
      </c>
      <c r="K104" s="120" t="s">
        <v>327</v>
      </c>
      <c r="L104" s="117" t="s">
        <v>38</v>
      </c>
      <c r="M104" s="121">
        <v>8</v>
      </c>
      <c r="N104" s="121">
        <v>8</v>
      </c>
      <c r="O104" s="149">
        <f>IF(N104/M104*100&gt;110,110,N104/M104*100)</f>
        <v>100</v>
      </c>
      <c r="P104" s="147"/>
      <c r="Q104" s="118"/>
      <c r="R104" s="121"/>
      <c r="S104" s="599"/>
    </row>
    <row r="105" spans="1:21" s="129" customFormat="1" ht="56.25" customHeight="1" x14ac:dyDescent="0.35">
      <c r="A105" s="500"/>
      <c r="B105" s="498"/>
      <c r="C105" s="199"/>
      <c r="D105" s="200" t="s">
        <v>6</v>
      </c>
      <c r="E105" s="201"/>
      <c r="F105" s="202"/>
      <c r="G105" s="203"/>
      <c r="H105" s="204"/>
      <c r="I105" s="204">
        <f>(H102+H103)/2</f>
        <v>100</v>
      </c>
      <c r="J105" s="201"/>
      <c r="K105" s="200" t="s">
        <v>6</v>
      </c>
      <c r="L105" s="201"/>
      <c r="M105" s="205"/>
      <c r="N105" s="205"/>
      <c r="O105" s="204"/>
      <c r="P105" s="204">
        <f>(O104+O102+O103)/3</f>
        <v>100</v>
      </c>
      <c r="Q105" s="204">
        <f>(I105+P105)/2</f>
        <v>100</v>
      </c>
      <c r="R105" s="208" t="s">
        <v>31</v>
      </c>
      <c r="S105" s="599"/>
      <c r="T105" s="110"/>
      <c r="U105" s="206"/>
    </row>
    <row r="106" spans="1:21" ht="85.5" customHeight="1" x14ac:dyDescent="0.35">
      <c r="A106" s="500" t="s">
        <v>80</v>
      </c>
      <c r="B106" s="498" t="s">
        <v>101</v>
      </c>
      <c r="C106" s="272" t="s">
        <v>12</v>
      </c>
      <c r="D106" s="113" t="s">
        <v>88</v>
      </c>
      <c r="E106" s="125"/>
      <c r="F106" s="125"/>
      <c r="G106" s="125"/>
      <c r="H106" s="118"/>
      <c r="I106" s="115"/>
      <c r="J106" s="116" t="s">
        <v>12</v>
      </c>
      <c r="K106" s="113" t="s">
        <v>88</v>
      </c>
      <c r="L106" s="117"/>
      <c r="M106" s="121"/>
      <c r="N106" s="121"/>
      <c r="O106" s="118"/>
      <c r="P106" s="147"/>
      <c r="Q106" s="118"/>
      <c r="R106" s="117"/>
      <c r="S106" s="599" t="s">
        <v>286</v>
      </c>
    </row>
    <row r="107" spans="1:21" ht="69.75" x14ac:dyDescent="0.35">
      <c r="A107" s="500"/>
      <c r="B107" s="498"/>
      <c r="C107" s="114" t="s">
        <v>7</v>
      </c>
      <c r="D107" s="112" t="s">
        <v>89</v>
      </c>
      <c r="E107" s="121" t="s">
        <v>25</v>
      </c>
      <c r="F107" s="121">
        <v>95</v>
      </c>
      <c r="G107" s="121">
        <v>95</v>
      </c>
      <c r="H107" s="149">
        <f>IF(G107/F107*100&gt;100,100,G107/F107*100)</f>
        <v>100</v>
      </c>
      <c r="I107" s="117"/>
      <c r="J107" s="117" t="s">
        <v>7</v>
      </c>
      <c r="K107" s="120" t="s">
        <v>330</v>
      </c>
      <c r="L107" s="117" t="s">
        <v>38</v>
      </c>
      <c r="M107" s="121">
        <v>62</v>
      </c>
      <c r="N107" s="121">
        <v>62</v>
      </c>
      <c r="O107" s="149">
        <f>IF(N107/M107*100&gt;110,110,N107/M107*100)</f>
        <v>100</v>
      </c>
      <c r="P107" s="147"/>
      <c r="Q107" s="118"/>
      <c r="R107" s="121"/>
      <c r="S107" s="599"/>
    </row>
    <row r="108" spans="1:21" ht="69.75" x14ac:dyDescent="0.35">
      <c r="A108" s="500"/>
      <c r="B108" s="498"/>
      <c r="C108" s="114"/>
      <c r="D108" s="112"/>
      <c r="E108" s="121"/>
      <c r="F108" s="121"/>
      <c r="G108" s="121"/>
      <c r="H108" s="149"/>
      <c r="I108" s="117"/>
      <c r="J108" s="117" t="s">
        <v>8</v>
      </c>
      <c r="K108" s="120" t="s">
        <v>325</v>
      </c>
      <c r="L108" s="117" t="s">
        <v>38</v>
      </c>
      <c r="M108" s="121">
        <v>183</v>
      </c>
      <c r="N108" s="121">
        <v>183</v>
      </c>
      <c r="O108" s="149">
        <f>IF(N108/M108*100&gt;110,110,N108/M108*100)</f>
        <v>100</v>
      </c>
      <c r="P108" s="147"/>
      <c r="Q108" s="118"/>
      <c r="R108" s="121"/>
      <c r="S108" s="599"/>
    </row>
    <row r="109" spans="1:21" ht="33" customHeight="1" x14ac:dyDescent="0.35">
      <c r="A109" s="500"/>
      <c r="B109" s="498"/>
      <c r="C109" s="114"/>
      <c r="D109" s="112"/>
      <c r="E109" s="121"/>
      <c r="F109" s="121"/>
      <c r="G109" s="121"/>
      <c r="H109" s="149"/>
      <c r="I109" s="117"/>
      <c r="J109" s="117" t="s">
        <v>9</v>
      </c>
      <c r="K109" s="120" t="s">
        <v>336</v>
      </c>
      <c r="L109" s="117" t="s">
        <v>38</v>
      </c>
      <c r="M109" s="121">
        <v>17</v>
      </c>
      <c r="N109" s="121">
        <v>17</v>
      </c>
      <c r="O109" s="149">
        <f>IF(N109/M109*100&gt;110,110,N109/M109*100)</f>
        <v>100</v>
      </c>
      <c r="P109" s="147"/>
      <c r="Q109" s="118"/>
      <c r="R109" s="121"/>
      <c r="S109" s="599"/>
    </row>
    <row r="110" spans="1:21" s="129" customFormat="1" ht="56.25" customHeight="1" x14ac:dyDescent="0.35">
      <c r="A110" s="500"/>
      <c r="B110" s="498"/>
      <c r="C110" s="199"/>
      <c r="D110" s="200" t="s">
        <v>6</v>
      </c>
      <c r="E110" s="201"/>
      <c r="F110" s="202"/>
      <c r="G110" s="203"/>
      <c r="H110" s="204"/>
      <c r="I110" s="204">
        <f>H107</f>
        <v>100</v>
      </c>
      <c r="J110" s="201"/>
      <c r="K110" s="200" t="s">
        <v>6</v>
      </c>
      <c r="L110" s="201"/>
      <c r="M110" s="205"/>
      <c r="N110" s="205"/>
      <c r="O110" s="204"/>
      <c r="P110" s="204">
        <f>(O109+O107+O108)/3</f>
        <v>100</v>
      </c>
      <c r="Q110" s="204">
        <f>(I110+P110)/2</f>
        <v>100</v>
      </c>
      <c r="R110" s="208" t="s">
        <v>31</v>
      </c>
      <c r="S110" s="599"/>
      <c r="T110" s="110"/>
      <c r="U110" s="206"/>
    </row>
    <row r="111" spans="1:21" ht="48" customHeight="1" x14ac:dyDescent="0.35">
      <c r="A111" s="500"/>
      <c r="B111" s="498"/>
      <c r="C111" s="272" t="s">
        <v>13</v>
      </c>
      <c r="D111" s="113" t="s">
        <v>91</v>
      </c>
      <c r="E111" s="121"/>
      <c r="F111" s="121"/>
      <c r="G111" s="121"/>
      <c r="H111" s="118"/>
      <c r="I111" s="115"/>
      <c r="J111" s="272" t="s">
        <v>13</v>
      </c>
      <c r="K111" s="113" t="s">
        <v>91</v>
      </c>
      <c r="L111" s="117"/>
      <c r="M111" s="151"/>
      <c r="N111" s="151"/>
      <c r="O111" s="118"/>
      <c r="P111" s="147"/>
      <c r="Q111" s="118"/>
      <c r="R111" s="117"/>
      <c r="S111" s="599"/>
    </row>
    <row r="112" spans="1:21" ht="69.75" x14ac:dyDescent="0.35">
      <c r="A112" s="500"/>
      <c r="B112" s="498"/>
      <c r="C112" s="114" t="s">
        <v>14</v>
      </c>
      <c r="D112" s="112" t="s">
        <v>89</v>
      </c>
      <c r="E112" s="121" t="s">
        <v>25</v>
      </c>
      <c r="F112" s="121">
        <v>95</v>
      </c>
      <c r="G112" s="121">
        <v>95</v>
      </c>
      <c r="H112" s="149">
        <f>IF(G112/F112*100&gt;100,100,G112/F112*100)</f>
        <v>100</v>
      </c>
      <c r="I112" s="117"/>
      <c r="J112" s="123" t="s">
        <v>14</v>
      </c>
      <c r="K112" s="120" t="s">
        <v>334</v>
      </c>
      <c r="L112" s="117" t="s">
        <v>38</v>
      </c>
      <c r="M112" s="121">
        <v>258</v>
      </c>
      <c r="N112" s="121">
        <v>258</v>
      </c>
      <c r="O112" s="149">
        <f>IF(N112/M112*100&gt;110,110,N112/M112*100)</f>
        <v>100</v>
      </c>
      <c r="P112" s="147"/>
      <c r="Q112" s="118"/>
      <c r="R112" s="121"/>
      <c r="S112" s="599"/>
    </row>
    <row r="113" spans="1:21" ht="69.75" x14ac:dyDescent="0.35">
      <c r="A113" s="500"/>
      <c r="B113" s="498"/>
      <c r="C113" s="114" t="s">
        <v>15</v>
      </c>
      <c r="D113" s="112" t="s">
        <v>92</v>
      </c>
      <c r="E113" s="121" t="s">
        <v>93</v>
      </c>
      <c r="F113" s="121">
        <v>35</v>
      </c>
      <c r="G113" s="121">
        <v>34.799999999999997</v>
      </c>
      <c r="H113" s="149">
        <f t="shared" si="0"/>
        <v>100</v>
      </c>
      <c r="I113" s="117"/>
      <c r="J113" s="123" t="s">
        <v>15</v>
      </c>
      <c r="K113" s="120" t="s">
        <v>482</v>
      </c>
      <c r="L113" s="117" t="s">
        <v>38</v>
      </c>
      <c r="M113" s="121">
        <v>1</v>
      </c>
      <c r="N113" s="121">
        <v>1</v>
      </c>
      <c r="O113" s="149">
        <f>IF(N113/M113*100&gt;110,110,N113/M113*100)</f>
        <v>100</v>
      </c>
      <c r="P113" s="147"/>
      <c r="Q113" s="118"/>
      <c r="R113" s="121"/>
      <c r="S113" s="599"/>
    </row>
    <row r="114" spans="1:21" x14ac:dyDescent="0.35">
      <c r="A114" s="500"/>
      <c r="B114" s="498"/>
      <c r="C114" s="114"/>
      <c r="D114" s="112"/>
      <c r="E114" s="121"/>
      <c r="F114" s="121"/>
      <c r="G114" s="121"/>
      <c r="H114" s="149"/>
      <c r="I114" s="117"/>
      <c r="J114" s="123" t="s">
        <v>39</v>
      </c>
      <c r="K114" s="120" t="s">
        <v>327</v>
      </c>
      <c r="L114" s="117" t="s">
        <v>38</v>
      </c>
      <c r="M114" s="121">
        <v>3</v>
      </c>
      <c r="N114" s="121">
        <v>3</v>
      </c>
      <c r="O114" s="149">
        <f>IF(N114/M114*100&gt;110,110,N114/M114*100)</f>
        <v>100</v>
      </c>
      <c r="P114" s="147"/>
      <c r="Q114" s="118"/>
      <c r="R114" s="121"/>
      <c r="S114" s="599"/>
    </row>
    <row r="115" spans="1:21" s="129" customFormat="1" ht="56.25" customHeight="1" x14ac:dyDescent="0.35">
      <c r="A115" s="500"/>
      <c r="B115" s="498"/>
      <c r="C115" s="199"/>
      <c r="D115" s="200" t="s">
        <v>6</v>
      </c>
      <c r="E115" s="201"/>
      <c r="F115" s="202"/>
      <c r="G115" s="203"/>
      <c r="H115" s="204"/>
      <c r="I115" s="204">
        <f>(H112+H113)/2</f>
        <v>100</v>
      </c>
      <c r="J115" s="201"/>
      <c r="K115" s="200" t="s">
        <v>6</v>
      </c>
      <c r="L115" s="201"/>
      <c r="M115" s="205"/>
      <c r="N115" s="205"/>
      <c r="O115" s="204"/>
      <c r="P115" s="204">
        <f>(O114+O112+O113)/3</f>
        <v>100</v>
      </c>
      <c r="Q115" s="204">
        <f>(I115+P115)/2</f>
        <v>100</v>
      </c>
      <c r="R115" s="208" t="s">
        <v>31</v>
      </c>
      <c r="S115" s="599"/>
      <c r="T115" s="110"/>
      <c r="U115" s="206"/>
    </row>
    <row r="116" spans="1:21" ht="68.25" customHeight="1" x14ac:dyDescent="0.35">
      <c r="A116" s="500"/>
      <c r="B116" s="498"/>
      <c r="C116" s="272" t="s">
        <v>28</v>
      </c>
      <c r="D116" s="113" t="s">
        <v>396</v>
      </c>
      <c r="E116" s="121"/>
      <c r="F116" s="121"/>
      <c r="G116" s="121"/>
      <c r="H116" s="118"/>
      <c r="I116" s="115"/>
      <c r="J116" s="272" t="s">
        <v>28</v>
      </c>
      <c r="K116" s="113" t="str">
        <f>D116</f>
        <v>Предоставление консультационных и методических услуг</v>
      </c>
      <c r="L116" s="117"/>
      <c r="M116" s="153"/>
      <c r="N116" s="153"/>
      <c r="O116" s="118"/>
      <c r="P116" s="147"/>
      <c r="Q116" s="118"/>
      <c r="R116" s="114"/>
      <c r="S116" s="599"/>
    </row>
    <row r="117" spans="1:21" ht="69.75" x14ac:dyDescent="0.35">
      <c r="A117" s="500"/>
      <c r="B117" s="498"/>
      <c r="C117" s="114" t="s">
        <v>29</v>
      </c>
      <c r="D117" s="112" t="s">
        <v>328</v>
      </c>
      <c r="E117" s="121" t="s">
        <v>332</v>
      </c>
      <c r="F117" s="121">
        <v>50</v>
      </c>
      <c r="G117" s="121">
        <v>50</v>
      </c>
      <c r="H117" s="149">
        <f>IF(G117/F117*100&gt;100,100,G117/F117*100)</f>
        <v>100</v>
      </c>
      <c r="I117" s="117"/>
      <c r="J117" s="123" t="s">
        <v>29</v>
      </c>
      <c r="K117" s="120" t="s">
        <v>94</v>
      </c>
      <c r="L117" s="117" t="s">
        <v>36</v>
      </c>
      <c r="M117" s="121">
        <v>100</v>
      </c>
      <c r="N117" s="153">
        <v>100</v>
      </c>
      <c r="O117" s="149">
        <f>IF(N117/M117*100&gt;110,110,N117/M117*100)</f>
        <v>100</v>
      </c>
      <c r="P117" s="147"/>
      <c r="Q117" s="118"/>
      <c r="R117" s="121"/>
      <c r="S117" s="599"/>
    </row>
    <row r="118" spans="1:21" s="129" customFormat="1" ht="55.5" customHeight="1" x14ac:dyDescent="0.35">
      <c r="A118" s="500"/>
      <c r="B118" s="498"/>
      <c r="C118" s="208"/>
      <c r="D118" s="200" t="s">
        <v>6</v>
      </c>
      <c r="E118" s="208"/>
      <c r="F118" s="201"/>
      <c r="G118" s="201"/>
      <c r="H118" s="204"/>
      <c r="I118" s="204">
        <f>H117</f>
        <v>100</v>
      </c>
      <c r="J118" s="199"/>
      <c r="K118" s="200" t="s">
        <v>6</v>
      </c>
      <c r="L118" s="201"/>
      <c r="M118" s="205"/>
      <c r="N118" s="205"/>
      <c r="O118" s="204"/>
      <c r="P118" s="204">
        <f>O117</f>
        <v>100</v>
      </c>
      <c r="Q118" s="204">
        <f>(I118+P118)/2</f>
        <v>100</v>
      </c>
      <c r="R118" s="208" t="s">
        <v>31</v>
      </c>
      <c r="S118" s="599"/>
      <c r="T118" s="110"/>
    </row>
    <row r="119" spans="1:21" ht="80.25" customHeight="1" x14ac:dyDescent="0.35">
      <c r="A119" s="500" t="s">
        <v>81</v>
      </c>
      <c r="B119" s="498" t="s">
        <v>102</v>
      </c>
      <c r="C119" s="272" t="s">
        <v>12</v>
      </c>
      <c r="D119" s="113" t="s">
        <v>88</v>
      </c>
      <c r="E119" s="125"/>
      <c r="F119" s="125"/>
      <c r="G119" s="125"/>
      <c r="H119" s="118"/>
      <c r="I119" s="115"/>
      <c r="J119" s="116" t="s">
        <v>12</v>
      </c>
      <c r="K119" s="113" t="s">
        <v>88</v>
      </c>
      <c r="L119" s="117"/>
      <c r="M119" s="121"/>
      <c r="N119" s="121"/>
      <c r="O119" s="118"/>
      <c r="P119" s="147"/>
      <c r="Q119" s="118"/>
      <c r="R119" s="114"/>
      <c r="S119" s="599" t="s">
        <v>286</v>
      </c>
    </row>
    <row r="120" spans="1:21" ht="69.75" x14ac:dyDescent="0.35">
      <c r="A120" s="500"/>
      <c r="B120" s="498"/>
      <c r="C120" s="114" t="s">
        <v>7</v>
      </c>
      <c r="D120" s="112" t="s">
        <v>89</v>
      </c>
      <c r="E120" s="121" t="s">
        <v>25</v>
      </c>
      <c r="F120" s="121">
        <v>95</v>
      </c>
      <c r="G120" s="121">
        <v>100</v>
      </c>
      <c r="H120" s="149">
        <f>IF(G120/F120*100&gt;100,100,G120/F120*100)</f>
        <v>100</v>
      </c>
      <c r="I120" s="117"/>
      <c r="J120" s="117" t="s">
        <v>7</v>
      </c>
      <c r="K120" s="120" t="s">
        <v>330</v>
      </c>
      <c r="L120" s="117" t="s">
        <v>38</v>
      </c>
      <c r="M120" s="121">
        <v>86</v>
      </c>
      <c r="N120" s="121">
        <v>86</v>
      </c>
      <c r="O120" s="149">
        <f>IF(N120/M120*100&gt;110,110,N120/M120*100)</f>
        <v>100</v>
      </c>
      <c r="P120" s="147"/>
      <c r="Q120" s="118"/>
      <c r="R120" s="121"/>
      <c r="S120" s="599"/>
    </row>
    <row r="121" spans="1:21" ht="69.75" x14ac:dyDescent="0.35">
      <c r="A121" s="500"/>
      <c r="B121" s="498"/>
      <c r="C121" s="114"/>
      <c r="D121" s="112"/>
      <c r="E121" s="121"/>
      <c r="F121" s="121"/>
      <c r="G121" s="121"/>
      <c r="H121" s="149"/>
      <c r="I121" s="117"/>
      <c r="J121" s="117" t="s">
        <v>8</v>
      </c>
      <c r="K121" s="120" t="s">
        <v>325</v>
      </c>
      <c r="L121" s="117" t="s">
        <v>38</v>
      </c>
      <c r="M121" s="121">
        <v>171</v>
      </c>
      <c r="N121" s="121">
        <v>171</v>
      </c>
      <c r="O121" s="149">
        <v>100</v>
      </c>
      <c r="P121" s="147"/>
      <c r="Q121" s="118"/>
      <c r="R121" s="121"/>
      <c r="S121" s="599"/>
    </row>
    <row r="122" spans="1:21" ht="34.5" customHeight="1" x14ac:dyDescent="0.35">
      <c r="A122" s="500"/>
      <c r="B122" s="498"/>
      <c r="C122" s="114"/>
      <c r="D122" s="112"/>
      <c r="E122" s="121"/>
      <c r="F122" s="121"/>
      <c r="G122" s="121"/>
      <c r="H122" s="149"/>
      <c r="I122" s="117"/>
      <c r="J122" s="117" t="s">
        <v>9</v>
      </c>
      <c r="K122" s="120" t="s">
        <v>336</v>
      </c>
      <c r="L122" s="117" t="s">
        <v>38</v>
      </c>
      <c r="M122" s="121">
        <v>25</v>
      </c>
      <c r="N122" s="121">
        <v>25</v>
      </c>
      <c r="O122" s="149">
        <f>IF(N122/M122*100&gt;110,110,N122/M122*100)</f>
        <v>100</v>
      </c>
      <c r="P122" s="132"/>
      <c r="Q122" s="118"/>
      <c r="R122" s="121"/>
      <c r="S122" s="599"/>
    </row>
    <row r="123" spans="1:21" s="129" customFormat="1" ht="39.75" customHeight="1" x14ac:dyDescent="0.35">
      <c r="A123" s="500"/>
      <c r="B123" s="498"/>
      <c r="C123" s="199"/>
      <c r="D123" s="200" t="s">
        <v>6</v>
      </c>
      <c r="E123" s="201"/>
      <c r="F123" s="202"/>
      <c r="G123" s="203"/>
      <c r="H123" s="204"/>
      <c r="I123" s="204">
        <f>H120</f>
        <v>100</v>
      </c>
      <c r="J123" s="201"/>
      <c r="K123" s="200" t="s">
        <v>6</v>
      </c>
      <c r="L123" s="201"/>
      <c r="M123" s="205"/>
      <c r="N123" s="205"/>
      <c r="O123" s="204"/>
      <c r="P123" s="204">
        <f>(O120+O121+O122)/3</f>
        <v>100</v>
      </c>
      <c r="Q123" s="204">
        <f>(I123+P123)/2</f>
        <v>100</v>
      </c>
      <c r="R123" s="208" t="s">
        <v>31</v>
      </c>
      <c r="S123" s="599"/>
      <c r="T123" s="110"/>
      <c r="U123" s="206"/>
    </row>
    <row r="124" spans="1:21" ht="42" customHeight="1" x14ac:dyDescent="0.35">
      <c r="A124" s="500"/>
      <c r="B124" s="498"/>
      <c r="C124" s="272" t="s">
        <v>13</v>
      </c>
      <c r="D124" s="113" t="s">
        <v>91</v>
      </c>
      <c r="E124" s="121"/>
      <c r="F124" s="121"/>
      <c r="G124" s="121"/>
      <c r="H124" s="118"/>
      <c r="I124" s="115"/>
      <c r="J124" s="272" t="s">
        <v>13</v>
      </c>
      <c r="K124" s="113" t="s">
        <v>91</v>
      </c>
      <c r="L124" s="117"/>
      <c r="M124" s="151"/>
      <c r="N124" s="151"/>
      <c r="O124" s="118"/>
      <c r="P124" s="147"/>
      <c r="Q124" s="118"/>
      <c r="R124" s="114"/>
      <c r="S124" s="599"/>
    </row>
    <row r="125" spans="1:21" ht="69.75" x14ac:dyDescent="0.35">
      <c r="A125" s="500"/>
      <c r="B125" s="498"/>
      <c r="C125" s="114" t="s">
        <v>14</v>
      </c>
      <c r="D125" s="112" t="s">
        <v>89</v>
      </c>
      <c r="E125" s="121" t="s">
        <v>25</v>
      </c>
      <c r="F125" s="121">
        <v>95</v>
      </c>
      <c r="G125" s="121">
        <v>100</v>
      </c>
      <c r="H125" s="149">
        <f>IF(G125/F125*100&gt;100,100,G125/F125*100)</f>
        <v>100</v>
      </c>
      <c r="I125" s="117"/>
      <c r="J125" s="123" t="s">
        <v>14</v>
      </c>
      <c r="K125" s="120" t="s">
        <v>339</v>
      </c>
      <c r="L125" s="117" t="s">
        <v>38</v>
      </c>
      <c r="M125" s="121">
        <v>278</v>
      </c>
      <c r="N125" s="121">
        <v>278</v>
      </c>
      <c r="O125" s="149">
        <f>IF(N125/M125*100&gt;110,110,N125/M125*100)</f>
        <v>100</v>
      </c>
      <c r="P125" s="147"/>
      <c r="Q125" s="118"/>
      <c r="R125" s="121"/>
      <c r="S125" s="599"/>
    </row>
    <row r="126" spans="1:21" ht="69.75" x14ac:dyDescent="0.35">
      <c r="A126" s="500"/>
      <c r="B126" s="498"/>
      <c r="C126" s="114" t="s">
        <v>15</v>
      </c>
      <c r="D126" s="112" t="s">
        <v>92</v>
      </c>
      <c r="E126" s="121" t="s">
        <v>93</v>
      </c>
      <c r="F126" s="121">
        <v>35</v>
      </c>
      <c r="G126" s="121">
        <v>35</v>
      </c>
      <c r="H126" s="149">
        <f t="shared" si="0"/>
        <v>100</v>
      </c>
      <c r="I126" s="117"/>
      <c r="J126" s="123" t="s">
        <v>15</v>
      </c>
      <c r="K126" s="120" t="s">
        <v>482</v>
      </c>
      <c r="L126" s="117" t="s">
        <v>38</v>
      </c>
      <c r="M126" s="121">
        <v>2</v>
      </c>
      <c r="N126" s="121">
        <v>2</v>
      </c>
      <c r="O126" s="149">
        <f>IF(N126/M126*100&gt;110,110,N126/M126*100)</f>
        <v>100</v>
      </c>
      <c r="P126" s="147"/>
      <c r="Q126" s="118"/>
      <c r="R126" s="121"/>
      <c r="S126" s="599"/>
    </row>
    <row r="127" spans="1:21" x14ac:dyDescent="0.35">
      <c r="A127" s="500"/>
      <c r="B127" s="498"/>
      <c r="C127" s="114"/>
      <c r="D127" s="112"/>
      <c r="E127" s="121"/>
      <c r="F127" s="121"/>
      <c r="G127" s="121"/>
      <c r="H127" s="149"/>
      <c r="I127" s="117"/>
      <c r="J127" s="123" t="s">
        <v>39</v>
      </c>
      <c r="K127" s="120" t="s">
        <v>327</v>
      </c>
      <c r="L127" s="117" t="s">
        <v>38</v>
      </c>
      <c r="M127" s="121">
        <v>2</v>
      </c>
      <c r="N127" s="121">
        <v>2</v>
      </c>
      <c r="O127" s="149">
        <f>IF(N127/M127*100&gt;110,110,N127/M127*100)</f>
        <v>100</v>
      </c>
      <c r="P127" s="147"/>
      <c r="Q127" s="118"/>
      <c r="R127" s="121"/>
      <c r="S127" s="599"/>
    </row>
    <row r="128" spans="1:21" s="129" customFormat="1" ht="56.25" customHeight="1" x14ac:dyDescent="0.35">
      <c r="A128" s="500"/>
      <c r="B128" s="498"/>
      <c r="C128" s="199"/>
      <c r="D128" s="200" t="s">
        <v>6</v>
      </c>
      <c r="E128" s="201"/>
      <c r="F128" s="202"/>
      <c r="G128" s="203"/>
      <c r="H128" s="204"/>
      <c r="I128" s="204">
        <f>(H125+H126)/2</f>
        <v>100</v>
      </c>
      <c r="J128" s="201"/>
      <c r="K128" s="200" t="s">
        <v>6</v>
      </c>
      <c r="L128" s="201"/>
      <c r="M128" s="205"/>
      <c r="N128" s="205"/>
      <c r="O128" s="204"/>
      <c r="P128" s="204">
        <f>(O127+O125+O126)/3</f>
        <v>100</v>
      </c>
      <c r="Q128" s="204">
        <f>(I128+P128)/2</f>
        <v>100</v>
      </c>
      <c r="R128" s="208" t="s">
        <v>31</v>
      </c>
      <c r="S128" s="599"/>
      <c r="T128" s="110"/>
      <c r="U128" s="206"/>
    </row>
    <row r="129" spans="1:21" s="131" customFormat="1" ht="94.5" customHeight="1" x14ac:dyDescent="0.35">
      <c r="A129" s="500">
        <v>11</v>
      </c>
      <c r="B129" s="504" t="s">
        <v>103</v>
      </c>
      <c r="C129" s="272" t="s">
        <v>12</v>
      </c>
      <c r="D129" s="113" t="s">
        <v>88</v>
      </c>
      <c r="E129" s="125"/>
      <c r="F129" s="125"/>
      <c r="G129" s="125"/>
      <c r="H129" s="118"/>
      <c r="I129" s="115"/>
      <c r="J129" s="116" t="s">
        <v>12</v>
      </c>
      <c r="K129" s="113" t="s">
        <v>88</v>
      </c>
      <c r="L129" s="117"/>
      <c r="M129" s="121"/>
      <c r="N129" s="121"/>
      <c r="O129" s="118"/>
      <c r="P129" s="147"/>
      <c r="Q129" s="118"/>
      <c r="R129" s="117"/>
      <c r="S129" s="599" t="s">
        <v>286</v>
      </c>
      <c r="T129" s="110"/>
    </row>
    <row r="130" spans="1:21" s="131" customFormat="1" ht="69.75" x14ac:dyDescent="0.35">
      <c r="A130" s="500"/>
      <c r="B130" s="504"/>
      <c r="C130" s="114" t="s">
        <v>7</v>
      </c>
      <c r="D130" s="112" t="s">
        <v>89</v>
      </c>
      <c r="E130" s="121" t="s">
        <v>25</v>
      </c>
      <c r="F130" s="121">
        <v>95</v>
      </c>
      <c r="G130" s="121">
        <v>95</v>
      </c>
      <c r="H130" s="149">
        <f>IF(G130/F130*100&gt;100,100,G130/F130*100)</f>
        <v>100</v>
      </c>
      <c r="I130" s="117"/>
      <c r="J130" s="117" t="s">
        <v>7</v>
      </c>
      <c r="K130" s="120" t="s">
        <v>330</v>
      </c>
      <c r="L130" s="117" t="s">
        <v>38</v>
      </c>
      <c r="M130" s="121">
        <v>44</v>
      </c>
      <c r="N130" s="121">
        <v>44</v>
      </c>
      <c r="O130" s="149">
        <f>IF(N130/M130*100&gt;110,110,N130/M130*100)</f>
        <v>100</v>
      </c>
      <c r="P130" s="147"/>
      <c r="Q130" s="118"/>
      <c r="R130" s="121"/>
      <c r="S130" s="599"/>
      <c r="T130" s="110"/>
    </row>
    <row r="131" spans="1:21" s="131" customFormat="1" ht="69.75" x14ac:dyDescent="0.35">
      <c r="A131" s="500"/>
      <c r="B131" s="504"/>
      <c r="C131" s="114"/>
      <c r="D131" s="112"/>
      <c r="E131" s="121"/>
      <c r="F131" s="121"/>
      <c r="G131" s="121"/>
      <c r="H131" s="149"/>
      <c r="I131" s="117"/>
      <c r="J131" s="117" t="s">
        <v>8</v>
      </c>
      <c r="K131" s="120" t="s">
        <v>325</v>
      </c>
      <c r="L131" s="117" t="s">
        <v>38</v>
      </c>
      <c r="M131" s="121">
        <v>206</v>
      </c>
      <c r="N131" s="121">
        <v>206</v>
      </c>
      <c r="O131" s="149">
        <f>IF(N131/M131*100&gt;110,110,N131/M131*100)</f>
        <v>100</v>
      </c>
      <c r="P131" s="147"/>
      <c r="Q131" s="118"/>
      <c r="R131" s="121"/>
      <c r="S131" s="599"/>
      <c r="T131" s="110"/>
    </row>
    <row r="132" spans="1:21" x14ac:dyDescent="0.35">
      <c r="A132" s="500"/>
      <c r="B132" s="504"/>
      <c r="C132" s="114"/>
      <c r="D132" s="112"/>
      <c r="E132" s="121"/>
      <c r="F132" s="121"/>
      <c r="G132" s="121"/>
      <c r="H132" s="149"/>
      <c r="I132" s="117"/>
      <c r="J132" s="123" t="s">
        <v>9</v>
      </c>
      <c r="K132" s="148" t="s">
        <v>327</v>
      </c>
      <c r="L132" s="117" t="s">
        <v>38</v>
      </c>
      <c r="M132" s="471" t="s">
        <v>582</v>
      </c>
      <c r="N132" s="471" t="s">
        <v>582</v>
      </c>
      <c r="O132" s="472" t="s">
        <v>582</v>
      </c>
      <c r="P132" s="147"/>
      <c r="Q132" s="118"/>
      <c r="R132" s="121"/>
      <c r="S132" s="599"/>
    </row>
    <row r="133" spans="1:21" s="131" customFormat="1" ht="33" customHeight="1" x14ac:dyDescent="0.35">
      <c r="A133" s="500"/>
      <c r="B133" s="504"/>
      <c r="C133" s="114"/>
      <c r="D133" s="112"/>
      <c r="E133" s="121"/>
      <c r="F133" s="121"/>
      <c r="G133" s="121"/>
      <c r="H133" s="149"/>
      <c r="I133" s="117"/>
      <c r="J133" s="117" t="s">
        <v>10</v>
      </c>
      <c r="K133" s="120" t="s">
        <v>336</v>
      </c>
      <c r="L133" s="117" t="s">
        <v>38</v>
      </c>
      <c r="M133" s="121">
        <v>30</v>
      </c>
      <c r="N133" s="121">
        <v>30</v>
      </c>
      <c r="O133" s="149">
        <f>IF(N133/M133*100&gt;110,110,N133/M133*100)</f>
        <v>100</v>
      </c>
      <c r="P133" s="147"/>
      <c r="Q133" s="118"/>
      <c r="R133" s="121"/>
      <c r="S133" s="599"/>
      <c r="T133" s="110"/>
    </row>
    <row r="134" spans="1:21" s="129" customFormat="1" ht="39.75" customHeight="1" x14ac:dyDescent="0.35">
      <c r="A134" s="500"/>
      <c r="B134" s="504"/>
      <c r="C134" s="199"/>
      <c r="D134" s="200" t="s">
        <v>6</v>
      </c>
      <c r="E134" s="201"/>
      <c r="F134" s="202"/>
      <c r="G134" s="203"/>
      <c r="H134" s="204"/>
      <c r="I134" s="204">
        <f>H130</f>
        <v>100</v>
      </c>
      <c r="J134" s="201"/>
      <c r="K134" s="200" t="s">
        <v>6</v>
      </c>
      <c r="L134" s="201"/>
      <c r="M134" s="205"/>
      <c r="N134" s="205"/>
      <c r="O134" s="204"/>
      <c r="P134" s="204">
        <f>(O133+O130+O131)/3</f>
        <v>100</v>
      </c>
      <c r="Q134" s="204">
        <f>(I134+P134)/2</f>
        <v>100</v>
      </c>
      <c r="R134" s="208" t="s">
        <v>31</v>
      </c>
      <c r="S134" s="599"/>
      <c r="T134" s="110"/>
      <c r="U134" s="206"/>
    </row>
    <row r="135" spans="1:21" s="131" customFormat="1" x14ac:dyDescent="0.35">
      <c r="A135" s="500"/>
      <c r="B135" s="504"/>
      <c r="C135" s="272" t="s">
        <v>13</v>
      </c>
      <c r="D135" s="113" t="s">
        <v>91</v>
      </c>
      <c r="E135" s="121"/>
      <c r="F135" s="121"/>
      <c r="G135" s="121"/>
      <c r="H135" s="118"/>
      <c r="I135" s="115"/>
      <c r="J135" s="272" t="s">
        <v>13</v>
      </c>
      <c r="K135" s="113" t="s">
        <v>91</v>
      </c>
      <c r="L135" s="117"/>
      <c r="M135" s="151"/>
      <c r="N135" s="151"/>
      <c r="O135" s="118"/>
      <c r="P135" s="147"/>
      <c r="Q135" s="118"/>
      <c r="R135" s="114"/>
      <c r="S135" s="599"/>
      <c r="T135" s="110"/>
    </row>
    <row r="136" spans="1:21" s="131" customFormat="1" ht="69.75" x14ac:dyDescent="0.35">
      <c r="A136" s="500"/>
      <c r="B136" s="504"/>
      <c r="C136" s="114" t="s">
        <v>14</v>
      </c>
      <c r="D136" s="112" t="s">
        <v>89</v>
      </c>
      <c r="E136" s="121" t="s">
        <v>25</v>
      </c>
      <c r="F136" s="121">
        <v>95</v>
      </c>
      <c r="G136" s="121">
        <v>95</v>
      </c>
      <c r="H136" s="149">
        <f>IF(G136/F136*100&gt;100,100,G136/F136*100)</f>
        <v>100</v>
      </c>
      <c r="I136" s="117"/>
      <c r="J136" s="123" t="s">
        <v>14</v>
      </c>
      <c r="K136" s="120" t="s">
        <v>339</v>
      </c>
      <c r="L136" s="117" t="s">
        <v>38</v>
      </c>
      <c r="M136" s="121">
        <v>275</v>
      </c>
      <c r="N136" s="121">
        <v>275</v>
      </c>
      <c r="O136" s="149">
        <f>IF(N136/M136*100&gt;110,110,N136/M136*100)</f>
        <v>100</v>
      </c>
      <c r="P136" s="147"/>
      <c r="Q136" s="118"/>
      <c r="R136" s="121"/>
      <c r="S136" s="599"/>
      <c r="T136" s="110"/>
    </row>
    <row r="137" spans="1:21" s="131" customFormat="1" ht="69.75" x14ac:dyDescent="0.35">
      <c r="A137" s="500"/>
      <c r="B137" s="504"/>
      <c r="C137" s="114" t="s">
        <v>15</v>
      </c>
      <c r="D137" s="112" t="s">
        <v>92</v>
      </c>
      <c r="E137" s="121" t="s">
        <v>93</v>
      </c>
      <c r="F137" s="121">
        <v>35</v>
      </c>
      <c r="G137" s="121">
        <v>34.9</v>
      </c>
      <c r="H137" s="149">
        <f t="shared" ref="H137:H198" si="1">IF(F137/G137*100&gt;100,100,F137/G137*100)</f>
        <v>100</v>
      </c>
      <c r="I137" s="117"/>
      <c r="J137" s="123" t="s">
        <v>15</v>
      </c>
      <c r="K137" s="120" t="s">
        <v>482</v>
      </c>
      <c r="L137" s="117" t="s">
        <v>38</v>
      </c>
      <c r="M137" s="121">
        <v>1</v>
      </c>
      <c r="N137" s="121">
        <v>1</v>
      </c>
      <c r="O137" s="149">
        <f>IF(N137/M137*100&gt;110,110,N137/M137*100)</f>
        <v>100</v>
      </c>
      <c r="P137" s="147"/>
      <c r="Q137" s="118"/>
      <c r="R137" s="121"/>
      <c r="S137" s="599"/>
      <c r="T137" s="110"/>
    </row>
    <row r="138" spans="1:21" s="131" customFormat="1" x14ac:dyDescent="0.35">
      <c r="A138" s="500"/>
      <c r="B138" s="504"/>
      <c r="C138" s="114"/>
      <c r="D138" s="112"/>
      <c r="E138" s="121"/>
      <c r="F138" s="121"/>
      <c r="G138" s="121"/>
      <c r="H138" s="149"/>
      <c r="I138" s="117"/>
      <c r="J138" s="123" t="s">
        <v>39</v>
      </c>
      <c r="K138" s="120" t="s">
        <v>327</v>
      </c>
      <c r="L138" s="117" t="s">
        <v>38</v>
      </c>
      <c r="M138" s="121">
        <v>4</v>
      </c>
      <c r="N138" s="121">
        <v>4</v>
      </c>
      <c r="O138" s="149">
        <f>IF(N138/M138*100&gt;110,110,N138/M138*100)</f>
        <v>100</v>
      </c>
      <c r="P138" s="147"/>
      <c r="Q138" s="118"/>
      <c r="R138" s="121"/>
      <c r="S138" s="599"/>
      <c r="T138" s="110"/>
    </row>
    <row r="139" spans="1:21" s="129" customFormat="1" ht="56.25" customHeight="1" x14ac:dyDescent="0.35">
      <c r="A139" s="500"/>
      <c r="B139" s="504"/>
      <c r="C139" s="199"/>
      <c r="D139" s="200" t="s">
        <v>6</v>
      </c>
      <c r="E139" s="201"/>
      <c r="F139" s="202"/>
      <c r="G139" s="203"/>
      <c r="H139" s="204"/>
      <c r="I139" s="204">
        <f>(H136+H137)/2</f>
        <v>100</v>
      </c>
      <c r="J139" s="201"/>
      <c r="K139" s="200" t="s">
        <v>6</v>
      </c>
      <c r="L139" s="201"/>
      <c r="M139" s="205"/>
      <c r="N139" s="205"/>
      <c r="O139" s="204"/>
      <c r="P139" s="204">
        <f>(O138+O136+O137)/3</f>
        <v>100</v>
      </c>
      <c r="Q139" s="204">
        <f>(I139+P139)/2</f>
        <v>100</v>
      </c>
      <c r="R139" s="208" t="s">
        <v>31</v>
      </c>
      <c r="S139" s="599"/>
      <c r="T139" s="110"/>
      <c r="U139" s="206"/>
    </row>
    <row r="140" spans="1:21" s="131" customFormat="1" ht="90" customHeight="1" x14ac:dyDescent="0.35">
      <c r="A140" s="500">
        <v>12</v>
      </c>
      <c r="B140" s="504" t="s">
        <v>104</v>
      </c>
      <c r="C140" s="272" t="s">
        <v>12</v>
      </c>
      <c r="D140" s="113" t="s">
        <v>88</v>
      </c>
      <c r="E140" s="125"/>
      <c r="F140" s="125"/>
      <c r="G140" s="125"/>
      <c r="H140" s="118"/>
      <c r="I140" s="115"/>
      <c r="J140" s="116" t="s">
        <v>12</v>
      </c>
      <c r="K140" s="113" t="s">
        <v>88</v>
      </c>
      <c r="L140" s="117"/>
      <c r="M140" s="121"/>
      <c r="N140" s="121"/>
      <c r="O140" s="118"/>
      <c r="P140" s="147"/>
      <c r="Q140" s="118"/>
      <c r="R140" s="117"/>
      <c r="S140" s="599" t="s">
        <v>286</v>
      </c>
      <c r="T140" s="110"/>
    </row>
    <row r="141" spans="1:21" s="131" customFormat="1" ht="69.75" x14ac:dyDescent="0.35">
      <c r="A141" s="500"/>
      <c r="B141" s="504"/>
      <c r="C141" s="114" t="s">
        <v>7</v>
      </c>
      <c r="D141" s="112" t="s">
        <v>89</v>
      </c>
      <c r="E141" s="121" t="s">
        <v>25</v>
      </c>
      <c r="F141" s="121">
        <v>95</v>
      </c>
      <c r="G141" s="121">
        <v>96</v>
      </c>
      <c r="H141" s="149">
        <f>IF(G141/F141*100&gt;100,100,G141/F141*100)</f>
        <v>100</v>
      </c>
      <c r="I141" s="117"/>
      <c r="J141" s="117" t="s">
        <v>7</v>
      </c>
      <c r="K141" s="120" t="s">
        <v>330</v>
      </c>
      <c r="L141" s="117" t="s">
        <v>38</v>
      </c>
      <c r="M141" s="121">
        <v>84</v>
      </c>
      <c r="N141" s="121">
        <v>84</v>
      </c>
      <c r="O141" s="149">
        <f>IF(N141/M141*100&gt;110,110,N141/M141*100)</f>
        <v>100</v>
      </c>
      <c r="P141" s="147"/>
      <c r="Q141" s="118"/>
      <c r="R141" s="121"/>
      <c r="S141" s="599"/>
      <c r="T141" s="110"/>
    </row>
    <row r="142" spans="1:21" s="131" customFormat="1" ht="69.75" x14ac:dyDescent="0.35">
      <c r="A142" s="500"/>
      <c r="B142" s="504"/>
      <c r="C142" s="114"/>
      <c r="D142" s="112"/>
      <c r="E142" s="121"/>
      <c r="F142" s="121"/>
      <c r="G142" s="121"/>
      <c r="H142" s="149"/>
      <c r="I142" s="117"/>
      <c r="J142" s="117" t="s">
        <v>8</v>
      </c>
      <c r="K142" s="120" t="s">
        <v>325</v>
      </c>
      <c r="L142" s="117" t="s">
        <v>38</v>
      </c>
      <c r="M142" s="121">
        <v>166</v>
      </c>
      <c r="N142" s="121">
        <v>166</v>
      </c>
      <c r="O142" s="149">
        <f>IF(N142/M142*100&gt;110,110,N142/M142*100)</f>
        <v>100</v>
      </c>
      <c r="P142" s="147"/>
      <c r="Q142" s="118"/>
      <c r="R142" s="121"/>
      <c r="S142" s="599"/>
      <c r="T142" s="110"/>
    </row>
    <row r="143" spans="1:21" s="131" customFormat="1" ht="38.25" customHeight="1" x14ac:dyDescent="0.35">
      <c r="A143" s="500"/>
      <c r="B143" s="504"/>
      <c r="C143" s="114"/>
      <c r="D143" s="112"/>
      <c r="E143" s="121"/>
      <c r="F143" s="121"/>
      <c r="G143" s="121"/>
      <c r="H143" s="149"/>
      <c r="I143" s="117"/>
      <c r="J143" s="117" t="s">
        <v>9</v>
      </c>
      <c r="K143" s="120" t="s">
        <v>336</v>
      </c>
      <c r="L143" s="117" t="s">
        <v>38</v>
      </c>
      <c r="M143" s="121">
        <v>24</v>
      </c>
      <c r="N143" s="121">
        <v>24</v>
      </c>
      <c r="O143" s="149">
        <f>IF(N143/M143*100&gt;110,110,N143/M143*100)</f>
        <v>100</v>
      </c>
      <c r="P143" s="147"/>
      <c r="Q143" s="118"/>
      <c r="R143" s="121"/>
      <c r="S143" s="599"/>
      <c r="T143" s="110"/>
    </row>
    <row r="144" spans="1:21" s="129" customFormat="1" ht="39.75" customHeight="1" x14ac:dyDescent="0.35">
      <c r="A144" s="500"/>
      <c r="B144" s="504"/>
      <c r="C144" s="199"/>
      <c r="D144" s="200" t="s">
        <v>6</v>
      </c>
      <c r="E144" s="201"/>
      <c r="F144" s="202"/>
      <c r="G144" s="203"/>
      <c r="H144" s="204"/>
      <c r="I144" s="204">
        <f>H141</f>
        <v>100</v>
      </c>
      <c r="J144" s="201"/>
      <c r="K144" s="200" t="s">
        <v>6</v>
      </c>
      <c r="L144" s="201"/>
      <c r="M144" s="205"/>
      <c r="N144" s="205"/>
      <c r="O144" s="204"/>
      <c r="P144" s="204">
        <f>(O143+O141+O142)/3</f>
        <v>100</v>
      </c>
      <c r="Q144" s="204">
        <f>(I144+P144)/2</f>
        <v>100</v>
      </c>
      <c r="R144" s="208" t="s">
        <v>31</v>
      </c>
      <c r="S144" s="599"/>
      <c r="T144" s="110"/>
      <c r="U144" s="206"/>
    </row>
    <row r="145" spans="1:21" s="131" customFormat="1" ht="75" customHeight="1" x14ac:dyDescent="0.35">
      <c r="A145" s="500"/>
      <c r="B145" s="504"/>
      <c r="C145" s="272" t="s">
        <v>13</v>
      </c>
      <c r="D145" s="113" t="s">
        <v>91</v>
      </c>
      <c r="E145" s="121"/>
      <c r="F145" s="121"/>
      <c r="G145" s="121"/>
      <c r="H145" s="118"/>
      <c r="I145" s="115"/>
      <c r="J145" s="272" t="s">
        <v>13</v>
      </c>
      <c r="K145" s="113" t="s">
        <v>91</v>
      </c>
      <c r="L145" s="117"/>
      <c r="M145" s="151"/>
      <c r="N145" s="151"/>
      <c r="O145" s="118"/>
      <c r="P145" s="147"/>
      <c r="Q145" s="118"/>
      <c r="R145" s="117"/>
      <c r="S145" s="599"/>
      <c r="T145" s="110"/>
    </row>
    <row r="146" spans="1:21" ht="69.75" x14ac:dyDescent="0.35">
      <c r="A146" s="500"/>
      <c r="B146" s="504"/>
      <c r="C146" s="114" t="s">
        <v>14</v>
      </c>
      <c r="D146" s="112" t="s">
        <v>89</v>
      </c>
      <c r="E146" s="121" t="s">
        <v>25</v>
      </c>
      <c r="F146" s="121">
        <v>95</v>
      </c>
      <c r="G146" s="121">
        <v>96</v>
      </c>
      <c r="H146" s="149">
        <f>IF(G146/F146*100&gt;100,100,G146/F146*100)</f>
        <v>100</v>
      </c>
      <c r="I146" s="117"/>
      <c r="J146" s="123" t="s">
        <v>14</v>
      </c>
      <c r="K146" s="120" t="s">
        <v>334</v>
      </c>
      <c r="L146" s="117" t="s">
        <v>38</v>
      </c>
      <c r="M146" s="121">
        <v>274</v>
      </c>
      <c r="N146" s="121">
        <v>274</v>
      </c>
      <c r="O146" s="149">
        <f>IF(N146/M146*100&gt;110,110,N146/M146*100)</f>
        <v>100</v>
      </c>
      <c r="P146" s="147"/>
      <c r="Q146" s="118"/>
      <c r="R146" s="121"/>
      <c r="S146" s="599"/>
    </row>
    <row r="147" spans="1:21" ht="69.75" x14ac:dyDescent="0.35">
      <c r="A147" s="500"/>
      <c r="B147" s="504"/>
      <c r="C147" s="114" t="s">
        <v>15</v>
      </c>
      <c r="D147" s="112" t="s">
        <v>92</v>
      </c>
      <c r="E147" s="121" t="s">
        <v>93</v>
      </c>
      <c r="F147" s="121">
        <v>35</v>
      </c>
      <c r="G147" s="121">
        <v>32.200000000000003</v>
      </c>
      <c r="H147" s="149">
        <f t="shared" si="1"/>
        <v>100</v>
      </c>
      <c r="I147" s="117"/>
      <c r="J147" s="123"/>
      <c r="K147" s="120"/>
      <c r="L147" s="117"/>
      <c r="M147" s="121"/>
      <c r="N147" s="121"/>
      <c r="O147" s="149"/>
      <c r="P147" s="147"/>
      <c r="Q147" s="118"/>
      <c r="R147" s="121"/>
      <c r="S147" s="599"/>
    </row>
    <row r="148" spans="1:21" s="129" customFormat="1" ht="56.25" customHeight="1" x14ac:dyDescent="0.35">
      <c r="A148" s="500"/>
      <c r="B148" s="504"/>
      <c r="C148" s="199"/>
      <c r="D148" s="200" t="s">
        <v>6</v>
      </c>
      <c r="E148" s="201"/>
      <c r="F148" s="202"/>
      <c r="G148" s="203"/>
      <c r="H148" s="204"/>
      <c r="I148" s="204">
        <f>(H146+H147)/2</f>
        <v>100</v>
      </c>
      <c r="J148" s="201"/>
      <c r="K148" s="200" t="s">
        <v>6</v>
      </c>
      <c r="L148" s="201"/>
      <c r="M148" s="205"/>
      <c r="N148" s="205"/>
      <c r="O148" s="204"/>
      <c r="P148" s="204">
        <f>O146</f>
        <v>100</v>
      </c>
      <c r="Q148" s="204">
        <f>(I148+P148)/2</f>
        <v>100</v>
      </c>
      <c r="R148" s="208" t="s">
        <v>31</v>
      </c>
      <c r="S148" s="599"/>
      <c r="T148" s="110"/>
      <c r="U148" s="206"/>
    </row>
    <row r="149" spans="1:21" ht="78.75" customHeight="1" x14ac:dyDescent="0.35">
      <c r="A149" s="500">
        <v>13</v>
      </c>
      <c r="B149" s="504" t="s">
        <v>105</v>
      </c>
      <c r="C149" s="272" t="s">
        <v>12</v>
      </c>
      <c r="D149" s="113" t="s">
        <v>88</v>
      </c>
      <c r="E149" s="125"/>
      <c r="F149" s="125"/>
      <c r="G149" s="125"/>
      <c r="H149" s="118"/>
      <c r="I149" s="115"/>
      <c r="J149" s="116" t="s">
        <v>12</v>
      </c>
      <c r="K149" s="113" t="s">
        <v>88</v>
      </c>
      <c r="L149" s="117"/>
      <c r="M149" s="121"/>
      <c r="N149" s="121"/>
      <c r="O149" s="118"/>
      <c r="P149" s="147"/>
      <c r="Q149" s="118"/>
      <c r="R149" s="114"/>
      <c r="S149" s="599" t="s">
        <v>286</v>
      </c>
    </row>
    <row r="150" spans="1:21" ht="69.75" x14ac:dyDescent="0.35">
      <c r="A150" s="500"/>
      <c r="B150" s="504"/>
      <c r="C150" s="114" t="s">
        <v>7</v>
      </c>
      <c r="D150" s="112" t="s">
        <v>89</v>
      </c>
      <c r="E150" s="121" t="s">
        <v>25</v>
      </c>
      <c r="F150" s="121">
        <v>95</v>
      </c>
      <c r="G150" s="121">
        <v>99</v>
      </c>
      <c r="H150" s="149">
        <f>IF(G150/F150*100&gt;100,100,G150/F150*100)</f>
        <v>100</v>
      </c>
      <c r="I150" s="117"/>
      <c r="J150" s="117" t="s">
        <v>7</v>
      </c>
      <c r="K150" s="120" t="s">
        <v>330</v>
      </c>
      <c r="L150" s="117" t="s">
        <v>38</v>
      </c>
      <c r="M150" s="121">
        <v>67</v>
      </c>
      <c r="N150" s="121">
        <v>67</v>
      </c>
      <c r="O150" s="149">
        <f>IF(N150/M150*100&gt;110,110,N150/M150*100)</f>
        <v>100</v>
      </c>
      <c r="P150" s="147"/>
      <c r="Q150" s="118"/>
      <c r="R150" s="121"/>
      <c r="S150" s="599"/>
    </row>
    <row r="151" spans="1:21" ht="69.75" x14ac:dyDescent="0.35">
      <c r="A151" s="500"/>
      <c r="B151" s="504"/>
      <c r="C151" s="114"/>
      <c r="D151" s="112"/>
      <c r="E151" s="121"/>
      <c r="F151" s="121"/>
      <c r="G151" s="121"/>
      <c r="H151" s="149"/>
      <c r="I151" s="117"/>
      <c r="J151" s="117" t="s">
        <v>8</v>
      </c>
      <c r="K151" s="120" t="s">
        <v>325</v>
      </c>
      <c r="L151" s="117" t="s">
        <v>38</v>
      </c>
      <c r="M151" s="121">
        <v>163</v>
      </c>
      <c r="N151" s="121">
        <v>163</v>
      </c>
      <c r="O151" s="149">
        <f>IF(N151/M151*100&gt;110,110,N151/M151*100)</f>
        <v>100</v>
      </c>
      <c r="P151" s="147"/>
      <c r="Q151" s="118"/>
      <c r="R151" s="121"/>
      <c r="S151" s="599"/>
    </row>
    <row r="152" spans="1:21" ht="45.75" customHeight="1" x14ac:dyDescent="0.35">
      <c r="A152" s="500"/>
      <c r="B152" s="504"/>
      <c r="C152" s="114"/>
      <c r="D152" s="112"/>
      <c r="E152" s="121"/>
      <c r="F152" s="121"/>
      <c r="G152" s="121"/>
      <c r="H152" s="149"/>
      <c r="I152" s="117"/>
      <c r="J152" s="117" t="s">
        <v>9</v>
      </c>
      <c r="K152" s="120" t="s">
        <v>329</v>
      </c>
      <c r="L152" s="117" t="s">
        <v>38</v>
      </c>
      <c r="M152" s="121">
        <v>21</v>
      </c>
      <c r="N152" s="121">
        <v>21</v>
      </c>
      <c r="O152" s="149">
        <f>IF(N152/M152*100&gt;110,110,N152/M152*100)</f>
        <v>100</v>
      </c>
      <c r="P152" s="147"/>
      <c r="Q152" s="118"/>
      <c r="R152" s="121"/>
      <c r="S152" s="599"/>
    </row>
    <row r="153" spans="1:21" s="129" customFormat="1" ht="39.75" customHeight="1" x14ac:dyDescent="0.35">
      <c r="A153" s="500"/>
      <c r="B153" s="504"/>
      <c r="C153" s="199"/>
      <c r="D153" s="200" t="s">
        <v>6</v>
      </c>
      <c r="E153" s="201"/>
      <c r="F153" s="202"/>
      <c r="G153" s="203"/>
      <c r="H153" s="204"/>
      <c r="I153" s="204">
        <f>H150</f>
        <v>100</v>
      </c>
      <c r="J153" s="201"/>
      <c r="K153" s="200" t="s">
        <v>6</v>
      </c>
      <c r="L153" s="201"/>
      <c r="M153" s="205"/>
      <c r="N153" s="205"/>
      <c r="O153" s="204"/>
      <c r="P153" s="204">
        <f>(O152+O150+O151)/3</f>
        <v>100</v>
      </c>
      <c r="Q153" s="204">
        <f>(I153+P153)/2</f>
        <v>100</v>
      </c>
      <c r="R153" s="208" t="s">
        <v>31</v>
      </c>
      <c r="S153" s="599"/>
      <c r="T153" s="110"/>
      <c r="U153" s="206"/>
    </row>
    <row r="154" spans="1:21" ht="51" customHeight="1" x14ac:dyDescent="0.35">
      <c r="A154" s="500"/>
      <c r="B154" s="504"/>
      <c r="C154" s="272" t="s">
        <v>13</v>
      </c>
      <c r="D154" s="113" t="s">
        <v>91</v>
      </c>
      <c r="E154" s="121"/>
      <c r="F154" s="121"/>
      <c r="G154" s="121"/>
      <c r="H154" s="118"/>
      <c r="I154" s="115"/>
      <c r="J154" s="272" t="s">
        <v>13</v>
      </c>
      <c r="K154" s="113" t="s">
        <v>91</v>
      </c>
      <c r="L154" s="117"/>
      <c r="M154" s="151"/>
      <c r="N154" s="151"/>
      <c r="O154" s="118"/>
      <c r="P154" s="147"/>
      <c r="Q154" s="118"/>
      <c r="R154" s="114"/>
      <c r="S154" s="599"/>
    </row>
    <row r="155" spans="1:21" ht="69.75" x14ac:dyDescent="0.35">
      <c r="A155" s="500"/>
      <c r="B155" s="504"/>
      <c r="C155" s="114" t="s">
        <v>14</v>
      </c>
      <c r="D155" s="112" t="s">
        <v>89</v>
      </c>
      <c r="E155" s="121" t="s">
        <v>25</v>
      </c>
      <c r="F155" s="121">
        <v>95</v>
      </c>
      <c r="G155" s="121">
        <v>100</v>
      </c>
      <c r="H155" s="149">
        <f>IF(G155/F155*100&gt;100,100,G155/F155*100)</f>
        <v>100</v>
      </c>
      <c r="I155" s="117"/>
      <c r="J155" s="123" t="s">
        <v>14</v>
      </c>
      <c r="K155" s="120" t="s">
        <v>339</v>
      </c>
      <c r="L155" s="117" t="s">
        <v>38</v>
      </c>
      <c r="M155" s="121">
        <v>250</v>
      </c>
      <c r="N155" s="121">
        <v>250</v>
      </c>
      <c r="O155" s="149">
        <f>IF(N155/M155*100&gt;110,110,N155/M155*100)</f>
        <v>100</v>
      </c>
      <c r="P155" s="147"/>
      <c r="Q155" s="118"/>
      <c r="R155" s="121"/>
      <c r="S155" s="599"/>
    </row>
    <row r="156" spans="1:21" s="131" customFormat="1" ht="69.75" x14ac:dyDescent="0.35">
      <c r="A156" s="500"/>
      <c r="B156" s="504"/>
      <c r="C156" s="114"/>
      <c r="D156" s="112"/>
      <c r="E156" s="121"/>
      <c r="F156" s="121"/>
      <c r="G156" s="121"/>
      <c r="H156" s="149"/>
      <c r="I156" s="117"/>
      <c r="J156" s="123" t="s">
        <v>15</v>
      </c>
      <c r="K156" s="120" t="s">
        <v>482</v>
      </c>
      <c r="L156" s="117" t="s">
        <v>38</v>
      </c>
      <c r="M156" s="121">
        <v>1</v>
      </c>
      <c r="N156" s="121">
        <v>1</v>
      </c>
      <c r="O156" s="149">
        <f>IF(N156/M156*100&gt;110,110,N156/M156*100)</f>
        <v>100</v>
      </c>
      <c r="P156" s="147"/>
      <c r="Q156" s="118"/>
      <c r="R156" s="121"/>
      <c r="S156" s="599"/>
      <c r="T156" s="110"/>
    </row>
    <row r="157" spans="1:21" ht="69.75" x14ac:dyDescent="0.35">
      <c r="A157" s="500"/>
      <c r="B157" s="504"/>
      <c r="C157" s="114" t="s">
        <v>15</v>
      </c>
      <c r="D157" s="112" t="s">
        <v>92</v>
      </c>
      <c r="E157" s="121" t="s">
        <v>93</v>
      </c>
      <c r="F157" s="121">
        <v>35</v>
      </c>
      <c r="G157" s="121">
        <v>34.200000000000003</v>
      </c>
      <c r="H157" s="149">
        <f t="shared" si="1"/>
        <v>100</v>
      </c>
      <c r="I157" s="117"/>
      <c r="J157" s="123" t="s">
        <v>39</v>
      </c>
      <c r="K157" s="120" t="s">
        <v>327</v>
      </c>
      <c r="L157" s="117" t="s">
        <v>38</v>
      </c>
      <c r="M157" s="471" t="s">
        <v>582</v>
      </c>
      <c r="N157" s="471" t="s">
        <v>582</v>
      </c>
      <c r="O157" s="472" t="s">
        <v>582</v>
      </c>
      <c r="P157" s="147"/>
      <c r="Q157" s="118"/>
      <c r="R157" s="121"/>
      <c r="S157" s="599"/>
    </row>
    <row r="158" spans="1:21" s="129" customFormat="1" ht="56.25" customHeight="1" x14ac:dyDescent="0.35">
      <c r="A158" s="500"/>
      <c r="B158" s="504"/>
      <c r="C158" s="199"/>
      <c r="D158" s="200" t="s">
        <v>6</v>
      </c>
      <c r="E158" s="201"/>
      <c r="F158" s="202"/>
      <c r="G158" s="203"/>
      <c r="H158" s="204"/>
      <c r="I158" s="204">
        <f>(H157+H155)/2</f>
        <v>100</v>
      </c>
      <c r="J158" s="201"/>
      <c r="K158" s="200" t="s">
        <v>6</v>
      </c>
      <c r="L158" s="201"/>
      <c r="M158" s="205"/>
      <c r="N158" s="205"/>
      <c r="O158" s="204"/>
      <c r="P158" s="204">
        <f>(O155+O156)/2</f>
        <v>100</v>
      </c>
      <c r="Q158" s="204">
        <f>(I158+P158)/2</f>
        <v>100</v>
      </c>
      <c r="R158" s="208" t="s">
        <v>31</v>
      </c>
      <c r="S158" s="599"/>
      <c r="T158" s="110"/>
      <c r="U158" s="206"/>
    </row>
    <row r="159" spans="1:21" ht="88.5" customHeight="1" x14ac:dyDescent="0.35">
      <c r="A159" s="500">
        <v>14</v>
      </c>
      <c r="B159" s="504" t="s">
        <v>106</v>
      </c>
      <c r="C159" s="272" t="s">
        <v>12</v>
      </c>
      <c r="D159" s="113" t="s">
        <v>88</v>
      </c>
      <c r="E159" s="125"/>
      <c r="F159" s="125"/>
      <c r="G159" s="125"/>
      <c r="H159" s="118"/>
      <c r="I159" s="115"/>
      <c r="J159" s="116" t="s">
        <v>12</v>
      </c>
      <c r="K159" s="113" t="s">
        <v>88</v>
      </c>
      <c r="L159" s="117"/>
      <c r="M159" s="121"/>
      <c r="N159" s="121"/>
      <c r="O159" s="118"/>
      <c r="P159" s="147"/>
      <c r="Q159" s="118"/>
      <c r="R159" s="114"/>
      <c r="S159" s="599" t="s">
        <v>286</v>
      </c>
    </row>
    <row r="160" spans="1:21" ht="69.75" x14ac:dyDescent="0.35">
      <c r="A160" s="500"/>
      <c r="B160" s="504"/>
      <c r="C160" s="114" t="s">
        <v>7</v>
      </c>
      <c r="D160" s="112" t="s">
        <v>89</v>
      </c>
      <c r="E160" s="121" t="s">
        <v>25</v>
      </c>
      <c r="F160" s="121">
        <v>95</v>
      </c>
      <c r="G160" s="121">
        <v>100</v>
      </c>
      <c r="H160" s="149">
        <f>IF(G160/F160*100&gt;100,100,G160/F160*100)</f>
        <v>100</v>
      </c>
      <c r="I160" s="117"/>
      <c r="J160" s="117" t="s">
        <v>7</v>
      </c>
      <c r="K160" s="120" t="s">
        <v>330</v>
      </c>
      <c r="L160" s="117" t="s">
        <v>38</v>
      </c>
      <c r="M160" s="121">
        <v>39</v>
      </c>
      <c r="N160" s="121">
        <v>39</v>
      </c>
      <c r="O160" s="149">
        <f>IF(N160/M160*100&gt;110,110,N160/M160*100)</f>
        <v>100</v>
      </c>
      <c r="P160" s="147"/>
      <c r="Q160" s="118"/>
      <c r="R160" s="121"/>
      <c r="S160" s="599"/>
    </row>
    <row r="161" spans="1:21" ht="69.75" x14ac:dyDescent="0.35">
      <c r="A161" s="500"/>
      <c r="B161" s="504"/>
      <c r="C161" s="114"/>
      <c r="D161" s="112"/>
      <c r="E161" s="121"/>
      <c r="F161" s="121"/>
      <c r="G161" s="121"/>
      <c r="H161" s="149"/>
      <c r="I161" s="117"/>
      <c r="J161" s="117" t="s">
        <v>8</v>
      </c>
      <c r="K161" s="120" t="s">
        <v>325</v>
      </c>
      <c r="L161" s="117" t="s">
        <v>38</v>
      </c>
      <c r="M161" s="121">
        <v>186</v>
      </c>
      <c r="N161" s="121">
        <v>186</v>
      </c>
      <c r="O161" s="149">
        <f>IF(N161/M161*100&gt;110,110,N161/M161*100)</f>
        <v>100</v>
      </c>
      <c r="P161" s="147"/>
      <c r="Q161" s="118"/>
      <c r="R161" s="121"/>
      <c r="S161" s="599"/>
    </row>
    <row r="162" spans="1:21" ht="39.75" customHeight="1" x14ac:dyDescent="0.35">
      <c r="A162" s="500"/>
      <c r="B162" s="504"/>
      <c r="C162" s="114"/>
      <c r="D162" s="112"/>
      <c r="E162" s="121"/>
      <c r="F162" s="121"/>
      <c r="G162" s="121"/>
      <c r="H162" s="149"/>
      <c r="I162" s="117"/>
      <c r="J162" s="117" t="s">
        <v>9</v>
      </c>
      <c r="K162" s="120" t="s">
        <v>335</v>
      </c>
      <c r="L162" s="117" t="s">
        <v>38</v>
      </c>
      <c r="M162" s="121">
        <v>27</v>
      </c>
      <c r="N162" s="121">
        <v>27</v>
      </c>
      <c r="O162" s="149">
        <f>IF(N162/M162*100&gt;110,110,N162/M162*100)</f>
        <v>100</v>
      </c>
      <c r="P162" s="147"/>
      <c r="Q162" s="118"/>
      <c r="R162" s="121"/>
      <c r="S162" s="599"/>
    </row>
    <row r="163" spans="1:21" ht="69.75" x14ac:dyDescent="0.35">
      <c r="A163" s="500"/>
      <c r="B163" s="504"/>
      <c r="C163" s="114"/>
      <c r="D163" s="112"/>
      <c r="E163" s="121"/>
      <c r="F163" s="121"/>
      <c r="G163" s="121"/>
      <c r="H163" s="149"/>
      <c r="I163" s="117"/>
      <c r="J163" s="117" t="s">
        <v>10</v>
      </c>
      <c r="K163" s="120" t="s">
        <v>326</v>
      </c>
      <c r="L163" s="117" t="s">
        <v>38</v>
      </c>
      <c r="M163" s="471" t="s">
        <v>582</v>
      </c>
      <c r="N163" s="471" t="s">
        <v>582</v>
      </c>
      <c r="O163" s="472" t="s">
        <v>582</v>
      </c>
      <c r="P163" s="147"/>
      <c r="Q163" s="118"/>
      <c r="R163" s="121"/>
      <c r="S163" s="599"/>
    </row>
    <row r="164" spans="1:21" s="129" customFormat="1" ht="39.75" customHeight="1" x14ac:dyDescent="0.35">
      <c r="A164" s="500"/>
      <c r="B164" s="504"/>
      <c r="C164" s="199"/>
      <c r="D164" s="200" t="s">
        <v>6</v>
      </c>
      <c r="E164" s="201"/>
      <c r="F164" s="202"/>
      <c r="G164" s="203"/>
      <c r="H164" s="204"/>
      <c r="I164" s="204">
        <f>H160</f>
        <v>100</v>
      </c>
      <c r="J164" s="201"/>
      <c r="K164" s="200" t="s">
        <v>6</v>
      </c>
      <c r="L164" s="201"/>
      <c r="M164" s="205"/>
      <c r="N164" s="205"/>
      <c r="O164" s="204"/>
      <c r="P164" s="204">
        <f>(O161+O162)/2</f>
        <v>100</v>
      </c>
      <c r="Q164" s="204">
        <f>(I164+P164)/2</f>
        <v>100</v>
      </c>
      <c r="R164" s="208" t="s">
        <v>31</v>
      </c>
      <c r="S164" s="599"/>
      <c r="T164" s="110"/>
      <c r="U164" s="206"/>
    </row>
    <row r="165" spans="1:21" ht="46.5" customHeight="1" x14ac:dyDescent="0.35">
      <c r="A165" s="500"/>
      <c r="B165" s="504"/>
      <c r="C165" s="272" t="s">
        <v>13</v>
      </c>
      <c r="D165" s="113" t="s">
        <v>91</v>
      </c>
      <c r="E165" s="121"/>
      <c r="F165" s="121"/>
      <c r="G165" s="121"/>
      <c r="H165" s="118"/>
      <c r="I165" s="115"/>
      <c r="J165" s="272" t="s">
        <v>13</v>
      </c>
      <c r="K165" s="113" t="s">
        <v>91</v>
      </c>
      <c r="L165" s="117"/>
      <c r="M165" s="151"/>
      <c r="N165" s="151"/>
      <c r="O165" s="118"/>
      <c r="P165" s="147"/>
      <c r="Q165" s="118"/>
      <c r="R165" s="117"/>
      <c r="S165" s="599"/>
    </row>
    <row r="166" spans="1:21" ht="69.75" x14ac:dyDescent="0.35">
      <c r="A166" s="500"/>
      <c r="B166" s="504"/>
      <c r="C166" s="114" t="s">
        <v>14</v>
      </c>
      <c r="D166" s="112" t="s">
        <v>89</v>
      </c>
      <c r="E166" s="121" t="s">
        <v>25</v>
      </c>
      <c r="F166" s="121">
        <v>95</v>
      </c>
      <c r="G166" s="121">
        <v>100</v>
      </c>
      <c r="H166" s="149">
        <f>IF(G166/F166*100&gt;100,100,G166/F166*100)</f>
        <v>100</v>
      </c>
      <c r="I166" s="117"/>
      <c r="J166" s="123" t="s">
        <v>14</v>
      </c>
      <c r="K166" s="120" t="s">
        <v>339</v>
      </c>
      <c r="L166" s="117" t="s">
        <v>38</v>
      </c>
      <c r="M166" s="121">
        <v>252</v>
      </c>
      <c r="N166" s="121">
        <v>252</v>
      </c>
      <c r="O166" s="149">
        <f>IF(N166/M166*100&gt;110,110,N166/M166*100)</f>
        <v>100</v>
      </c>
      <c r="P166" s="147"/>
      <c r="Q166" s="118"/>
      <c r="R166" s="121"/>
      <c r="S166" s="599"/>
    </row>
    <row r="167" spans="1:21" ht="69.75" x14ac:dyDescent="0.35">
      <c r="A167" s="500"/>
      <c r="B167" s="504"/>
      <c r="C167" s="114" t="s">
        <v>15</v>
      </c>
      <c r="D167" s="112" t="s">
        <v>92</v>
      </c>
      <c r="E167" s="121" t="s">
        <v>93</v>
      </c>
      <c r="F167" s="121">
        <v>35</v>
      </c>
      <c r="G167" s="121">
        <v>31.8</v>
      </c>
      <c r="H167" s="149">
        <f t="shared" si="1"/>
        <v>100</v>
      </c>
      <c r="I167" s="117"/>
      <c r="J167" s="123" t="s">
        <v>15</v>
      </c>
      <c r="K167" s="120" t="s">
        <v>327</v>
      </c>
      <c r="L167" s="117" t="s">
        <v>38</v>
      </c>
      <c r="M167" s="121">
        <v>3</v>
      </c>
      <c r="N167" s="121">
        <v>3</v>
      </c>
      <c r="O167" s="149">
        <f>IF(N167/M167*100&gt;110,110,N167/M167*100)</f>
        <v>100</v>
      </c>
      <c r="P167" s="147"/>
      <c r="Q167" s="118"/>
      <c r="R167" s="121"/>
      <c r="S167" s="599"/>
    </row>
    <row r="168" spans="1:21" s="129" customFormat="1" ht="56.25" customHeight="1" x14ac:dyDescent="0.35">
      <c r="A168" s="500"/>
      <c r="B168" s="504"/>
      <c r="C168" s="199"/>
      <c r="D168" s="200" t="s">
        <v>6</v>
      </c>
      <c r="E168" s="201"/>
      <c r="F168" s="202"/>
      <c r="G168" s="203"/>
      <c r="H168" s="204"/>
      <c r="I168" s="204">
        <f>(H166+H167)/2</f>
        <v>100</v>
      </c>
      <c r="J168" s="201"/>
      <c r="K168" s="200" t="s">
        <v>6</v>
      </c>
      <c r="L168" s="201"/>
      <c r="M168" s="205"/>
      <c r="N168" s="205"/>
      <c r="O168" s="204"/>
      <c r="P168" s="204">
        <f>(O166+O167)/2</f>
        <v>100</v>
      </c>
      <c r="Q168" s="204">
        <f>(I168+P168)/2</f>
        <v>100</v>
      </c>
      <c r="R168" s="208" t="s">
        <v>31</v>
      </c>
      <c r="S168" s="599"/>
      <c r="T168" s="110"/>
      <c r="U168" s="206"/>
    </row>
    <row r="169" spans="1:21" ht="64.5" customHeight="1" x14ac:dyDescent="0.35">
      <c r="A169" s="500"/>
      <c r="B169" s="504"/>
      <c r="C169" s="272" t="s">
        <v>28</v>
      </c>
      <c r="D169" s="113" t="s">
        <v>396</v>
      </c>
      <c r="E169" s="121"/>
      <c r="F169" s="121"/>
      <c r="G169" s="121"/>
      <c r="H169" s="118"/>
      <c r="I169" s="115"/>
      <c r="J169" s="272" t="s">
        <v>28</v>
      </c>
      <c r="K169" s="113" t="str">
        <f>D169</f>
        <v>Предоставление консультационных и методических услуг</v>
      </c>
      <c r="L169" s="117"/>
      <c r="M169" s="153"/>
      <c r="N169" s="153"/>
      <c r="O169" s="118"/>
      <c r="P169" s="147"/>
      <c r="Q169" s="118"/>
      <c r="R169" s="114"/>
      <c r="S169" s="599"/>
    </row>
    <row r="170" spans="1:21" ht="64.5" customHeight="1" x14ac:dyDescent="0.35">
      <c r="A170" s="500"/>
      <c r="B170" s="504"/>
      <c r="C170" s="114" t="s">
        <v>29</v>
      </c>
      <c r="D170" s="112" t="s">
        <v>328</v>
      </c>
      <c r="E170" s="121" t="s">
        <v>332</v>
      </c>
      <c r="F170" s="121">
        <v>50</v>
      </c>
      <c r="G170" s="121">
        <v>50</v>
      </c>
      <c r="H170" s="149">
        <f>IF(G170/F170*100&gt;100,100,G170/F170*100)</f>
        <v>100</v>
      </c>
      <c r="I170" s="117"/>
      <c r="J170" s="123" t="s">
        <v>29</v>
      </c>
      <c r="K170" s="120" t="s">
        <v>94</v>
      </c>
      <c r="L170" s="117" t="s">
        <v>36</v>
      </c>
      <c r="M170" s="121">
        <v>100</v>
      </c>
      <c r="N170" s="121">
        <v>100</v>
      </c>
      <c r="O170" s="149">
        <f>IF(N170/M170*100&gt;110,110,N170/M170*100)</f>
        <v>100</v>
      </c>
      <c r="P170" s="147"/>
      <c r="Q170" s="118"/>
      <c r="R170" s="121"/>
      <c r="S170" s="599"/>
    </row>
    <row r="171" spans="1:21" s="129" customFormat="1" ht="37.5" customHeight="1" x14ac:dyDescent="0.35">
      <c r="A171" s="500"/>
      <c r="B171" s="504"/>
      <c r="C171" s="208"/>
      <c r="D171" s="200" t="s">
        <v>6</v>
      </c>
      <c r="E171" s="208"/>
      <c r="F171" s="201"/>
      <c r="G171" s="201"/>
      <c r="H171" s="204"/>
      <c r="I171" s="204">
        <f>H170</f>
        <v>100</v>
      </c>
      <c r="J171" s="199"/>
      <c r="K171" s="200" t="s">
        <v>6</v>
      </c>
      <c r="L171" s="201"/>
      <c r="M171" s="205"/>
      <c r="N171" s="205"/>
      <c r="O171" s="204"/>
      <c r="P171" s="204">
        <f>O170</f>
        <v>100</v>
      </c>
      <c r="Q171" s="204">
        <f>(I171+P171)/2</f>
        <v>100</v>
      </c>
      <c r="R171" s="208" t="s">
        <v>31</v>
      </c>
      <c r="S171" s="599"/>
      <c r="T171" s="110"/>
    </row>
    <row r="172" spans="1:21" ht="87.75" customHeight="1" x14ac:dyDescent="0.35">
      <c r="A172" s="500">
        <v>15</v>
      </c>
      <c r="B172" s="504" t="s">
        <v>107</v>
      </c>
      <c r="C172" s="272" t="s">
        <v>12</v>
      </c>
      <c r="D172" s="113" t="s">
        <v>88</v>
      </c>
      <c r="E172" s="125"/>
      <c r="F172" s="125"/>
      <c r="G172" s="125"/>
      <c r="H172" s="118"/>
      <c r="I172" s="115"/>
      <c r="J172" s="116" t="s">
        <v>12</v>
      </c>
      <c r="K172" s="113" t="s">
        <v>88</v>
      </c>
      <c r="L172" s="117"/>
      <c r="M172" s="121"/>
      <c r="N172" s="121"/>
      <c r="O172" s="118"/>
      <c r="P172" s="147"/>
      <c r="Q172" s="118"/>
      <c r="R172" s="114"/>
      <c r="S172" s="599" t="s">
        <v>286</v>
      </c>
    </row>
    <row r="173" spans="1:21" ht="78" customHeight="1" x14ac:dyDescent="0.35">
      <c r="A173" s="500"/>
      <c r="B173" s="504"/>
      <c r="C173" s="114" t="s">
        <v>7</v>
      </c>
      <c r="D173" s="112" t="s">
        <v>89</v>
      </c>
      <c r="E173" s="121" t="s">
        <v>25</v>
      </c>
      <c r="F173" s="121">
        <v>95</v>
      </c>
      <c r="G173" s="121">
        <v>98</v>
      </c>
      <c r="H173" s="149">
        <f>IF(G173/F173*100&gt;100,100,G173/F173*100)</f>
        <v>100</v>
      </c>
      <c r="I173" s="117"/>
      <c r="J173" s="117" t="s">
        <v>7</v>
      </c>
      <c r="K173" s="120" t="s">
        <v>330</v>
      </c>
      <c r="L173" s="117" t="s">
        <v>38</v>
      </c>
      <c r="M173" s="121">
        <v>38</v>
      </c>
      <c r="N173" s="121">
        <v>38</v>
      </c>
      <c r="O173" s="149">
        <f>IF(N173/M173*100&gt;110,110,N173/M173*100)</f>
        <v>100</v>
      </c>
      <c r="P173" s="147"/>
      <c r="Q173" s="118"/>
      <c r="R173" s="121"/>
      <c r="S173" s="599"/>
    </row>
    <row r="174" spans="1:21" ht="81" customHeight="1" x14ac:dyDescent="0.35">
      <c r="A174" s="500"/>
      <c r="B174" s="504"/>
      <c r="C174" s="114"/>
      <c r="D174" s="112"/>
      <c r="E174" s="121"/>
      <c r="F174" s="121"/>
      <c r="G174" s="121"/>
      <c r="H174" s="149"/>
      <c r="I174" s="117"/>
      <c r="J174" s="117" t="s">
        <v>8</v>
      </c>
      <c r="K174" s="120" t="s">
        <v>325</v>
      </c>
      <c r="L174" s="117" t="s">
        <v>38</v>
      </c>
      <c r="M174" s="121">
        <v>169</v>
      </c>
      <c r="N174" s="121">
        <v>169</v>
      </c>
      <c r="O174" s="149">
        <f>IF(N174/M174*100&gt;110,110,N174/M174*100)</f>
        <v>100</v>
      </c>
      <c r="P174" s="147"/>
      <c r="Q174" s="118"/>
      <c r="R174" s="121"/>
      <c r="S174" s="599"/>
    </row>
    <row r="175" spans="1:21" ht="59.25" customHeight="1" x14ac:dyDescent="0.35">
      <c r="A175" s="500"/>
      <c r="B175" s="504"/>
      <c r="C175" s="114"/>
      <c r="D175" s="112"/>
      <c r="E175" s="121"/>
      <c r="F175" s="121"/>
      <c r="G175" s="121"/>
      <c r="H175" s="149"/>
      <c r="I175" s="117"/>
      <c r="J175" s="117" t="s">
        <v>9</v>
      </c>
      <c r="K175" s="120" t="s">
        <v>336</v>
      </c>
      <c r="L175" s="117" t="s">
        <v>38</v>
      </c>
      <c r="M175" s="121">
        <v>20</v>
      </c>
      <c r="N175" s="121">
        <v>20</v>
      </c>
      <c r="O175" s="149">
        <f>IF(N175/M175*100&gt;110,110,N175/M175*100)</f>
        <v>100</v>
      </c>
      <c r="P175" s="147"/>
      <c r="Q175" s="118"/>
      <c r="R175" s="121"/>
      <c r="S175" s="599"/>
    </row>
    <row r="176" spans="1:21" s="129" customFormat="1" ht="39.75" customHeight="1" x14ac:dyDescent="0.35">
      <c r="A176" s="500"/>
      <c r="B176" s="504"/>
      <c r="C176" s="199"/>
      <c r="D176" s="200" t="s">
        <v>6</v>
      </c>
      <c r="E176" s="201"/>
      <c r="F176" s="202"/>
      <c r="G176" s="203"/>
      <c r="H176" s="204"/>
      <c r="I176" s="204">
        <f>H173</f>
        <v>100</v>
      </c>
      <c r="J176" s="201"/>
      <c r="K176" s="200" t="s">
        <v>6</v>
      </c>
      <c r="L176" s="201"/>
      <c r="M176" s="205"/>
      <c r="N176" s="205"/>
      <c r="O176" s="204"/>
      <c r="P176" s="204">
        <f>(O175+O173+O174)/3</f>
        <v>100</v>
      </c>
      <c r="Q176" s="204">
        <f>(I176+P176)/2</f>
        <v>100</v>
      </c>
      <c r="R176" s="208" t="s">
        <v>31</v>
      </c>
      <c r="S176" s="599"/>
      <c r="T176" s="110"/>
      <c r="U176" s="206"/>
    </row>
    <row r="177" spans="1:21" ht="36.75" customHeight="1" x14ac:dyDescent="0.35">
      <c r="A177" s="500"/>
      <c r="B177" s="504"/>
      <c r="C177" s="272" t="s">
        <v>13</v>
      </c>
      <c r="D177" s="113" t="s">
        <v>91</v>
      </c>
      <c r="E177" s="121"/>
      <c r="F177" s="121"/>
      <c r="G177" s="121"/>
      <c r="H177" s="118"/>
      <c r="I177" s="115"/>
      <c r="J177" s="272" t="s">
        <v>13</v>
      </c>
      <c r="K177" s="113" t="s">
        <v>91</v>
      </c>
      <c r="L177" s="117"/>
      <c r="M177" s="151"/>
      <c r="N177" s="151"/>
      <c r="O177" s="118"/>
      <c r="P177" s="147"/>
      <c r="Q177" s="118"/>
      <c r="R177" s="114"/>
      <c r="S177" s="599"/>
    </row>
    <row r="178" spans="1:21" ht="69.75" x14ac:dyDescent="0.35">
      <c r="A178" s="500"/>
      <c r="B178" s="504"/>
      <c r="C178" s="114" t="s">
        <v>14</v>
      </c>
      <c r="D178" s="112" t="s">
        <v>89</v>
      </c>
      <c r="E178" s="121" t="s">
        <v>25</v>
      </c>
      <c r="F178" s="121">
        <v>95</v>
      </c>
      <c r="G178" s="121">
        <v>98</v>
      </c>
      <c r="H178" s="149">
        <f>IF(G178/F178*100&gt;100,100,G178/F178*100)</f>
        <v>100</v>
      </c>
      <c r="I178" s="117"/>
      <c r="J178" s="123" t="s">
        <v>14</v>
      </c>
      <c r="K178" s="120" t="s">
        <v>334</v>
      </c>
      <c r="L178" s="117" t="s">
        <v>38</v>
      </c>
      <c r="M178" s="121">
        <v>224</v>
      </c>
      <c r="N178" s="121">
        <v>224</v>
      </c>
      <c r="O178" s="149">
        <f>IF(N178/M178*100&gt;110,110,N178/M178*100)</f>
        <v>100</v>
      </c>
      <c r="P178" s="147"/>
      <c r="Q178" s="118"/>
      <c r="R178" s="121"/>
      <c r="S178" s="599"/>
    </row>
    <row r="179" spans="1:21" ht="69.75" x14ac:dyDescent="0.35">
      <c r="A179" s="500"/>
      <c r="B179" s="504"/>
      <c r="C179" s="114" t="s">
        <v>15</v>
      </c>
      <c r="D179" s="112" t="s">
        <v>92</v>
      </c>
      <c r="E179" s="121" t="s">
        <v>93</v>
      </c>
      <c r="F179" s="121">
        <v>35</v>
      </c>
      <c r="G179" s="121">
        <v>34</v>
      </c>
      <c r="H179" s="149">
        <f t="shared" si="1"/>
        <v>100</v>
      </c>
      <c r="I179" s="117"/>
      <c r="J179" s="123" t="s">
        <v>15</v>
      </c>
      <c r="K179" s="120" t="s">
        <v>327</v>
      </c>
      <c r="L179" s="117" t="s">
        <v>38</v>
      </c>
      <c r="M179" s="121">
        <v>3</v>
      </c>
      <c r="N179" s="121">
        <v>3</v>
      </c>
      <c r="O179" s="149">
        <f>IF(N179/M179*100&gt;110,110,N179/M179*100)</f>
        <v>100</v>
      </c>
      <c r="P179" s="147"/>
      <c r="Q179" s="118"/>
      <c r="R179" s="121"/>
      <c r="S179" s="599"/>
    </row>
    <row r="180" spans="1:21" s="129" customFormat="1" ht="56.25" customHeight="1" x14ac:dyDescent="0.35">
      <c r="A180" s="500"/>
      <c r="B180" s="504"/>
      <c r="C180" s="199"/>
      <c r="D180" s="200" t="s">
        <v>6</v>
      </c>
      <c r="E180" s="201"/>
      <c r="F180" s="202"/>
      <c r="G180" s="203"/>
      <c r="H180" s="204"/>
      <c r="I180" s="204">
        <f>(H179+H178)/2</f>
        <v>100</v>
      </c>
      <c r="J180" s="201"/>
      <c r="K180" s="200" t="s">
        <v>6</v>
      </c>
      <c r="L180" s="201"/>
      <c r="M180" s="205"/>
      <c r="N180" s="205"/>
      <c r="O180" s="204"/>
      <c r="P180" s="204">
        <f>(O179+O178)/2</f>
        <v>100</v>
      </c>
      <c r="Q180" s="204">
        <f>(I180+P180)/2</f>
        <v>100</v>
      </c>
      <c r="R180" s="208" t="s">
        <v>31</v>
      </c>
      <c r="S180" s="599"/>
      <c r="T180" s="110"/>
      <c r="U180" s="206"/>
    </row>
    <row r="181" spans="1:21" ht="99" customHeight="1" x14ac:dyDescent="0.35">
      <c r="A181" s="500">
        <v>16</v>
      </c>
      <c r="B181" s="504" t="s">
        <v>108</v>
      </c>
      <c r="C181" s="272" t="s">
        <v>12</v>
      </c>
      <c r="D181" s="113" t="s">
        <v>88</v>
      </c>
      <c r="E181" s="125"/>
      <c r="F181" s="125"/>
      <c r="G181" s="125"/>
      <c r="H181" s="118"/>
      <c r="I181" s="115"/>
      <c r="J181" s="116" t="s">
        <v>12</v>
      </c>
      <c r="K181" s="113" t="s">
        <v>88</v>
      </c>
      <c r="L181" s="117"/>
      <c r="M181" s="121"/>
      <c r="N181" s="121"/>
      <c r="O181" s="118"/>
      <c r="P181" s="147"/>
      <c r="Q181" s="118"/>
      <c r="R181" s="114"/>
      <c r="S181" s="599" t="s">
        <v>287</v>
      </c>
    </row>
    <row r="182" spans="1:21" ht="69.75" x14ac:dyDescent="0.35">
      <c r="A182" s="500"/>
      <c r="B182" s="504"/>
      <c r="C182" s="114" t="s">
        <v>7</v>
      </c>
      <c r="D182" s="112" t="s">
        <v>89</v>
      </c>
      <c r="E182" s="121" t="s">
        <v>25</v>
      </c>
      <c r="F182" s="121">
        <v>95</v>
      </c>
      <c r="G182" s="121">
        <v>94.4</v>
      </c>
      <c r="H182" s="149">
        <f>IF(G182/F182*100&gt;100,100,G182/F182*100)</f>
        <v>99.368421052631589</v>
      </c>
      <c r="I182" s="117"/>
      <c r="J182" s="117" t="s">
        <v>7</v>
      </c>
      <c r="K182" s="120" t="s">
        <v>330</v>
      </c>
      <c r="L182" s="117" t="s">
        <v>38</v>
      </c>
      <c r="M182" s="121">
        <v>39</v>
      </c>
      <c r="N182" s="121">
        <v>39</v>
      </c>
      <c r="O182" s="149">
        <f>IF(N182/M182*100&gt;110,110,N182/M182*100)</f>
        <v>100</v>
      </c>
      <c r="P182" s="147"/>
      <c r="Q182" s="118"/>
      <c r="R182" s="121"/>
      <c r="S182" s="599"/>
    </row>
    <row r="183" spans="1:21" ht="69.75" x14ac:dyDescent="0.35">
      <c r="A183" s="500"/>
      <c r="B183" s="504"/>
      <c r="C183" s="114"/>
      <c r="D183" s="112"/>
      <c r="E183" s="121"/>
      <c r="F183" s="121"/>
      <c r="G183" s="121"/>
      <c r="H183" s="149"/>
      <c r="I183" s="117"/>
      <c r="J183" s="117" t="s">
        <v>8</v>
      </c>
      <c r="K183" s="120" t="s">
        <v>325</v>
      </c>
      <c r="L183" s="117" t="s">
        <v>38</v>
      </c>
      <c r="M183" s="121">
        <v>141</v>
      </c>
      <c r="N183" s="121">
        <v>141</v>
      </c>
      <c r="O183" s="149">
        <f>IF(N183/M183*100&gt;110,110,N183/M183*100)</f>
        <v>100</v>
      </c>
      <c r="P183" s="147"/>
      <c r="Q183" s="118"/>
      <c r="R183" s="121"/>
      <c r="S183" s="599"/>
    </row>
    <row r="184" spans="1:21" ht="42.75" customHeight="1" x14ac:dyDescent="0.35">
      <c r="A184" s="500"/>
      <c r="B184" s="504"/>
      <c r="C184" s="114"/>
      <c r="D184" s="112"/>
      <c r="E184" s="121"/>
      <c r="F184" s="121"/>
      <c r="G184" s="121"/>
      <c r="H184" s="149"/>
      <c r="I184" s="117"/>
      <c r="J184" s="117" t="s">
        <v>9</v>
      </c>
      <c r="K184" s="120" t="s">
        <v>336</v>
      </c>
      <c r="L184" s="117" t="s">
        <v>38</v>
      </c>
      <c r="M184" s="121">
        <v>22</v>
      </c>
      <c r="N184" s="121">
        <v>22</v>
      </c>
      <c r="O184" s="149">
        <f>IF(N184/M184*100&gt;110,110,N184/M184*100)</f>
        <v>100</v>
      </c>
      <c r="P184" s="147"/>
      <c r="Q184" s="118"/>
      <c r="R184" s="121"/>
      <c r="S184" s="599"/>
    </row>
    <row r="185" spans="1:21" s="129" customFormat="1" ht="39.75" customHeight="1" x14ac:dyDescent="0.35">
      <c r="A185" s="500"/>
      <c r="B185" s="504"/>
      <c r="C185" s="199"/>
      <c r="D185" s="200" t="s">
        <v>6</v>
      </c>
      <c r="E185" s="201"/>
      <c r="F185" s="202"/>
      <c r="G185" s="203"/>
      <c r="H185" s="204"/>
      <c r="I185" s="204">
        <f>H182</f>
        <v>99.368421052631589</v>
      </c>
      <c r="J185" s="201"/>
      <c r="K185" s="200" t="s">
        <v>6</v>
      </c>
      <c r="L185" s="201"/>
      <c r="M185" s="205"/>
      <c r="N185" s="205"/>
      <c r="O185" s="204"/>
      <c r="P185" s="204">
        <f>(O184+O182+O183)/3</f>
        <v>100</v>
      </c>
      <c r="Q185" s="204">
        <f>(I185+P185)/2</f>
        <v>99.684210526315795</v>
      </c>
      <c r="R185" s="208" t="s">
        <v>376</v>
      </c>
      <c r="S185" s="599"/>
      <c r="T185" s="110"/>
      <c r="U185" s="206"/>
    </row>
    <row r="186" spans="1:21" ht="44.25" customHeight="1" x14ac:dyDescent="0.35">
      <c r="A186" s="500"/>
      <c r="B186" s="504"/>
      <c r="C186" s="272" t="s">
        <v>13</v>
      </c>
      <c r="D186" s="113" t="s">
        <v>91</v>
      </c>
      <c r="E186" s="121"/>
      <c r="F186" s="121"/>
      <c r="G186" s="121"/>
      <c r="H186" s="118"/>
      <c r="I186" s="115"/>
      <c r="J186" s="272" t="s">
        <v>13</v>
      </c>
      <c r="K186" s="113" t="s">
        <v>91</v>
      </c>
      <c r="L186" s="117"/>
      <c r="M186" s="151"/>
      <c r="N186" s="151"/>
      <c r="O186" s="118"/>
      <c r="P186" s="147"/>
      <c r="Q186" s="118"/>
      <c r="R186" s="117"/>
      <c r="S186" s="599"/>
    </row>
    <row r="187" spans="1:21" ht="69.75" x14ac:dyDescent="0.35">
      <c r="A187" s="500"/>
      <c r="B187" s="504"/>
      <c r="C187" s="114" t="s">
        <v>14</v>
      </c>
      <c r="D187" s="112" t="s">
        <v>89</v>
      </c>
      <c r="E187" s="121" t="s">
        <v>25</v>
      </c>
      <c r="F187" s="121">
        <v>95</v>
      </c>
      <c r="G187" s="121">
        <v>94.4</v>
      </c>
      <c r="H187" s="149">
        <f>IF(G187/F187*100&gt;100,100,G187/F187*100)</f>
        <v>99.368421052631589</v>
      </c>
      <c r="I187" s="117"/>
      <c r="J187" s="123" t="s">
        <v>14</v>
      </c>
      <c r="K187" s="120" t="s">
        <v>339</v>
      </c>
      <c r="L187" s="117" t="s">
        <v>38</v>
      </c>
      <c r="M187" s="121">
        <v>201</v>
      </c>
      <c r="N187" s="121">
        <v>201</v>
      </c>
      <c r="O187" s="149">
        <f>IF(N187/M187*100&gt;110,110,N187/M187*100)</f>
        <v>100</v>
      </c>
      <c r="P187" s="147"/>
      <c r="Q187" s="118"/>
      <c r="R187" s="121"/>
      <c r="S187" s="599"/>
    </row>
    <row r="188" spans="1:21" ht="69.75" x14ac:dyDescent="0.35">
      <c r="A188" s="500"/>
      <c r="B188" s="504"/>
      <c r="C188" s="114" t="s">
        <v>15</v>
      </c>
      <c r="D188" s="112" t="s">
        <v>92</v>
      </c>
      <c r="E188" s="121" t="s">
        <v>93</v>
      </c>
      <c r="F188" s="121">
        <v>35</v>
      </c>
      <c r="G188" s="121">
        <v>35</v>
      </c>
      <c r="H188" s="149">
        <f t="shared" si="1"/>
        <v>100</v>
      </c>
      <c r="I188" s="117"/>
      <c r="J188" s="123" t="s">
        <v>15</v>
      </c>
      <c r="K188" s="120" t="s">
        <v>482</v>
      </c>
      <c r="L188" s="117" t="s">
        <v>38</v>
      </c>
      <c r="M188" s="471" t="s">
        <v>582</v>
      </c>
      <c r="N188" s="471" t="s">
        <v>582</v>
      </c>
      <c r="O188" s="472" t="s">
        <v>582</v>
      </c>
      <c r="P188" s="147"/>
      <c r="Q188" s="118"/>
      <c r="R188" s="121"/>
      <c r="S188" s="599"/>
    </row>
    <row r="189" spans="1:21" x14ac:dyDescent="0.35">
      <c r="A189" s="500"/>
      <c r="B189" s="504"/>
      <c r="C189" s="114"/>
      <c r="D189" s="112"/>
      <c r="E189" s="121"/>
      <c r="F189" s="121"/>
      <c r="G189" s="121"/>
      <c r="H189" s="149"/>
      <c r="I189" s="117"/>
      <c r="J189" s="123" t="s">
        <v>39</v>
      </c>
      <c r="K189" s="120" t="s">
        <v>327</v>
      </c>
      <c r="L189" s="117" t="s">
        <v>38</v>
      </c>
      <c r="M189" s="121">
        <v>1</v>
      </c>
      <c r="N189" s="121">
        <v>1</v>
      </c>
      <c r="O189" s="149">
        <f>IF(N189/M189*100&gt;110,110,N189/M189*100)</f>
        <v>100</v>
      </c>
      <c r="P189" s="147"/>
      <c r="Q189" s="118"/>
      <c r="R189" s="121"/>
      <c r="S189" s="599"/>
    </row>
    <row r="190" spans="1:21" s="129" customFormat="1" ht="54.75" customHeight="1" x14ac:dyDescent="0.35">
      <c r="A190" s="500"/>
      <c r="B190" s="504"/>
      <c r="C190" s="199"/>
      <c r="D190" s="200" t="s">
        <v>6</v>
      </c>
      <c r="E190" s="201"/>
      <c r="F190" s="202"/>
      <c r="G190" s="203"/>
      <c r="H190" s="204"/>
      <c r="I190" s="204">
        <f>(H187+H188)/2</f>
        <v>99.684210526315795</v>
      </c>
      <c r="J190" s="201"/>
      <c r="K190" s="200" t="s">
        <v>6</v>
      </c>
      <c r="L190" s="201"/>
      <c r="M190" s="205"/>
      <c r="N190" s="205"/>
      <c r="O190" s="204"/>
      <c r="P190" s="204">
        <f>(O187+O189)/2</f>
        <v>100</v>
      </c>
      <c r="Q190" s="204">
        <f>(I190+P190)/2</f>
        <v>99.84210526315789</v>
      </c>
      <c r="R190" s="208" t="s">
        <v>376</v>
      </c>
      <c r="S190" s="599"/>
      <c r="T190" s="110"/>
      <c r="U190" s="206"/>
    </row>
    <row r="191" spans="1:21" ht="67.5" customHeight="1" x14ac:dyDescent="0.35">
      <c r="A191" s="500">
        <v>17</v>
      </c>
      <c r="B191" s="504" t="s">
        <v>109</v>
      </c>
      <c r="C191" s="272" t="s">
        <v>12</v>
      </c>
      <c r="D191" s="113" t="s">
        <v>88</v>
      </c>
      <c r="E191" s="125"/>
      <c r="F191" s="125"/>
      <c r="G191" s="125"/>
      <c r="H191" s="118"/>
      <c r="I191" s="115"/>
      <c r="J191" s="116" t="s">
        <v>12</v>
      </c>
      <c r="K191" s="113" t="s">
        <v>88</v>
      </c>
      <c r="L191" s="117"/>
      <c r="M191" s="121"/>
      <c r="N191" s="121"/>
      <c r="O191" s="118"/>
      <c r="P191" s="147"/>
      <c r="Q191" s="118"/>
      <c r="R191" s="117"/>
      <c r="S191" s="599" t="s">
        <v>286</v>
      </c>
    </row>
    <row r="192" spans="1:21" ht="78.75" customHeight="1" x14ac:dyDescent="0.35">
      <c r="A192" s="500"/>
      <c r="B192" s="504"/>
      <c r="C192" s="114" t="s">
        <v>7</v>
      </c>
      <c r="D192" s="112" t="s">
        <v>89</v>
      </c>
      <c r="E192" s="121" t="s">
        <v>25</v>
      </c>
      <c r="F192" s="121">
        <v>95</v>
      </c>
      <c r="G192" s="121">
        <v>96</v>
      </c>
      <c r="H192" s="149">
        <f>IF(G192/F192*100&gt;100,100,G192/F192*100)</f>
        <v>100</v>
      </c>
      <c r="I192" s="117"/>
      <c r="J192" s="117" t="s">
        <v>7</v>
      </c>
      <c r="K192" s="120" t="s">
        <v>330</v>
      </c>
      <c r="L192" s="117" t="s">
        <v>38</v>
      </c>
      <c r="M192" s="121">
        <v>98</v>
      </c>
      <c r="N192" s="121">
        <v>98</v>
      </c>
      <c r="O192" s="149">
        <f>IF(N192/M192*100&gt;110,110,N192/M192*100)</f>
        <v>100</v>
      </c>
      <c r="P192" s="147"/>
      <c r="Q192" s="118"/>
      <c r="R192" s="121"/>
      <c r="S192" s="599"/>
    </row>
    <row r="193" spans="1:21" ht="78.75" customHeight="1" x14ac:dyDescent="0.35">
      <c r="A193" s="500"/>
      <c r="B193" s="504"/>
      <c r="C193" s="114"/>
      <c r="D193" s="112"/>
      <c r="E193" s="121"/>
      <c r="F193" s="121"/>
      <c r="G193" s="121"/>
      <c r="H193" s="149"/>
      <c r="I193" s="117"/>
      <c r="J193" s="117" t="s">
        <v>8</v>
      </c>
      <c r="K193" s="120" t="s">
        <v>325</v>
      </c>
      <c r="L193" s="117" t="s">
        <v>38</v>
      </c>
      <c r="M193" s="121">
        <v>229</v>
      </c>
      <c r="N193" s="121">
        <v>229</v>
      </c>
      <c r="O193" s="149">
        <f>IF(N193/M193*100&gt;110,110,N193/M193*100)</f>
        <v>100</v>
      </c>
      <c r="P193" s="147"/>
      <c r="Q193" s="118"/>
      <c r="R193" s="121"/>
      <c r="S193" s="599"/>
    </row>
    <row r="194" spans="1:21" ht="66.75" customHeight="1" x14ac:dyDescent="0.35">
      <c r="A194" s="500"/>
      <c r="B194" s="504"/>
      <c r="C194" s="114"/>
      <c r="D194" s="112"/>
      <c r="E194" s="121"/>
      <c r="F194" s="121"/>
      <c r="G194" s="121"/>
      <c r="H194" s="149"/>
      <c r="I194" s="117"/>
      <c r="J194" s="117" t="s">
        <v>9</v>
      </c>
      <c r="K194" s="120" t="s">
        <v>329</v>
      </c>
      <c r="L194" s="117" t="s">
        <v>38</v>
      </c>
      <c r="M194" s="121">
        <v>60</v>
      </c>
      <c r="N194" s="121">
        <v>60</v>
      </c>
      <c r="O194" s="149">
        <f>IF(N194/M194*100&gt;110,110,N194/M194*100)</f>
        <v>100</v>
      </c>
      <c r="P194" s="147"/>
      <c r="Q194" s="118"/>
      <c r="R194" s="121"/>
      <c r="S194" s="599"/>
    </row>
    <row r="195" spans="1:21" s="129" customFormat="1" ht="54.75" customHeight="1" x14ac:dyDescent="0.35">
      <c r="A195" s="500"/>
      <c r="B195" s="504"/>
      <c r="C195" s="199"/>
      <c r="D195" s="200" t="s">
        <v>6</v>
      </c>
      <c r="E195" s="201"/>
      <c r="F195" s="202"/>
      <c r="G195" s="203"/>
      <c r="H195" s="204"/>
      <c r="I195" s="204">
        <f>H192</f>
        <v>100</v>
      </c>
      <c r="J195" s="201"/>
      <c r="K195" s="200" t="s">
        <v>6</v>
      </c>
      <c r="L195" s="201"/>
      <c r="M195" s="205"/>
      <c r="N195" s="205"/>
      <c r="O195" s="204"/>
      <c r="P195" s="204">
        <f>(O194+O192+O193)/3</f>
        <v>100</v>
      </c>
      <c r="Q195" s="204">
        <f>(I195+P195)/2</f>
        <v>100</v>
      </c>
      <c r="R195" s="208" t="s">
        <v>31</v>
      </c>
      <c r="S195" s="599"/>
      <c r="T195" s="110"/>
      <c r="U195" s="206"/>
    </row>
    <row r="196" spans="1:21" ht="51" customHeight="1" x14ac:dyDescent="0.35">
      <c r="A196" s="500"/>
      <c r="B196" s="504"/>
      <c r="C196" s="272" t="s">
        <v>13</v>
      </c>
      <c r="D196" s="113" t="s">
        <v>91</v>
      </c>
      <c r="E196" s="121"/>
      <c r="F196" s="121"/>
      <c r="G196" s="121"/>
      <c r="H196" s="118"/>
      <c r="I196" s="115"/>
      <c r="J196" s="272" t="s">
        <v>13</v>
      </c>
      <c r="K196" s="113" t="s">
        <v>91</v>
      </c>
      <c r="L196" s="117"/>
      <c r="M196" s="151"/>
      <c r="N196" s="151"/>
      <c r="O196" s="118"/>
      <c r="P196" s="147"/>
      <c r="Q196" s="118"/>
      <c r="R196" s="117"/>
      <c r="S196" s="599"/>
    </row>
    <row r="197" spans="1:21" ht="69.75" x14ac:dyDescent="0.35">
      <c r="A197" s="500"/>
      <c r="B197" s="504"/>
      <c r="C197" s="114" t="s">
        <v>14</v>
      </c>
      <c r="D197" s="112" t="s">
        <v>89</v>
      </c>
      <c r="E197" s="121" t="s">
        <v>25</v>
      </c>
      <c r="F197" s="121">
        <v>95</v>
      </c>
      <c r="G197" s="121">
        <v>98.5</v>
      </c>
      <c r="H197" s="149">
        <f>IF(G197/F197*100&gt;100,100,G197/F197*100)</f>
        <v>100</v>
      </c>
      <c r="I197" s="117"/>
      <c r="J197" s="123" t="s">
        <v>14</v>
      </c>
      <c r="K197" s="120" t="s">
        <v>334</v>
      </c>
      <c r="L197" s="117" t="s">
        <v>38</v>
      </c>
      <c r="M197" s="121">
        <v>376</v>
      </c>
      <c r="N197" s="121">
        <v>376</v>
      </c>
      <c r="O197" s="149">
        <f>IF(N197/M197*100&gt;110,110,N197/M197*100)</f>
        <v>100</v>
      </c>
      <c r="P197" s="147"/>
      <c r="Q197" s="118"/>
      <c r="R197" s="121"/>
      <c r="S197" s="599"/>
    </row>
    <row r="198" spans="1:21" ht="69.75" x14ac:dyDescent="0.35">
      <c r="A198" s="500"/>
      <c r="B198" s="504"/>
      <c r="C198" s="114" t="s">
        <v>15</v>
      </c>
      <c r="D198" s="112" t="s">
        <v>92</v>
      </c>
      <c r="E198" s="121" t="s">
        <v>93</v>
      </c>
      <c r="F198" s="121">
        <v>35</v>
      </c>
      <c r="G198" s="121">
        <v>34.1</v>
      </c>
      <c r="H198" s="149">
        <f t="shared" si="1"/>
        <v>100</v>
      </c>
      <c r="I198" s="117"/>
      <c r="J198" s="123" t="s">
        <v>15</v>
      </c>
      <c r="K198" s="120" t="s">
        <v>482</v>
      </c>
      <c r="L198" s="117" t="s">
        <v>38</v>
      </c>
      <c r="M198" s="121">
        <v>1</v>
      </c>
      <c r="N198" s="121">
        <v>1</v>
      </c>
      <c r="O198" s="149">
        <f>IF(N198/M198*100&gt;110,110,N198/M198*100)</f>
        <v>100</v>
      </c>
      <c r="P198" s="147"/>
      <c r="Q198" s="118"/>
      <c r="R198" s="121"/>
      <c r="S198" s="599"/>
    </row>
    <row r="199" spans="1:21" x14ac:dyDescent="0.35">
      <c r="A199" s="500"/>
      <c r="B199" s="504"/>
      <c r="C199" s="114"/>
      <c r="D199" s="112"/>
      <c r="E199" s="121"/>
      <c r="F199" s="121"/>
      <c r="G199" s="121"/>
      <c r="H199" s="149"/>
      <c r="I199" s="117"/>
      <c r="J199" s="123" t="s">
        <v>39</v>
      </c>
      <c r="K199" s="120" t="s">
        <v>327</v>
      </c>
      <c r="L199" s="117" t="s">
        <v>38</v>
      </c>
      <c r="M199" s="121">
        <v>10</v>
      </c>
      <c r="N199" s="121">
        <v>10</v>
      </c>
      <c r="O199" s="149">
        <f>IF(N199/M199*100&gt;110,110,N199/M199*100)</f>
        <v>100</v>
      </c>
      <c r="P199" s="147"/>
      <c r="Q199" s="118"/>
      <c r="R199" s="121"/>
      <c r="S199" s="599"/>
    </row>
    <row r="200" spans="1:21" s="129" customFormat="1" ht="54.75" customHeight="1" x14ac:dyDescent="0.35">
      <c r="A200" s="500"/>
      <c r="B200" s="504"/>
      <c r="C200" s="199"/>
      <c r="D200" s="200" t="s">
        <v>6</v>
      </c>
      <c r="E200" s="201"/>
      <c r="F200" s="202"/>
      <c r="G200" s="203"/>
      <c r="H200" s="204"/>
      <c r="I200" s="204">
        <f>(H197+H198)/2</f>
        <v>100</v>
      </c>
      <c r="J200" s="201"/>
      <c r="K200" s="200" t="s">
        <v>6</v>
      </c>
      <c r="L200" s="201"/>
      <c r="M200" s="205"/>
      <c r="N200" s="205"/>
      <c r="O200" s="204"/>
      <c r="P200" s="204">
        <f>(O199+O197+O198)/3</f>
        <v>100</v>
      </c>
      <c r="Q200" s="204">
        <f>(I200+P200)/2</f>
        <v>100</v>
      </c>
      <c r="R200" s="208" t="s">
        <v>31</v>
      </c>
      <c r="S200" s="599"/>
      <c r="T200" s="110"/>
      <c r="U200" s="206"/>
    </row>
    <row r="201" spans="1:21" ht="87.75" customHeight="1" x14ac:dyDescent="0.35">
      <c r="A201" s="500">
        <v>18</v>
      </c>
      <c r="B201" s="504" t="s">
        <v>503</v>
      </c>
      <c r="C201" s="272" t="s">
        <v>12</v>
      </c>
      <c r="D201" s="113" t="s">
        <v>88</v>
      </c>
      <c r="E201" s="125"/>
      <c r="F201" s="125"/>
      <c r="G201" s="125"/>
      <c r="H201" s="118"/>
      <c r="I201" s="115"/>
      <c r="J201" s="116" t="s">
        <v>12</v>
      </c>
      <c r="K201" s="113" t="s">
        <v>88</v>
      </c>
      <c r="L201" s="117"/>
      <c r="M201" s="121"/>
      <c r="N201" s="121"/>
      <c r="O201" s="118"/>
      <c r="P201" s="147"/>
      <c r="Q201" s="118"/>
      <c r="R201" s="117"/>
      <c r="S201" s="599" t="s">
        <v>286</v>
      </c>
    </row>
    <row r="202" spans="1:21" ht="75.75" customHeight="1" x14ac:dyDescent="0.35">
      <c r="A202" s="500"/>
      <c r="B202" s="504"/>
      <c r="C202" s="114" t="s">
        <v>7</v>
      </c>
      <c r="D202" s="112" t="s">
        <v>89</v>
      </c>
      <c r="E202" s="121" t="s">
        <v>25</v>
      </c>
      <c r="F202" s="121">
        <v>95</v>
      </c>
      <c r="G202" s="121">
        <v>95</v>
      </c>
      <c r="H202" s="149">
        <f>IF(G202/F202*100&gt;100,100,G202/F202*100)</f>
        <v>100</v>
      </c>
      <c r="I202" s="117"/>
      <c r="J202" s="117" t="s">
        <v>7</v>
      </c>
      <c r="K202" s="120" t="s">
        <v>330</v>
      </c>
      <c r="L202" s="117" t="s">
        <v>38</v>
      </c>
      <c r="M202" s="121">
        <v>62</v>
      </c>
      <c r="N202" s="121">
        <v>62</v>
      </c>
      <c r="O202" s="149">
        <f>IF(N202/M202*100&gt;110,110,N202/M202*100)</f>
        <v>100</v>
      </c>
      <c r="P202" s="147"/>
      <c r="Q202" s="118"/>
      <c r="R202" s="121"/>
      <c r="S202" s="599"/>
    </row>
    <row r="203" spans="1:21" ht="75.75" customHeight="1" x14ac:dyDescent="0.35">
      <c r="A203" s="500"/>
      <c r="B203" s="504"/>
      <c r="C203" s="114"/>
      <c r="D203" s="112"/>
      <c r="E203" s="121"/>
      <c r="F203" s="121"/>
      <c r="G203" s="121"/>
      <c r="H203" s="149"/>
      <c r="I203" s="117"/>
      <c r="J203" s="117" t="s">
        <v>8</v>
      </c>
      <c r="K203" s="120" t="s">
        <v>325</v>
      </c>
      <c r="L203" s="117" t="s">
        <v>38</v>
      </c>
      <c r="M203" s="121">
        <v>161</v>
      </c>
      <c r="N203" s="121">
        <v>161</v>
      </c>
      <c r="O203" s="149">
        <f>IF(N203/M203*100&gt;110,110,N203/M203*100)</f>
        <v>100</v>
      </c>
      <c r="P203" s="147"/>
      <c r="Q203" s="118"/>
      <c r="R203" s="121"/>
      <c r="S203" s="599"/>
    </row>
    <row r="204" spans="1:21" ht="48" customHeight="1" x14ac:dyDescent="0.35">
      <c r="A204" s="500"/>
      <c r="B204" s="504"/>
      <c r="C204" s="114"/>
      <c r="D204" s="112"/>
      <c r="E204" s="121"/>
      <c r="F204" s="121"/>
      <c r="G204" s="121"/>
      <c r="H204" s="149"/>
      <c r="I204" s="117"/>
      <c r="J204" s="117" t="s">
        <v>9</v>
      </c>
      <c r="K204" s="120" t="s">
        <v>335</v>
      </c>
      <c r="L204" s="117" t="s">
        <v>38</v>
      </c>
      <c r="M204" s="121">
        <v>20</v>
      </c>
      <c r="N204" s="121">
        <v>20</v>
      </c>
      <c r="O204" s="149">
        <f>IF(N204/M204*100&gt;110,110,N204/M204*100)</f>
        <v>100</v>
      </c>
      <c r="P204" s="147"/>
      <c r="Q204" s="118"/>
      <c r="R204" s="121"/>
      <c r="S204" s="599"/>
    </row>
    <row r="205" spans="1:21" s="129" customFormat="1" ht="54.75" customHeight="1" x14ac:dyDescent="0.35">
      <c r="A205" s="500"/>
      <c r="B205" s="504"/>
      <c r="C205" s="199"/>
      <c r="D205" s="200" t="s">
        <v>6</v>
      </c>
      <c r="E205" s="201"/>
      <c r="F205" s="202"/>
      <c r="G205" s="203"/>
      <c r="H205" s="204"/>
      <c r="I205" s="204">
        <f>H202</f>
        <v>100</v>
      </c>
      <c r="J205" s="201"/>
      <c r="K205" s="200" t="s">
        <v>6</v>
      </c>
      <c r="L205" s="201"/>
      <c r="M205" s="205"/>
      <c r="N205" s="205"/>
      <c r="O205" s="204"/>
      <c r="P205" s="204">
        <f>(O204+O202+O203)/3</f>
        <v>100</v>
      </c>
      <c r="Q205" s="204">
        <f>(I205+P205)/2</f>
        <v>100</v>
      </c>
      <c r="R205" s="208" t="s">
        <v>31</v>
      </c>
      <c r="S205" s="599"/>
      <c r="T205" s="110"/>
      <c r="U205" s="206"/>
    </row>
    <row r="206" spans="1:21" ht="42" customHeight="1" x14ac:dyDescent="0.35">
      <c r="A206" s="500"/>
      <c r="B206" s="504"/>
      <c r="C206" s="272" t="s">
        <v>13</v>
      </c>
      <c r="D206" s="113" t="s">
        <v>91</v>
      </c>
      <c r="E206" s="121"/>
      <c r="F206" s="121"/>
      <c r="G206" s="121"/>
      <c r="H206" s="118"/>
      <c r="I206" s="115"/>
      <c r="J206" s="272" t="s">
        <v>13</v>
      </c>
      <c r="K206" s="113" t="s">
        <v>91</v>
      </c>
      <c r="L206" s="117"/>
      <c r="M206" s="151"/>
      <c r="N206" s="151"/>
      <c r="O206" s="118"/>
      <c r="P206" s="147"/>
      <c r="Q206" s="118"/>
      <c r="R206" s="117"/>
      <c r="S206" s="599"/>
    </row>
    <row r="207" spans="1:21" ht="69.75" x14ac:dyDescent="0.35">
      <c r="A207" s="500"/>
      <c r="B207" s="504"/>
      <c r="C207" s="114" t="s">
        <v>14</v>
      </c>
      <c r="D207" s="112" t="s">
        <v>89</v>
      </c>
      <c r="E207" s="121" t="s">
        <v>25</v>
      </c>
      <c r="F207" s="121">
        <v>95</v>
      </c>
      <c r="G207" s="121">
        <v>99</v>
      </c>
      <c r="H207" s="149">
        <f>IF(G207/F207*100&gt;100,100,G207/F207*100)</f>
        <v>100</v>
      </c>
      <c r="I207" s="117"/>
      <c r="J207" s="123" t="s">
        <v>14</v>
      </c>
      <c r="K207" s="120" t="s">
        <v>334</v>
      </c>
      <c r="L207" s="117" t="s">
        <v>38</v>
      </c>
      <c r="M207" s="121">
        <v>241</v>
      </c>
      <c r="N207" s="121">
        <v>241</v>
      </c>
      <c r="O207" s="149">
        <f>IF(N207/M207*100&gt;110,110,N207/M207*100)</f>
        <v>100</v>
      </c>
      <c r="P207" s="147"/>
      <c r="Q207" s="118"/>
      <c r="R207" s="121"/>
      <c r="S207" s="599"/>
    </row>
    <row r="208" spans="1:21" ht="69.75" x14ac:dyDescent="0.35">
      <c r="A208" s="500"/>
      <c r="B208" s="504"/>
      <c r="C208" s="114" t="s">
        <v>15</v>
      </c>
      <c r="D208" s="112" t="s">
        <v>92</v>
      </c>
      <c r="E208" s="121" t="s">
        <v>93</v>
      </c>
      <c r="F208" s="121">
        <v>35</v>
      </c>
      <c r="G208" s="121">
        <v>34.9</v>
      </c>
      <c r="H208" s="149">
        <f t="shared" ref="H208:H259" si="2">IF(F208/G208*100&gt;100,100,F208/G208*100)</f>
        <v>100</v>
      </c>
      <c r="I208" s="117"/>
      <c r="J208" s="123" t="s">
        <v>15</v>
      </c>
      <c r="K208" s="120" t="s">
        <v>482</v>
      </c>
      <c r="L208" s="117" t="s">
        <v>38</v>
      </c>
      <c r="M208" s="121">
        <v>1</v>
      </c>
      <c r="N208" s="121">
        <v>1</v>
      </c>
      <c r="O208" s="149">
        <f>IF(N208/M208*100&gt;110,110,N208/M208*100)</f>
        <v>100</v>
      </c>
      <c r="P208" s="147"/>
      <c r="Q208" s="118"/>
      <c r="R208" s="121"/>
      <c r="S208" s="599"/>
    </row>
    <row r="209" spans="1:21" x14ac:dyDescent="0.35">
      <c r="A209" s="500"/>
      <c r="B209" s="504"/>
      <c r="C209" s="114"/>
      <c r="D209" s="112"/>
      <c r="E209" s="121"/>
      <c r="F209" s="121"/>
      <c r="G209" s="121"/>
      <c r="H209" s="149"/>
      <c r="I209" s="117"/>
      <c r="J209" s="123" t="s">
        <v>39</v>
      </c>
      <c r="K209" s="120" t="s">
        <v>327</v>
      </c>
      <c r="L209" s="117" t="s">
        <v>38</v>
      </c>
      <c r="M209" s="121">
        <v>1</v>
      </c>
      <c r="N209" s="121">
        <v>1</v>
      </c>
      <c r="O209" s="149">
        <f>IF(N209/M209*100&gt;110,110,N209/M209*100)</f>
        <v>100</v>
      </c>
      <c r="P209" s="147"/>
      <c r="Q209" s="118"/>
      <c r="R209" s="121"/>
      <c r="S209" s="599"/>
    </row>
    <row r="210" spans="1:21" s="129" customFormat="1" ht="54.75" customHeight="1" x14ac:dyDescent="0.35">
      <c r="A210" s="500"/>
      <c r="B210" s="504"/>
      <c r="C210" s="199"/>
      <c r="D210" s="200" t="s">
        <v>6</v>
      </c>
      <c r="E210" s="201"/>
      <c r="F210" s="202"/>
      <c r="G210" s="203"/>
      <c r="H210" s="204"/>
      <c r="I210" s="204">
        <f>(H207+H208)/2</f>
        <v>100</v>
      </c>
      <c r="J210" s="201"/>
      <c r="K210" s="200" t="s">
        <v>6</v>
      </c>
      <c r="L210" s="201"/>
      <c r="M210" s="205"/>
      <c r="N210" s="205"/>
      <c r="O210" s="204"/>
      <c r="P210" s="204">
        <f>(O209+O207+O208)/3</f>
        <v>100</v>
      </c>
      <c r="Q210" s="204">
        <f>(I210+P210)/2</f>
        <v>100</v>
      </c>
      <c r="R210" s="208" t="s">
        <v>31</v>
      </c>
      <c r="S210" s="599"/>
      <c r="T210" s="110"/>
      <c r="U210" s="206"/>
    </row>
    <row r="211" spans="1:21" ht="86.25" customHeight="1" x14ac:dyDescent="0.35">
      <c r="A211" s="500">
        <v>19</v>
      </c>
      <c r="B211" s="504" t="s">
        <v>110</v>
      </c>
      <c r="C211" s="272" t="s">
        <v>12</v>
      </c>
      <c r="D211" s="113" t="s">
        <v>88</v>
      </c>
      <c r="E211" s="125"/>
      <c r="F211" s="125"/>
      <c r="G211" s="125"/>
      <c r="H211" s="118"/>
      <c r="I211" s="115"/>
      <c r="J211" s="116" t="s">
        <v>12</v>
      </c>
      <c r="K211" s="113" t="s">
        <v>88</v>
      </c>
      <c r="L211" s="117"/>
      <c r="M211" s="121"/>
      <c r="N211" s="121"/>
      <c r="O211" s="118"/>
      <c r="P211" s="147"/>
      <c r="Q211" s="118"/>
      <c r="R211" s="114"/>
      <c r="S211" s="599" t="s">
        <v>287</v>
      </c>
    </row>
    <row r="212" spans="1:21" ht="69.75" x14ac:dyDescent="0.35">
      <c r="A212" s="500"/>
      <c r="B212" s="504"/>
      <c r="C212" s="114" t="s">
        <v>7</v>
      </c>
      <c r="D212" s="112" t="s">
        <v>89</v>
      </c>
      <c r="E212" s="121" t="s">
        <v>25</v>
      </c>
      <c r="F212" s="121">
        <v>95</v>
      </c>
      <c r="G212" s="121">
        <v>92.19</v>
      </c>
      <c r="H212" s="149">
        <f>IF(G212/F212*100&gt;100,100,G212/F212*100)</f>
        <v>97.042105263157893</v>
      </c>
      <c r="I212" s="117"/>
      <c r="J212" s="117" t="s">
        <v>7</v>
      </c>
      <c r="K212" s="120" t="s">
        <v>330</v>
      </c>
      <c r="L212" s="117" t="s">
        <v>38</v>
      </c>
      <c r="M212" s="121">
        <v>75</v>
      </c>
      <c r="N212" s="121">
        <v>75</v>
      </c>
      <c r="O212" s="149">
        <f>IF(N212/M212*100&gt;110,110,N212/M212*100)</f>
        <v>100</v>
      </c>
      <c r="P212" s="147"/>
      <c r="Q212" s="118"/>
      <c r="R212" s="121"/>
      <c r="S212" s="599"/>
    </row>
    <row r="213" spans="1:21" x14ac:dyDescent="0.35">
      <c r="A213" s="500"/>
      <c r="B213" s="504"/>
      <c r="C213" s="114"/>
      <c r="D213" s="112"/>
      <c r="E213" s="121"/>
      <c r="F213" s="121"/>
      <c r="G213" s="121"/>
      <c r="H213" s="149"/>
      <c r="I213" s="117"/>
      <c r="J213" s="117" t="s">
        <v>8</v>
      </c>
      <c r="K213" s="120" t="s">
        <v>335</v>
      </c>
      <c r="L213" s="117" t="s">
        <v>38</v>
      </c>
      <c r="M213" s="121">
        <v>19</v>
      </c>
      <c r="N213" s="121">
        <v>19</v>
      </c>
      <c r="O213" s="149">
        <f>IF(N213/M213*100&gt;110,110,N213/M213*100)</f>
        <v>100</v>
      </c>
      <c r="P213" s="147"/>
      <c r="Q213" s="118"/>
      <c r="R213" s="121"/>
      <c r="S213" s="599"/>
    </row>
    <row r="214" spans="1:21" ht="69.75" x14ac:dyDescent="0.35">
      <c r="A214" s="500"/>
      <c r="B214" s="504"/>
      <c r="C214" s="114"/>
      <c r="D214" s="112"/>
      <c r="E214" s="121"/>
      <c r="F214" s="121"/>
      <c r="G214" s="121"/>
      <c r="H214" s="149"/>
      <c r="I214" s="117"/>
      <c r="J214" s="117" t="s">
        <v>9</v>
      </c>
      <c r="K214" s="120" t="s">
        <v>325</v>
      </c>
      <c r="L214" s="117" t="s">
        <v>38</v>
      </c>
      <c r="M214" s="121">
        <v>190</v>
      </c>
      <c r="N214" s="121">
        <v>190</v>
      </c>
      <c r="O214" s="149">
        <f>IF(N214/M214*100&gt;110,110,N214/M214*100)</f>
        <v>100</v>
      </c>
      <c r="P214" s="147"/>
      <c r="Q214" s="118"/>
      <c r="R214" s="121"/>
      <c r="S214" s="599"/>
    </row>
    <row r="215" spans="1:21" s="129" customFormat="1" ht="39.75" customHeight="1" x14ac:dyDescent="0.35">
      <c r="A215" s="500"/>
      <c r="B215" s="504"/>
      <c r="C215" s="199"/>
      <c r="D215" s="200" t="s">
        <v>6</v>
      </c>
      <c r="E215" s="201"/>
      <c r="F215" s="202"/>
      <c r="G215" s="203"/>
      <c r="H215" s="204"/>
      <c r="I215" s="204">
        <f>H212</f>
        <v>97.042105263157893</v>
      </c>
      <c r="J215" s="201"/>
      <c r="K215" s="200" t="s">
        <v>6</v>
      </c>
      <c r="L215" s="201"/>
      <c r="M215" s="205"/>
      <c r="N215" s="205"/>
      <c r="O215" s="204"/>
      <c r="P215" s="204">
        <f>(O214+O212)/2</f>
        <v>100</v>
      </c>
      <c r="Q215" s="204">
        <f>(I215+P215)/2</f>
        <v>98.521052631578954</v>
      </c>
      <c r="R215" s="208" t="s">
        <v>376</v>
      </c>
      <c r="S215" s="599"/>
      <c r="T215" s="110"/>
      <c r="U215" s="206"/>
    </row>
    <row r="216" spans="1:21" ht="44.25" customHeight="1" x14ac:dyDescent="0.35">
      <c r="A216" s="500"/>
      <c r="B216" s="504"/>
      <c r="C216" s="272" t="s">
        <v>13</v>
      </c>
      <c r="D216" s="113" t="s">
        <v>91</v>
      </c>
      <c r="E216" s="121"/>
      <c r="F216" s="121"/>
      <c r="G216" s="121"/>
      <c r="H216" s="118"/>
      <c r="I216" s="115"/>
      <c r="J216" s="272" t="s">
        <v>13</v>
      </c>
      <c r="K216" s="113" t="s">
        <v>91</v>
      </c>
      <c r="L216" s="117"/>
      <c r="M216" s="151"/>
      <c r="N216" s="151"/>
      <c r="O216" s="118"/>
      <c r="P216" s="147"/>
      <c r="Q216" s="118"/>
      <c r="R216" s="114"/>
      <c r="S216" s="599"/>
    </row>
    <row r="217" spans="1:21" ht="69.75" x14ac:dyDescent="0.35">
      <c r="A217" s="500"/>
      <c r="B217" s="504"/>
      <c r="C217" s="114" t="s">
        <v>14</v>
      </c>
      <c r="D217" s="112" t="s">
        <v>89</v>
      </c>
      <c r="E217" s="121" t="s">
        <v>25</v>
      </c>
      <c r="F217" s="121">
        <v>95</v>
      </c>
      <c r="G217" s="121">
        <v>94.79</v>
      </c>
      <c r="H217" s="149">
        <f>IF(G217/F217*100&gt;100,100,G217/F217*100)</f>
        <v>99.778947368421058</v>
      </c>
      <c r="I217" s="117"/>
      <c r="J217" s="123" t="s">
        <v>14</v>
      </c>
      <c r="K217" s="120" t="s">
        <v>339</v>
      </c>
      <c r="L217" s="117" t="s">
        <v>38</v>
      </c>
      <c r="M217" s="121">
        <v>283</v>
      </c>
      <c r="N217" s="121">
        <v>283</v>
      </c>
      <c r="O217" s="149">
        <f>IF(N217/M217*100&gt;110,110,N217/M217*100)</f>
        <v>100</v>
      </c>
      <c r="P217" s="147"/>
      <c r="Q217" s="118"/>
      <c r="R217" s="121"/>
      <c r="S217" s="599"/>
    </row>
    <row r="218" spans="1:21" ht="69.75" x14ac:dyDescent="0.35">
      <c r="A218" s="500"/>
      <c r="B218" s="504"/>
      <c r="C218" s="114" t="s">
        <v>15</v>
      </c>
      <c r="D218" s="112" t="s">
        <v>92</v>
      </c>
      <c r="E218" s="121" t="s">
        <v>93</v>
      </c>
      <c r="F218" s="121">
        <v>35</v>
      </c>
      <c r="G218" s="121">
        <v>27.2</v>
      </c>
      <c r="H218" s="149">
        <f t="shared" si="2"/>
        <v>100</v>
      </c>
      <c r="I218" s="117"/>
      <c r="J218" s="123" t="s">
        <v>15</v>
      </c>
      <c r="K218" s="148" t="s">
        <v>482</v>
      </c>
      <c r="L218" s="117" t="s">
        <v>38</v>
      </c>
      <c r="M218" s="471" t="s">
        <v>582</v>
      </c>
      <c r="N218" s="471" t="s">
        <v>582</v>
      </c>
      <c r="O218" s="472" t="s">
        <v>582</v>
      </c>
      <c r="P218" s="147"/>
      <c r="Q218" s="118"/>
      <c r="R218" s="121"/>
      <c r="S218" s="599"/>
    </row>
    <row r="219" spans="1:21" x14ac:dyDescent="0.35">
      <c r="A219" s="500"/>
      <c r="B219" s="504"/>
      <c r="C219" s="114"/>
      <c r="D219" s="112"/>
      <c r="E219" s="121"/>
      <c r="F219" s="121"/>
      <c r="G219" s="121"/>
      <c r="H219" s="149"/>
      <c r="I219" s="117"/>
      <c r="J219" s="123" t="s">
        <v>39</v>
      </c>
      <c r="K219" s="148" t="s">
        <v>327</v>
      </c>
      <c r="L219" s="117" t="s">
        <v>38</v>
      </c>
      <c r="M219" s="121">
        <v>1</v>
      </c>
      <c r="N219" s="121">
        <v>1</v>
      </c>
      <c r="O219" s="149">
        <v>100</v>
      </c>
      <c r="P219" s="147"/>
      <c r="Q219" s="118"/>
      <c r="R219" s="121"/>
      <c r="S219" s="599"/>
    </row>
    <row r="220" spans="1:21" s="129" customFormat="1" ht="54.75" customHeight="1" x14ac:dyDescent="0.35">
      <c r="A220" s="500"/>
      <c r="B220" s="504"/>
      <c r="C220" s="199"/>
      <c r="D220" s="200" t="s">
        <v>6</v>
      </c>
      <c r="E220" s="201"/>
      <c r="F220" s="202"/>
      <c r="G220" s="203"/>
      <c r="H220" s="204"/>
      <c r="I220" s="204">
        <f>(H217+H218)/2</f>
        <v>99.889473684210529</v>
      </c>
      <c r="J220" s="201"/>
      <c r="K220" s="200" t="s">
        <v>6</v>
      </c>
      <c r="L220" s="201"/>
      <c r="M220" s="205"/>
      <c r="N220" s="205"/>
      <c r="O220" s="204"/>
      <c r="P220" s="204">
        <f>(O217+O219)/2</f>
        <v>100</v>
      </c>
      <c r="Q220" s="204">
        <f>(I220+P220)/2</f>
        <v>99.944736842105272</v>
      </c>
      <c r="R220" s="208" t="s">
        <v>376</v>
      </c>
      <c r="S220" s="599"/>
      <c r="T220" s="110"/>
      <c r="U220" s="206"/>
    </row>
    <row r="221" spans="1:21" ht="77.25" customHeight="1" x14ac:dyDescent="0.35">
      <c r="A221" s="500">
        <v>20</v>
      </c>
      <c r="B221" s="504" t="s">
        <v>111</v>
      </c>
      <c r="C221" s="272" t="s">
        <v>12</v>
      </c>
      <c r="D221" s="113" t="s">
        <v>88</v>
      </c>
      <c r="E221" s="125"/>
      <c r="F221" s="125"/>
      <c r="G221" s="125"/>
      <c r="H221" s="118"/>
      <c r="I221" s="115"/>
      <c r="J221" s="116" t="s">
        <v>12</v>
      </c>
      <c r="K221" s="113" t="s">
        <v>88</v>
      </c>
      <c r="L221" s="117"/>
      <c r="M221" s="121"/>
      <c r="N221" s="121"/>
      <c r="O221" s="118"/>
      <c r="P221" s="147"/>
      <c r="Q221" s="118"/>
      <c r="R221" s="117"/>
      <c r="S221" s="599" t="s">
        <v>286</v>
      </c>
    </row>
    <row r="222" spans="1:21" ht="69.75" x14ac:dyDescent="0.35">
      <c r="A222" s="500"/>
      <c r="B222" s="504"/>
      <c r="C222" s="114" t="s">
        <v>7</v>
      </c>
      <c r="D222" s="112" t="s">
        <v>89</v>
      </c>
      <c r="E222" s="121" t="s">
        <v>25</v>
      </c>
      <c r="F222" s="121">
        <v>95</v>
      </c>
      <c r="G222" s="121">
        <v>99</v>
      </c>
      <c r="H222" s="149">
        <f>IF(G222/F222*100&gt;100,100,G222/F222*100)</f>
        <v>100</v>
      </c>
      <c r="I222" s="117"/>
      <c r="J222" s="117" t="s">
        <v>7</v>
      </c>
      <c r="K222" s="120" t="s">
        <v>330</v>
      </c>
      <c r="L222" s="117" t="s">
        <v>38</v>
      </c>
      <c r="M222" s="121">
        <v>102</v>
      </c>
      <c r="N222" s="121">
        <v>102</v>
      </c>
      <c r="O222" s="149">
        <f>IF(N222/M222*100&gt;110,110,N222/M222*100)</f>
        <v>100</v>
      </c>
      <c r="P222" s="147"/>
      <c r="Q222" s="118"/>
      <c r="R222" s="121"/>
      <c r="S222" s="599"/>
    </row>
    <row r="223" spans="1:21" ht="69.75" x14ac:dyDescent="0.35">
      <c r="A223" s="500"/>
      <c r="B223" s="504"/>
      <c r="C223" s="114"/>
      <c r="D223" s="112"/>
      <c r="E223" s="121"/>
      <c r="F223" s="121"/>
      <c r="G223" s="121"/>
      <c r="H223" s="149"/>
      <c r="I223" s="117"/>
      <c r="J223" s="117" t="s">
        <v>8</v>
      </c>
      <c r="K223" s="120" t="s">
        <v>325</v>
      </c>
      <c r="L223" s="117" t="s">
        <v>38</v>
      </c>
      <c r="M223" s="121">
        <v>245</v>
      </c>
      <c r="N223" s="121">
        <v>245</v>
      </c>
      <c r="O223" s="149">
        <f>IF(N223/M223*100&gt;110,110,N223/M223*100)</f>
        <v>100</v>
      </c>
      <c r="P223" s="147"/>
      <c r="Q223" s="118"/>
      <c r="R223" s="121"/>
      <c r="S223" s="599"/>
    </row>
    <row r="224" spans="1:21" x14ac:dyDescent="0.35">
      <c r="A224" s="500"/>
      <c r="B224" s="504"/>
      <c r="C224" s="114"/>
      <c r="D224" s="112"/>
      <c r="E224" s="121"/>
      <c r="F224" s="121"/>
      <c r="G224" s="121"/>
      <c r="H224" s="149"/>
      <c r="I224" s="117"/>
      <c r="J224" s="117" t="s">
        <v>9</v>
      </c>
      <c r="K224" s="120" t="s">
        <v>335</v>
      </c>
      <c r="L224" s="117" t="s">
        <v>38</v>
      </c>
      <c r="M224" s="121">
        <v>20</v>
      </c>
      <c r="N224" s="121">
        <v>20</v>
      </c>
      <c r="O224" s="149">
        <f>IF(N224/M224*100&gt;110,110,N224/M224*100)</f>
        <v>100</v>
      </c>
      <c r="P224" s="147"/>
      <c r="Q224" s="118"/>
      <c r="R224" s="121"/>
      <c r="S224" s="599"/>
    </row>
    <row r="225" spans="1:21" s="129" customFormat="1" ht="54.75" customHeight="1" x14ac:dyDescent="0.35">
      <c r="A225" s="500"/>
      <c r="B225" s="504"/>
      <c r="C225" s="199"/>
      <c r="D225" s="200" t="s">
        <v>6</v>
      </c>
      <c r="E225" s="201"/>
      <c r="F225" s="202"/>
      <c r="G225" s="203"/>
      <c r="H225" s="204"/>
      <c r="I225" s="204">
        <f>H222</f>
        <v>100</v>
      </c>
      <c r="J225" s="201"/>
      <c r="K225" s="200" t="s">
        <v>6</v>
      </c>
      <c r="L225" s="201"/>
      <c r="M225" s="205"/>
      <c r="N225" s="205"/>
      <c r="O225" s="204"/>
      <c r="P225" s="204">
        <f>(O224+O222+O223)/3</f>
        <v>100</v>
      </c>
      <c r="Q225" s="204">
        <f>(I225+P225)/2</f>
        <v>100</v>
      </c>
      <c r="R225" s="208" t="s">
        <v>31</v>
      </c>
      <c r="S225" s="599"/>
      <c r="T225" s="110"/>
      <c r="U225" s="206"/>
    </row>
    <row r="226" spans="1:21" ht="44.25" customHeight="1" x14ac:dyDescent="0.35">
      <c r="A226" s="500"/>
      <c r="B226" s="504"/>
      <c r="C226" s="272" t="s">
        <v>13</v>
      </c>
      <c r="D226" s="113" t="s">
        <v>91</v>
      </c>
      <c r="E226" s="121"/>
      <c r="F226" s="121"/>
      <c r="G226" s="121"/>
      <c r="H226" s="118"/>
      <c r="I226" s="115"/>
      <c r="J226" s="272" t="s">
        <v>13</v>
      </c>
      <c r="K226" s="113" t="s">
        <v>91</v>
      </c>
      <c r="L226" s="117"/>
      <c r="M226" s="151"/>
      <c r="N226" s="151"/>
      <c r="O226" s="118"/>
      <c r="P226" s="147"/>
      <c r="Q226" s="118"/>
      <c r="R226" s="117"/>
      <c r="S226" s="599"/>
    </row>
    <row r="227" spans="1:21" ht="69.75" x14ac:dyDescent="0.35">
      <c r="A227" s="500"/>
      <c r="B227" s="504"/>
      <c r="C227" s="114" t="s">
        <v>14</v>
      </c>
      <c r="D227" s="112" t="s">
        <v>89</v>
      </c>
      <c r="E227" s="121" t="s">
        <v>25</v>
      </c>
      <c r="F227" s="121">
        <v>95</v>
      </c>
      <c r="G227" s="121">
        <v>99</v>
      </c>
      <c r="H227" s="149">
        <f>IF(G227/F227*100&gt;100,100,G227/F227*100)</f>
        <v>100</v>
      </c>
      <c r="I227" s="117"/>
      <c r="J227" s="123" t="s">
        <v>14</v>
      </c>
      <c r="K227" s="120" t="s">
        <v>331</v>
      </c>
      <c r="L227" s="117" t="s">
        <v>38</v>
      </c>
      <c r="M227" s="121">
        <v>298</v>
      </c>
      <c r="N227" s="121">
        <v>298</v>
      </c>
      <c r="O227" s="149">
        <f t="shared" ref="O227:O232" si="3">IF(N227/M227*100&gt;110,110,N227/M227*100)</f>
        <v>100</v>
      </c>
      <c r="P227" s="147"/>
      <c r="Q227" s="118"/>
      <c r="R227" s="121"/>
      <c r="S227" s="599"/>
    </row>
    <row r="228" spans="1:21" ht="69.75" x14ac:dyDescent="0.35">
      <c r="A228" s="500"/>
      <c r="B228" s="504"/>
      <c r="C228" s="114" t="s">
        <v>15</v>
      </c>
      <c r="D228" s="112" t="s">
        <v>92</v>
      </c>
      <c r="E228" s="121" t="s">
        <v>93</v>
      </c>
      <c r="F228" s="121">
        <v>35</v>
      </c>
      <c r="G228" s="121">
        <v>31.4</v>
      </c>
      <c r="H228" s="149">
        <f t="shared" si="2"/>
        <v>100</v>
      </c>
      <c r="I228" s="117"/>
      <c r="J228" s="123" t="s">
        <v>15</v>
      </c>
      <c r="K228" s="120" t="s">
        <v>426</v>
      </c>
      <c r="L228" s="117" t="s">
        <v>38</v>
      </c>
      <c r="M228" s="121">
        <v>20</v>
      </c>
      <c r="N228" s="121">
        <v>20</v>
      </c>
      <c r="O228" s="149">
        <f t="shared" si="3"/>
        <v>100</v>
      </c>
      <c r="P228" s="147"/>
      <c r="Q228" s="118"/>
      <c r="R228" s="121"/>
      <c r="S228" s="599"/>
    </row>
    <row r="229" spans="1:21" x14ac:dyDescent="0.35">
      <c r="A229" s="500"/>
      <c r="B229" s="504"/>
      <c r="C229" s="114"/>
      <c r="D229" s="112"/>
      <c r="E229" s="121"/>
      <c r="F229" s="121"/>
      <c r="G229" s="121"/>
      <c r="H229" s="149"/>
      <c r="I229" s="117"/>
      <c r="J229" s="123" t="s">
        <v>39</v>
      </c>
      <c r="K229" s="120" t="s">
        <v>327</v>
      </c>
      <c r="L229" s="117" t="s">
        <v>38</v>
      </c>
      <c r="M229" s="121">
        <v>3</v>
      </c>
      <c r="N229" s="121">
        <v>3</v>
      </c>
      <c r="O229" s="149">
        <f t="shared" si="3"/>
        <v>100</v>
      </c>
      <c r="P229" s="147"/>
      <c r="Q229" s="118"/>
      <c r="R229" s="121"/>
      <c r="S229" s="599"/>
    </row>
    <row r="230" spans="1:21" ht="93" x14ac:dyDescent="0.35">
      <c r="A230" s="500"/>
      <c r="B230" s="504"/>
      <c r="C230" s="114"/>
      <c r="D230" s="112"/>
      <c r="E230" s="121"/>
      <c r="F230" s="121"/>
      <c r="G230" s="121"/>
      <c r="H230" s="149"/>
      <c r="I230" s="117"/>
      <c r="J230" s="123" t="s">
        <v>45</v>
      </c>
      <c r="K230" s="120" t="s">
        <v>333</v>
      </c>
      <c r="L230" s="117" t="s">
        <v>38</v>
      </c>
      <c r="M230" s="121">
        <v>20</v>
      </c>
      <c r="N230" s="121">
        <v>20</v>
      </c>
      <c r="O230" s="149">
        <f t="shared" si="3"/>
        <v>100</v>
      </c>
      <c r="P230" s="147"/>
      <c r="Q230" s="118"/>
      <c r="R230" s="121"/>
      <c r="S230" s="599"/>
    </row>
    <row r="231" spans="1:21" ht="69.75" x14ac:dyDescent="0.35">
      <c r="A231" s="500"/>
      <c r="B231" s="504"/>
      <c r="C231" s="117"/>
      <c r="D231" s="120"/>
      <c r="E231" s="117"/>
      <c r="F231" s="117"/>
      <c r="G231" s="117"/>
      <c r="H231" s="119"/>
      <c r="I231" s="117"/>
      <c r="J231" s="123" t="s">
        <v>66</v>
      </c>
      <c r="K231" s="120" t="s">
        <v>482</v>
      </c>
      <c r="L231" s="117" t="s">
        <v>38</v>
      </c>
      <c r="M231" s="121">
        <v>3</v>
      </c>
      <c r="N231" s="121">
        <v>3</v>
      </c>
      <c r="O231" s="149">
        <f t="shared" si="3"/>
        <v>100</v>
      </c>
      <c r="P231" s="147"/>
      <c r="Q231" s="118"/>
      <c r="R231" s="121"/>
      <c r="S231" s="599"/>
    </row>
    <row r="232" spans="1:21" ht="69.75" x14ac:dyDescent="0.35">
      <c r="A232" s="500"/>
      <c r="B232" s="504"/>
      <c r="C232" s="114"/>
      <c r="D232" s="112"/>
      <c r="E232" s="121"/>
      <c r="F232" s="121"/>
      <c r="G232" s="121"/>
      <c r="H232" s="149"/>
      <c r="I232" s="117"/>
      <c r="J232" s="123" t="s">
        <v>588</v>
      </c>
      <c r="K232" s="120" t="s">
        <v>427</v>
      </c>
      <c r="L232" s="117" t="s">
        <v>38</v>
      </c>
      <c r="M232" s="121">
        <v>23</v>
      </c>
      <c r="N232" s="121">
        <v>23</v>
      </c>
      <c r="O232" s="149">
        <f t="shared" si="3"/>
        <v>100</v>
      </c>
      <c r="P232" s="147"/>
      <c r="Q232" s="118"/>
      <c r="R232" s="121"/>
      <c r="S232" s="599"/>
    </row>
    <row r="233" spans="1:21" s="129" customFormat="1" ht="37.5" customHeight="1" x14ac:dyDescent="0.35">
      <c r="A233" s="500"/>
      <c r="B233" s="504"/>
      <c r="C233" s="208"/>
      <c r="D233" s="200" t="s">
        <v>6</v>
      </c>
      <c r="E233" s="208"/>
      <c r="F233" s="201"/>
      <c r="G233" s="201"/>
      <c r="H233" s="204"/>
      <c r="I233" s="204">
        <f>(H227+H228)/2</f>
        <v>100</v>
      </c>
      <c r="J233" s="199"/>
      <c r="K233" s="200" t="s">
        <v>6</v>
      </c>
      <c r="L233" s="201"/>
      <c r="M233" s="205"/>
      <c r="N233" s="205"/>
      <c r="O233" s="204"/>
      <c r="P233" s="204">
        <f>(O232+O229+O230+O228+O227)/5</f>
        <v>100</v>
      </c>
      <c r="Q233" s="204">
        <f>(I233+P233)/2</f>
        <v>100</v>
      </c>
      <c r="R233" s="208" t="s">
        <v>31</v>
      </c>
      <c r="S233" s="599"/>
      <c r="T233" s="110"/>
    </row>
    <row r="234" spans="1:21" ht="73.5" customHeight="1" x14ac:dyDescent="0.35">
      <c r="A234" s="500">
        <v>21</v>
      </c>
      <c r="B234" s="504" t="s">
        <v>112</v>
      </c>
      <c r="C234" s="272" t="s">
        <v>12</v>
      </c>
      <c r="D234" s="113" t="s">
        <v>88</v>
      </c>
      <c r="E234" s="125"/>
      <c r="F234" s="125"/>
      <c r="G234" s="125"/>
      <c r="H234" s="118"/>
      <c r="I234" s="115"/>
      <c r="J234" s="116" t="s">
        <v>12</v>
      </c>
      <c r="K234" s="113" t="s">
        <v>88</v>
      </c>
      <c r="L234" s="117"/>
      <c r="M234" s="121"/>
      <c r="N234" s="121"/>
      <c r="O234" s="118"/>
      <c r="P234" s="147"/>
      <c r="Q234" s="118"/>
      <c r="R234" s="114"/>
      <c r="S234" s="599" t="s">
        <v>286</v>
      </c>
    </row>
    <row r="235" spans="1:21" ht="80.25" customHeight="1" x14ac:dyDescent="0.35">
      <c r="A235" s="500"/>
      <c r="B235" s="504"/>
      <c r="C235" s="114" t="s">
        <v>7</v>
      </c>
      <c r="D235" s="112" t="s">
        <v>89</v>
      </c>
      <c r="E235" s="121" t="s">
        <v>25</v>
      </c>
      <c r="F235" s="121">
        <v>95</v>
      </c>
      <c r="G235" s="121">
        <v>98.5</v>
      </c>
      <c r="H235" s="149">
        <f>IF(G235/F235*100&gt;100,100,G235/F235*100)</f>
        <v>100</v>
      </c>
      <c r="I235" s="117"/>
      <c r="J235" s="117" t="s">
        <v>7</v>
      </c>
      <c r="K235" s="120" t="s">
        <v>330</v>
      </c>
      <c r="L235" s="117" t="s">
        <v>38</v>
      </c>
      <c r="M235" s="121">
        <v>84</v>
      </c>
      <c r="N235" s="121">
        <v>84</v>
      </c>
      <c r="O235" s="149">
        <f>IF(N235/M235*100&gt;110,110,N235/M235*100)</f>
        <v>100</v>
      </c>
      <c r="P235" s="147"/>
      <c r="Q235" s="118"/>
      <c r="R235" s="121"/>
      <c r="S235" s="599"/>
    </row>
    <row r="236" spans="1:21" ht="80.25" customHeight="1" x14ac:dyDescent="0.35">
      <c r="A236" s="500"/>
      <c r="B236" s="504"/>
      <c r="C236" s="114"/>
      <c r="D236" s="112"/>
      <c r="E236" s="121"/>
      <c r="F236" s="121"/>
      <c r="G236" s="121"/>
      <c r="H236" s="149"/>
      <c r="I236" s="117"/>
      <c r="J236" s="117" t="s">
        <v>8</v>
      </c>
      <c r="K236" s="120" t="s">
        <v>325</v>
      </c>
      <c r="L236" s="117" t="s">
        <v>38</v>
      </c>
      <c r="M236" s="121">
        <v>191</v>
      </c>
      <c r="N236" s="121">
        <v>191</v>
      </c>
      <c r="O236" s="149">
        <f>IF(N236/M236*100&gt;110,110,N236/M236*100)</f>
        <v>100</v>
      </c>
      <c r="P236" s="147"/>
      <c r="Q236" s="118"/>
      <c r="R236" s="121"/>
      <c r="S236" s="599"/>
    </row>
    <row r="237" spans="1:21" x14ac:dyDescent="0.35">
      <c r="A237" s="500"/>
      <c r="B237" s="504"/>
      <c r="C237" s="114"/>
      <c r="D237" s="112"/>
      <c r="E237" s="121"/>
      <c r="F237" s="121"/>
      <c r="G237" s="121"/>
      <c r="H237" s="149"/>
      <c r="I237" s="117"/>
      <c r="J237" s="117" t="s">
        <v>9</v>
      </c>
      <c r="K237" s="120" t="s">
        <v>335</v>
      </c>
      <c r="L237" s="117" t="s">
        <v>38</v>
      </c>
      <c r="M237" s="121">
        <v>16</v>
      </c>
      <c r="N237" s="121">
        <v>16</v>
      </c>
      <c r="O237" s="149">
        <f>IF(N237/M237*100&gt;110,110,N237/M237*100)</f>
        <v>100</v>
      </c>
      <c r="P237" s="147"/>
      <c r="Q237" s="118"/>
      <c r="R237" s="121"/>
      <c r="S237" s="599"/>
    </row>
    <row r="238" spans="1:21" s="129" customFormat="1" ht="54.75" customHeight="1" x14ac:dyDescent="0.35">
      <c r="A238" s="500"/>
      <c r="B238" s="504"/>
      <c r="C238" s="199"/>
      <c r="D238" s="200" t="s">
        <v>6</v>
      </c>
      <c r="E238" s="201"/>
      <c r="F238" s="202"/>
      <c r="G238" s="203"/>
      <c r="H238" s="204"/>
      <c r="I238" s="204">
        <f>H235</f>
        <v>100</v>
      </c>
      <c r="J238" s="201"/>
      <c r="K238" s="200" t="s">
        <v>6</v>
      </c>
      <c r="L238" s="201"/>
      <c r="M238" s="205"/>
      <c r="N238" s="205"/>
      <c r="O238" s="204"/>
      <c r="P238" s="204">
        <f>(O237+O235+O236)/3</f>
        <v>100</v>
      </c>
      <c r="Q238" s="204">
        <f>(I238+P238)/2</f>
        <v>100</v>
      </c>
      <c r="R238" s="208" t="s">
        <v>31</v>
      </c>
      <c r="S238" s="599"/>
      <c r="T238" s="110"/>
      <c r="U238" s="206"/>
    </row>
    <row r="239" spans="1:21" ht="36" customHeight="1" x14ac:dyDescent="0.35">
      <c r="A239" s="500"/>
      <c r="B239" s="504"/>
      <c r="C239" s="272" t="s">
        <v>13</v>
      </c>
      <c r="D239" s="113" t="s">
        <v>91</v>
      </c>
      <c r="E239" s="121"/>
      <c r="F239" s="121"/>
      <c r="G239" s="121"/>
      <c r="H239" s="118"/>
      <c r="I239" s="115"/>
      <c r="J239" s="272" t="s">
        <v>13</v>
      </c>
      <c r="K239" s="113" t="s">
        <v>91</v>
      </c>
      <c r="L239" s="117"/>
      <c r="M239" s="151"/>
      <c r="N239" s="151"/>
      <c r="O239" s="118"/>
      <c r="P239" s="147"/>
      <c r="Q239" s="118"/>
      <c r="R239" s="114"/>
      <c r="S239" s="599"/>
    </row>
    <row r="240" spans="1:21" ht="69.75" x14ac:dyDescent="0.35">
      <c r="A240" s="500"/>
      <c r="B240" s="504"/>
      <c r="C240" s="114" t="s">
        <v>14</v>
      </c>
      <c r="D240" s="112" t="s">
        <v>89</v>
      </c>
      <c r="E240" s="121" t="s">
        <v>25</v>
      </c>
      <c r="F240" s="121">
        <v>95</v>
      </c>
      <c r="G240" s="121">
        <v>98.8</v>
      </c>
      <c r="H240" s="149">
        <f>IF(G240/F240*100&gt;100,100,G240/F240*100)</f>
        <v>100</v>
      </c>
      <c r="I240" s="117"/>
      <c r="J240" s="123" t="s">
        <v>14</v>
      </c>
      <c r="K240" s="120" t="s">
        <v>334</v>
      </c>
      <c r="L240" s="117" t="s">
        <v>38</v>
      </c>
      <c r="M240" s="121">
        <v>291</v>
      </c>
      <c r="N240" s="121">
        <v>291</v>
      </c>
      <c r="O240" s="149">
        <f>IF(N240/M240*100&gt;110,110,N240/M240*100)</f>
        <v>100</v>
      </c>
      <c r="P240" s="147"/>
      <c r="Q240" s="118"/>
      <c r="R240" s="121"/>
      <c r="S240" s="599"/>
    </row>
    <row r="241" spans="1:21" ht="69.75" x14ac:dyDescent="0.35">
      <c r="A241" s="500"/>
      <c r="B241" s="504"/>
      <c r="C241" s="114" t="s">
        <v>15</v>
      </c>
      <c r="D241" s="112" t="s">
        <v>92</v>
      </c>
      <c r="E241" s="121" t="s">
        <v>93</v>
      </c>
      <c r="F241" s="121">
        <v>35</v>
      </c>
      <c r="G241" s="121">
        <v>6.5</v>
      </c>
      <c r="H241" s="149">
        <f t="shared" si="2"/>
        <v>100</v>
      </c>
      <c r="I241" s="117"/>
      <c r="J241" s="123" t="s">
        <v>15</v>
      </c>
      <c r="K241" s="120" t="s">
        <v>482</v>
      </c>
      <c r="L241" s="117" t="s">
        <v>38</v>
      </c>
      <c r="M241" s="471" t="s">
        <v>582</v>
      </c>
      <c r="N241" s="471" t="s">
        <v>582</v>
      </c>
      <c r="O241" s="472" t="s">
        <v>582</v>
      </c>
      <c r="P241" s="147"/>
      <c r="Q241" s="118"/>
      <c r="R241" s="121"/>
      <c r="S241" s="599"/>
    </row>
    <row r="242" spans="1:21" s="129" customFormat="1" ht="37.5" customHeight="1" x14ac:dyDescent="0.35">
      <c r="A242" s="500"/>
      <c r="B242" s="504"/>
      <c r="C242" s="208"/>
      <c r="D242" s="200" t="s">
        <v>6</v>
      </c>
      <c r="E242" s="208"/>
      <c r="F242" s="201"/>
      <c r="G242" s="201"/>
      <c r="H242" s="204"/>
      <c r="I242" s="204">
        <f>(H240+H241)/2</f>
        <v>100</v>
      </c>
      <c r="J242" s="199"/>
      <c r="K242" s="200" t="s">
        <v>6</v>
      </c>
      <c r="L242" s="201"/>
      <c r="M242" s="205"/>
      <c r="N242" s="205"/>
      <c r="O242" s="204"/>
      <c r="P242" s="204">
        <f>O240/1</f>
        <v>100</v>
      </c>
      <c r="Q242" s="204">
        <f>(I242+P242)/2</f>
        <v>100</v>
      </c>
      <c r="R242" s="208" t="s">
        <v>31</v>
      </c>
      <c r="S242" s="599"/>
      <c r="T242" s="110"/>
    </row>
    <row r="243" spans="1:21" ht="65.25" customHeight="1" x14ac:dyDescent="0.35">
      <c r="A243" s="500">
        <v>22</v>
      </c>
      <c r="B243" s="504" t="s">
        <v>113</v>
      </c>
      <c r="C243" s="272" t="s">
        <v>12</v>
      </c>
      <c r="D243" s="113" t="s">
        <v>88</v>
      </c>
      <c r="E243" s="125"/>
      <c r="F243" s="125"/>
      <c r="G243" s="125"/>
      <c r="H243" s="118"/>
      <c r="I243" s="118"/>
      <c r="J243" s="125" t="s">
        <v>12</v>
      </c>
      <c r="K243" s="146" t="s">
        <v>88</v>
      </c>
      <c r="L243" s="121"/>
      <c r="M243" s="121"/>
      <c r="N243" s="121"/>
      <c r="O243" s="118"/>
      <c r="P243" s="147"/>
      <c r="Q243" s="118"/>
      <c r="R243" s="117"/>
      <c r="S243" s="599" t="s">
        <v>286</v>
      </c>
    </row>
    <row r="244" spans="1:21" ht="69.75" x14ac:dyDescent="0.35">
      <c r="A244" s="500"/>
      <c r="B244" s="504"/>
      <c r="C244" s="114" t="s">
        <v>7</v>
      </c>
      <c r="D244" s="112" t="s">
        <v>89</v>
      </c>
      <c r="E244" s="121" t="s">
        <v>25</v>
      </c>
      <c r="F244" s="121">
        <v>95</v>
      </c>
      <c r="G244" s="121">
        <v>97</v>
      </c>
      <c r="H244" s="149">
        <f>IF(G244/F244*100&gt;100,100,G244/F244*100)</f>
        <v>100</v>
      </c>
      <c r="I244" s="121"/>
      <c r="J244" s="121" t="s">
        <v>7</v>
      </c>
      <c r="K244" s="148" t="s">
        <v>330</v>
      </c>
      <c r="L244" s="121" t="s">
        <v>38</v>
      </c>
      <c r="M244" s="121">
        <v>69</v>
      </c>
      <c r="N244" s="121">
        <v>69</v>
      </c>
      <c r="O244" s="149">
        <f>IF(N244/M244*100&gt;110,110,N244/M244*100)</f>
        <v>100</v>
      </c>
      <c r="P244" s="147"/>
      <c r="Q244" s="118"/>
      <c r="R244" s="121"/>
      <c r="S244" s="599"/>
    </row>
    <row r="245" spans="1:21" ht="69.75" x14ac:dyDescent="0.35">
      <c r="A245" s="500"/>
      <c r="B245" s="504"/>
      <c r="C245" s="114"/>
      <c r="D245" s="112"/>
      <c r="E245" s="121"/>
      <c r="F245" s="121"/>
      <c r="G245" s="121"/>
      <c r="H245" s="149"/>
      <c r="I245" s="121"/>
      <c r="J245" s="121" t="s">
        <v>8</v>
      </c>
      <c r="K245" s="148" t="s">
        <v>325</v>
      </c>
      <c r="L245" s="121" t="s">
        <v>38</v>
      </c>
      <c r="M245" s="121">
        <v>183</v>
      </c>
      <c r="N245" s="121">
        <v>183</v>
      </c>
      <c r="O245" s="149">
        <f>IF(N245/M245*100&gt;110,110,N245/M245*100)</f>
        <v>100</v>
      </c>
      <c r="P245" s="147"/>
      <c r="Q245" s="118"/>
      <c r="R245" s="121"/>
      <c r="S245" s="599"/>
    </row>
    <row r="246" spans="1:21" x14ac:dyDescent="0.35">
      <c r="A246" s="500"/>
      <c r="B246" s="504"/>
      <c r="C246" s="114"/>
      <c r="D246" s="112"/>
      <c r="E246" s="121"/>
      <c r="F246" s="121"/>
      <c r="G246" s="121"/>
      <c r="H246" s="149"/>
      <c r="I246" s="121"/>
      <c r="J246" s="121" t="s">
        <v>9</v>
      </c>
      <c r="K246" s="148" t="s">
        <v>335</v>
      </c>
      <c r="L246" s="121" t="s">
        <v>38</v>
      </c>
      <c r="M246" s="121">
        <v>12</v>
      </c>
      <c r="N246" s="121">
        <v>12</v>
      </c>
      <c r="O246" s="149">
        <f>IF(N246/M246*100&gt;110,110,N246/M246*100)</f>
        <v>100</v>
      </c>
      <c r="P246" s="147"/>
      <c r="Q246" s="118"/>
      <c r="R246" s="121"/>
      <c r="S246" s="599"/>
    </row>
    <row r="247" spans="1:21" s="129" customFormat="1" ht="54.75" customHeight="1" x14ac:dyDescent="0.35">
      <c r="A247" s="500"/>
      <c r="B247" s="504"/>
      <c r="C247" s="199"/>
      <c r="D247" s="200" t="s">
        <v>6</v>
      </c>
      <c r="E247" s="201"/>
      <c r="F247" s="202"/>
      <c r="G247" s="203"/>
      <c r="H247" s="204"/>
      <c r="I247" s="204">
        <f>H244</f>
        <v>100</v>
      </c>
      <c r="J247" s="201"/>
      <c r="K247" s="200" t="s">
        <v>6</v>
      </c>
      <c r="L247" s="201"/>
      <c r="M247" s="205"/>
      <c r="N247" s="205"/>
      <c r="O247" s="204"/>
      <c r="P247" s="204">
        <f>(O246+O244+O245)/3</f>
        <v>100</v>
      </c>
      <c r="Q247" s="204">
        <f>(I247+P247)/2</f>
        <v>100</v>
      </c>
      <c r="R247" s="208" t="s">
        <v>31</v>
      </c>
      <c r="S247" s="599"/>
      <c r="T247" s="110"/>
      <c r="U247" s="206"/>
    </row>
    <row r="248" spans="1:21" ht="51" customHeight="1" x14ac:dyDescent="0.35">
      <c r="A248" s="500"/>
      <c r="B248" s="504"/>
      <c r="C248" s="272" t="s">
        <v>13</v>
      </c>
      <c r="D248" s="113" t="s">
        <v>91</v>
      </c>
      <c r="E248" s="121"/>
      <c r="F248" s="121"/>
      <c r="G248" s="121"/>
      <c r="H248" s="118"/>
      <c r="I248" s="118"/>
      <c r="J248" s="125" t="s">
        <v>13</v>
      </c>
      <c r="K248" s="146" t="s">
        <v>91</v>
      </c>
      <c r="L248" s="121"/>
      <c r="M248" s="151"/>
      <c r="N248" s="151"/>
      <c r="O248" s="118"/>
      <c r="P248" s="147"/>
      <c r="Q248" s="118"/>
      <c r="R248" s="117"/>
      <c r="S248" s="599"/>
    </row>
    <row r="249" spans="1:21" ht="69.75" x14ac:dyDescent="0.35">
      <c r="A249" s="500"/>
      <c r="B249" s="504"/>
      <c r="C249" s="114" t="s">
        <v>14</v>
      </c>
      <c r="D249" s="112" t="s">
        <v>89</v>
      </c>
      <c r="E249" s="121" t="s">
        <v>25</v>
      </c>
      <c r="F249" s="121">
        <v>95</v>
      </c>
      <c r="G249" s="121">
        <v>97</v>
      </c>
      <c r="H249" s="149">
        <f>IF(G249/F249*100&gt;100,100,G249/F249*100)</f>
        <v>100</v>
      </c>
      <c r="I249" s="121"/>
      <c r="J249" s="152" t="s">
        <v>14</v>
      </c>
      <c r="K249" s="148" t="s">
        <v>334</v>
      </c>
      <c r="L249" s="121" t="s">
        <v>38</v>
      </c>
      <c r="M249" s="121">
        <v>263</v>
      </c>
      <c r="N249" s="121">
        <v>263</v>
      </c>
      <c r="O249" s="149">
        <f>IF(N249/M249*100&gt;110,110,N249/M249*100)</f>
        <v>100</v>
      </c>
      <c r="P249" s="147"/>
      <c r="Q249" s="118"/>
      <c r="R249" s="121"/>
      <c r="S249" s="599"/>
    </row>
    <row r="250" spans="1:21" ht="69.75" x14ac:dyDescent="0.35">
      <c r="A250" s="500"/>
      <c r="B250" s="504"/>
      <c r="C250" s="114" t="s">
        <v>15</v>
      </c>
      <c r="D250" s="112" t="s">
        <v>92</v>
      </c>
      <c r="E250" s="121" t="s">
        <v>93</v>
      </c>
      <c r="F250" s="121">
        <v>35</v>
      </c>
      <c r="G250" s="121">
        <v>32</v>
      </c>
      <c r="H250" s="149">
        <f t="shared" si="2"/>
        <v>100</v>
      </c>
      <c r="I250" s="121"/>
      <c r="J250" s="152" t="s">
        <v>15</v>
      </c>
      <c r="K250" s="148" t="s">
        <v>327</v>
      </c>
      <c r="L250" s="121" t="s">
        <v>38</v>
      </c>
      <c r="M250" s="121">
        <v>1</v>
      </c>
      <c r="N250" s="121">
        <v>1</v>
      </c>
      <c r="O250" s="149">
        <v>100</v>
      </c>
      <c r="P250" s="147"/>
      <c r="Q250" s="118"/>
      <c r="R250" s="121"/>
      <c r="S250" s="599"/>
    </row>
    <row r="251" spans="1:21" s="129" customFormat="1" ht="37.5" customHeight="1" x14ac:dyDescent="0.35">
      <c r="A251" s="500"/>
      <c r="B251" s="504"/>
      <c r="C251" s="208"/>
      <c r="D251" s="200" t="s">
        <v>6</v>
      </c>
      <c r="E251" s="208"/>
      <c r="F251" s="201"/>
      <c r="G251" s="201"/>
      <c r="H251" s="204"/>
      <c r="I251" s="204">
        <f>(H250+H249)/2</f>
        <v>100</v>
      </c>
      <c r="J251" s="199"/>
      <c r="K251" s="200" t="s">
        <v>6</v>
      </c>
      <c r="L251" s="201"/>
      <c r="M251" s="205"/>
      <c r="N251" s="205"/>
      <c r="O251" s="204"/>
      <c r="P251" s="204">
        <f>(O249+O250)/2</f>
        <v>100</v>
      </c>
      <c r="Q251" s="204">
        <f>(I251+P251)/2</f>
        <v>100</v>
      </c>
      <c r="R251" s="208" t="s">
        <v>31</v>
      </c>
      <c r="S251" s="599"/>
      <c r="T251" s="110"/>
    </row>
    <row r="252" spans="1:21" ht="71.25" customHeight="1" x14ac:dyDescent="0.35">
      <c r="A252" s="500">
        <v>23</v>
      </c>
      <c r="B252" s="504" t="s">
        <v>114</v>
      </c>
      <c r="C252" s="272" t="s">
        <v>12</v>
      </c>
      <c r="D252" s="113" t="s">
        <v>88</v>
      </c>
      <c r="E252" s="125"/>
      <c r="F252" s="125"/>
      <c r="G252" s="125"/>
      <c r="H252" s="118"/>
      <c r="I252" s="118"/>
      <c r="J252" s="125" t="s">
        <v>12</v>
      </c>
      <c r="K252" s="146" t="s">
        <v>88</v>
      </c>
      <c r="L252" s="121"/>
      <c r="M252" s="121"/>
      <c r="N252" s="121"/>
      <c r="O252" s="118"/>
      <c r="P252" s="147"/>
      <c r="Q252" s="118"/>
      <c r="R252" s="121"/>
      <c r="S252" s="599" t="s">
        <v>286</v>
      </c>
    </row>
    <row r="253" spans="1:21" ht="82.5" customHeight="1" x14ac:dyDescent="0.35">
      <c r="A253" s="500"/>
      <c r="B253" s="504"/>
      <c r="C253" s="114" t="s">
        <v>7</v>
      </c>
      <c r="D253" s="112" t="s">
        <v>89</v>
      </c>
      <c r="E253" s="121" t="s">
        <v>25</v>
      </c>
      <c r="F253" s="121">
        <v>95</v>
      </c>
      <c r="G253" s="121">
        <v>96</v>
      </c>
      <c r="H253" s="149">
        <f>IF(G253/F253*100&gt;100,100,G253/F253*100)</f>
        <v>100</v>
      </c>
      <c r="I253" s="121"/>
      <c r="J253" s="121" t="s">
        <v>7</v>
      </c>
      <c r="K253" s="148" t="s">
        <v>330</v>
      </c>
      <c r="L253" s="121" t="s">
        <v>38</v>
      </c>
      <c r="M253" s="121">
        <v>113</v>
      </c>
      <c r="N253" s="121">
        <v>113</v>
      </c>
      <c r="O253" s="149">
        <f>IF(N253/M253*100&gt;110,110,N253/M253*100)</f>
        <v>100</v>
      </c>
      <c r="P253" s="147"/>
      <c r="Q253" s="118"/>
      <c r="R253" s="121"/>
      <c r="S253" s="599"/>
    </row>
    <row r="254" spans="1:21" ht="62.25" customHeight="1" x14ac:dyDescent="0.35">
      <c r="A254" s="500"/>
      <c r="B254" s="504"/>
      <c r="C254" s="114"/>
      <c r="D254" s="112"/>
      <c r="E254" s="121"/>
      <c r="F254" s="121"/>
      <c r="G254" s="121"/>
      <c r="H254" s="149"/>
      <c r="I254" s="121"/>
      <c r="J254" s="121" t="s">
        <v>8</v>
      </c>
      <c r="K254" s="148" t="s">
        <v>325</v>
      </c>
      <c r="L254" s="121" t="s">
        <v>38</v>
      </c>
      <c r="M254" s="121">
        <v>452</v>
      </c>
      <c r="N254" s="121">
        <v>452</v>
      </c>
      <c r="O254" s="149">
        <f>IF(N254/M254*100&gt;110,110,N254/M254*100)</f>
        <v>100</v>
      </c>
      <c r="P254" s="147"/>
      <c r="Q254" s="118"/>
      <c r="R254" s="121"/>
      <c r="S254" s="599"/>
    </row>
    <row r="255" spans="1:21" ht="62.25" customHeight="1" x14ac:dyDescent="0.35">
      <c r="A255" s="500"/>
      <c r="B255" s="504"/>
      <c r="C255" s="114"/>
      <c r="D255" s="112"/>
      <c r="E255" s="121"/>
      <c r="F255" s="121"/>
      <c r="G255" s="121"/>
      <c r="H255" s="149"/>
      <c r="I255" s="121"/>
      <c r="J255" s="121" t="s">
        <v>9</v>
      </c>
      <c r="K255" s="148" t="s">
        <v>329</v>
      </c>
      <c r="L255" s="121" t="s">
        <v>38</v>
      </c>
      <c r="M255" s="121">
        <v>29</v>
      </c>
      <c r="N255" s="121">
        <v>29</v>
      </c>
      <c r="O255" s="149">
        <f>IF(N255/M255*100&gt;110,110,N255/M255*100)</f>
        <v>100</v>
      </c>
      <c r="P255" s="147"/>
      <c r="Q255" s="118"/>
      <c r="R255" s="121"/>
      <c r="S255" s="599"/>
    </row>
    <row r="256" spans="1:21" s="129" customFormat="1" ht="54.75" customHeight="1" x14ac:dyDescent="0.35">
      <c r="A256" s="500"/>
      <c r="B256" s="504"/>
      <c r="C256" s="199"/>
      <c r="D256" s="200" t="s">
        <v>6</v>
      </c>
      <c r="E256" s="201"/>
      <c r="F256" s="202"/>
      <c r="G256" s="203"/>
      <c r="H256" s="204"/>
      <c r="I256" s="204">
        <f>H253</f>
        <v>100</v>
      </c>
      <c r="J256" s="201"/>
      <c r="K256" s="200" t="s">
        <v>6</v>
      </c>
      <c r="L256" s="201"/>
      <c r="M256" s="205"/>
      <c r="N256" s="205"/>
      <c r="O256" s="204"/>
      <c r="P256" s="204">
        <f>(O255+O253+O254)/3</f>
        <v>100</v>
      </c>
      <c r="Q256" s="204">
        <f>(I256+P256)/2</f>
        <v>100</v>
      </c>
      <c r="R256" s="208" t="s">
        <v>31</v>
      </c>
      <c r="S256" s="599"/>
      <c r="T256" s="110"/>
      <c r="U256" s="206"/>
    </row>
    <row r="257" spans="1:21" ht="42" customHeight="1" x14ac:dyDescent="0.35">
      <c r="A257" s="500"/>
      <c r="B257" s="504"/>
      <c r="C257" s="272" t="s">
        <v>13</v>
      </c>
      <c r="D257" s="113" t="s">
        <v>91</v>
      </c>
      <c r="E257" s="121"/>
      <c r="F257" s="121"/>
      <c r="G257" s="121"/>
      <c r="H257" s="118"/>
      <c r="I257" s="118"/>
      <c r="J257" s="125" t="s">
        <v>13</v>
      </c>
      <c r="K257" s="146" t="s">
        <v>91</v>
      </c>
      <c r="L257" s="121"/>
      <c r="M257" s="151"/>
      <c r="N257" s="151"/>
      <c r="O257" s="118"/>
      <c r="P257" s="147"/>
      <c r="Q257" s="118"/>
      <c r="R257" s="121"/>
      <c r="S257" s="599"/>
    </row>
    <row r="258" spans="1:21" ht="69.75" x14ac:dyDescent="0.35">
      <c r="A258" s="500"/>
      <c r="B258" s="504"/>
      <c r="C258" s="114" t="s">
        <v>14</v>
      </c>
      <c r="D258" s="112" t="s">
        <v>89</v>
      </c>
      <c r="E258" s="121" t="s">
        <v>25</v>
      </c>
      <c r="F258" s="121">
        <v>95</v>
      </c>
      <c r="G258" s="121">
        <v>96.1</v>
      </c>
      <c r="H258" s="149">
        <f>IF(G258/F258*100&gt;100,100,G258/F258*100)</f>
        <v>100</v>
      </c>
      <c r="I258" s="121"/>
      <c r="J258" s="152" t="s">
        <v>14</v>
      </c>
      <c r="K258" s="148" t="s">
        <v>334</v>
      </c>
      <c r="L258" s="121" t="s">
        <v>38</v>
      </c>
      <c r="M258" s="121">
        <v>586</v>
      </c>
      <c r="N258" s="121">
        <v>586</v>
      </c>
      <c r="O258" s="149">
        <f>IF(N258/M258*100&gt;110,110,N258/M258*100)</f>
        <v>100</v>
      </c>
      <c r="P258" s="147"/>
      <c r="Q258" s="118"/>
      <c r="R258" s="121"/>
      <c r="S258" s="599"/>
    </row>
    <row r="259" spans="1:21" ht="69.75" x14ac:dyDescent="0.35">
      <c r="A259" s="500"/>
      <c r="B259" s="504"/>
      <c r="C259" s="114" t="s">
        <v>15</v>
      </c>
      <c r="D259" s="112" t="s">
        <v>92</v>
      </c>
      <c r="E259" s="121" t="s">
        <v>93</v>
      </c>
      <c r="F259" s="121">
        <v>35</v>
      </c>
      <c r="G259" s="121">
        <v>32.200000000000003</v>
      </c>
      <c r="H259" s="149">
        <f t="shared" si="2"/>
        <v>100</v>
      </c>
      <c r="I259" s="121"/>
      <c r="J259" s="152" t="s">
        <v>15</v>
      </c>
      <c r="K259" s="148" t="s">
        <v>482</v>
      </c>
      <c r="L259" s="121" t="s">
        <v>38</v>
      </c>
      <c r="M259" s="121">
        <v>2</v>
      </c>
      <c r="N259" s="121">
        <v>2</v>
      </c>
      <c r="O259" s="149">
        <f>IF(N259/M259*100&gt;110,110,N259/M259*100)</f>
        <v>100</v>
      </c>
      <c r="P259" s="147"/>
      <c r="Q259" s="118"/>
      <c r="R259" s="121"/>
      <c r="S259" s="599"/>
    </row>
    <row r="260" spans="1:21" x14ac:dyDescent="0.35">
      <c r="A260" s="500"/>
      <c r="B260" s="504"/>
      <c r="C260" s="114"/>
      <c r="D260" s="112"/>
      <c r="E260" s="121"/>
      <c r="F260" s="121"/>
      <c r="G260" s="121"/>
      <c r="H260" s="149"/>
      <c r="I260" s="121"/>
      <c r="J260" s="152" t="s">
        <v>39</v>
      </c>
      <c r="K260" s="148" t="s">
        <v>327</v>
      </c>
      <c r="L260" s="121" t="s">
        <v>38</v>
      </c>
      <c r="M260" s="121">
        <v>6</v>
      </c>
      <c r="N260" s="121">
        <v>6</v>
      </c>
      <c r="O260" s="149">
        <f>IF(N260/M260*100&gt;110,110,N260/M260*100)</f>
        <v>100</v>
      </c>
      <c r="P260" s="147"/>
      <c r="Q260" s="118"/>
      <c r="R260" s="121"/>
      <c r="S260" s="599"/>
    </row>
    <row r="261" spans="1:21" s="129" customFormat="1" ht="54.75" customHeight="1" x14ac:dyDescent="0.35">
      <c r="A261" s="500"/>
      <c r="B261" s="504"/>
      <c r="C261" s="199"/>
      <c r="D261" s="200" t="s">
        <v>6</v>
      </c>
      <c r="E261" s="201"/>
      <c r="F261" s="202"/>
      <c r="G261" s="203"/>
      <c r="H261" s="204"/>
      <c r="I261" s="204">
        <f>(H258+H259)/2</f>
        <v>100</v>
      </c>
      <c r="J261" s="201"/>
      <c r="K261" s="200" t="s">
        <v>6</v>
      </c>
      <c r="L261" s="201"/>
      <c r="M261" s="205"/>
      <c r="N261" s="205"/>
      <c r="O261" s="204"/>
      <c r="P261" s="204">
        <f>(O260+O258+O259)/3</f>
        <v>100</v>
      </c>
      <c r="Q261" s="204">
        <f>(I261+P261)/2</f>
        <v>100</v>
      </c>
      <c r="R261" s="208" t="s">
        <v>31</v>
      </c>
      <c r="S261" s="599"/>
      <c r="T261" s="110"/>
      <c r="U261" s="206"/>
    </row>
    <row r="262" spans="1:21" ht="69" customHeight="1" x14ac:dyDescent="0.35">
      <c r="A262" s="500">
        <v>24</v>
      </c>
      <c r="B262" s="504" t="s">
        <v>115</v>
      </c>
      <c r="C262" s="272" t="s">
        <v>12</v>
      </c>
      <c r="D262" s="113" t="s">
        <v>88</v>
      </c>
      <c r="E262" s="125"/>
      <c r="F262" s="125"/>
      <c r="G262" s="125"/>
      <c r="H262" s="118"/>
      <c r="I262" s="115"/>
      <c r="J262" s="116" t="s">
        <v>12</v>
      </c>
      <c r="K262" s="113" t="s">
        <v>88</v>
      </c>
      <c r="L262" s="117"/>
      <c r="M262" s="121"/>
      <c r="N262" s="121"/>
      <c r="O262" s="118"/>
      <c r="P262" s="147"/>
      <c r="Q262" s="118"/>
      <c r="R262" s="114"/>
      <c r="S262" s="599" t="s">
        <v>286</v>
      </c>
    </row>
    <row r="263" spans="1:21" ht="69.75" x14ac:dyDescent="0.35">
      <c r="A263" s="500"/>
      <c r="B263" s="504"/>
      <c r="C263" s="114" t="s">
        <v>7</v>
      </c>
      <c r="D263" s="112" t="s">
        <v>89</v>
      </c>
      <c r="E263" s="121" t="s">
        <v>25</v>
      </c>
      <c r="F263" s="121">
        <v>95</v>
      </c>
      <c r="G263" s="121">
        <v>97</v>
      </c>
      <c r="H263" s="149">
        <f>IF(G263/F263*100&gt;100,100,G263/F263*100)</f>
        <v>100</v>
      </c>
      <c r="I263" s="117"/>
      <c r="J263" s="117" t="s">
        <v>7</v>
      </c>
      <c r="K263" s="120" t="s">
        <v>330</v>
      </c>
      <c r="L263" s="117" t="s">
        <v>38</v>
      </c>
      <c r="M263" s="121">
        <v>53</v>
      </c>
      <c r="N263" s="121">
        <v>53</v>
      </c>
      <c r="O263" s="149">
        <f>IF(N263/M263*100&gt;110,110,N263/M263*100)</f>
        <v>100</v>
      </c>
      <c r="P263" s="147"/>
      <c r="Q263" s="118"/>
      <c r="R263" s="121"/>
      <c r="S263" s="599"/>
    </row>
    <row r="264" spans="1:21" ht="69.75" x14ac:dyDescent="0.35">
      <c r="A264" s="500"/>
      <c r="B264" s="504"/>
      <c r="C264" s="114"/>
      <c r="D264" s="112"/>
      <c r="E264" s="121"/>
      <c r="F264" s="121"/>
      <c r="G264" s="121"/>
      <c r="H264" s="149"/>
      <c r="I264" s="117"/>
      <c r="J264" s="117" t="s">
        <v>8</v>
      </c>
      <c r="K264" s="120" t="s">
        <v>325</v>
      </c>
      <c r="L264" s="117" t="s">
        <v>38</v>
      </c>
      <c r="M264" s="121">
        <v>184</v>
      </c>
      <c r="N264" s="121">
        <v>184</v>
      </c>
      <c r="O264" s="149">
        <f>IF(N264/M264*100&gt;110,110,N264/M264*100)</f>
        <v>100</v>
      </c>
      <c r="P264" s="147"/>
      <c r="Q264" s="118"/>
      <c r="R264" s="121"/>
      <c r="S264" s="599"/>
    </row>
    <row r="265" spans="1:21" ht="63.75" customHeight="1" x14ac:dyDescent="0.35">
      <c r="A265" s="500"/>
      <c r="B265" s="504"/>
      <c r="C265" s="114"/>
      <c r="D265" s="112"/>
      <c r="E265" s="121"/>
      <c r="F265" s="121"/>
      <c r="G265" s="121"/>
      <c r="H265" s="149"/>
      <c r="I265" s="117"/>
      <c r="J265" s="117" t="s">
        <v>9</v>
      </c>
      <c r="K265" s="120" t="s">
        <v>486</v>
      </c>
      <c r="L265" s="117" t="s">
        <v>38</v>
      </c>
      <c r="M265" s="471" t="s">
        <v>582</v>
      </c>
      <c r="N265" s="471" t="s">
        <v>582</v>
      </c>
      <c r="O265" s="472" t="s">
        <v>582</v>
      </c>
      <c r="P265" s="147"/>
      <c r="Q265" s="118"/>
      <c r="R265" s="121"/>
      <c r="S265" s="599"/>
    </row>
    <row r="266" spans="1:21" ht="63.75" customHeight="1" x14ac:dyDescent="0.35">
      <c r="A266" s="500"/>
      <c r="B266" s="504"/>
      <c r="C266" s="114"/>
      <c r="D266" s="112"/>
      <c r="E266" s="121"/>
      <c r="F266" s="121"/>
      <c r="G266" s="121"/>
      <c r="H266" s="149"/>
      <c r="I266" s="117"/>
      <c r="J266" s="117" t="s">
        <v>10</v>
      </c>
      <c r="K266" s="120" t="s">
        <v>329</v>
      </c>
      <c r="L266" s="117" t="s">
        <v>38</v>
      </c>
      <c r="M266" s="121">
        <v>22</v>
      </c>
      <c r="N266" s="121">
        <v>22</v>
      </c>
      <c r="O266" s="149">
        <f>IF(N266/M266*100&gt;110,110,N266/M266*100)</f>
        <v>100</v>
      </c>
      <c r="P266" s="147"/>
      <c r="Q266" s="118"/>
      <c r="R266" s="121"/>
      <c r="S266" s="599"/>
    </row>
    <row r="267" spans="1:21" s="129" customFormat="1" ht="54.75" customHeight="1" x14ac:dyDescent="0.35">
      <c r="A267" s="500"/>
      <c r="B267" s="504"/>
      <c r="C267" s="199"/>
      <c r="D267" s="200" t="s">
        <v>6</v>
      </c>
      <c r="E267" s="201"/>
      <c r="F267" s="202"/>
      <c r="G267" s="203"/>
      <c r="H267" s="204"/>
      <c r="I267" s="204">
        <f>H263</f>
        <v>100</v>
      </c>
      <c r="J267" s="201"/>
      <c r="K267" s="200" t="s">
        <v>6</v>
      </c>
      <c r="L267" s="201"/>
      <c r="M267" s="205"/>
      <c r="N267" s="205"/>
      <c r="O267" s="204"/>
      <c r="P267" s="204">
        <f>(O266+O263+O264)/3</f>
        <v>100</v>
      </c>
      <c r="Q267" s="204">
        <f>(I267+P267)/2</f>
        <v>100</v>
      </c>
      <c r="R267" s="208" t="s">
        <v>31</v>
      </c>
      <c r="S267" s="599"/>
      <c r="T267" s="110"/>
      <c r="U267" s="206"/>
    </row>
    <row r="268" spans="1:21" ht="39.75" customHeight="1" x14ac:dyDescent="0.35">
      <c r="A268" s="500"/>
      <c r="B268" s="504"/>
      <c r="C268" s="272" t="s">
        <v>13</v>
      </c>
      <c r="D268" s="113" t="s">
        <v>91</v>
      </c>
      <c r="E268" s="121"/>
      <c r="F268" s="121"/>
      <c r="G268" s="121"/>
      <c r="H268" s="118"/>
      <c r="I268" s="115"/>
      <c r="J268" s="272" t="s">
        <v>13</v>
      </c>
      <c r="K268" s="113" t="s">
        <v>91</v>
      </c>
      <c r="L268" s="117"/>
      <c r="M268" s="151"/>
      <c r="N268" s="151"/>
      <c r="O268" s="118"/>
      <c r="P268" s="147"/>
      <c r="Q268" s="118"/>
      <c r="R268" s="114"/>
      <c r="S268" s="599"/>
    </row>
    <row r="269" spans="1:21" ht="69.75" x14ac:dyDescent="0.35">
      <c r="A269" s="500"/>
      <c r="B269" s="504"/>
      <c r="C269" s="114" t="s">
        <v>14</v>
      </c>
      <c r="D269" s="112" t="s">
        <v>89</v>
      </c>
      <c r="E269" s="121" t="s">
        <v>25</v>
      </c>
      <c r="F269" s="121">
        <v>95</v>
      </c>
      <c r="G269" s="121">
        <v>97</v>
      </c>
      <c r="H269" s="149">
        <f>IF(G269/F269*100&gt;100,100,G269/F269*100)</f>
        <v>100</v>
      </c>
      <c r="I269" s="117"/>
      <c r="J269" s="123" t="s">
        <v>14</v>
      </c>
      <c r="K269" s="120" t="s">
        <v>334</v>
      </c>
      <c r="L269" s="117" t="s">
        <v>38</v>
      </c>
      <c r="M269" s="121">
        <v>252</v>
      </c>
      <c r="N269" s="121">
        <v>252</v>
      </c>
      <c r="O269" s="149">
        <f>IF(N269/M269*100&gt;110,110,N269/M269*100)</f>
        <v>100</v>
      </c>
      <c r="P269" s="147"/>
      <c r="Q269" s="118"/>
      <c r="R269" s="121"/>
      <c r="S269" s="599"/>
    </row>
    <row r="270" spans="1:21" ht="69.75" x14ac:dyDescent="0.35">
      <c r="A270" s="500"/>
      <c r="B270" s="504"/>
      <c r="C270" s="114" t="s">
        <v>15</v>
      </c>
      <c r="D270" s="112" t="s">
        <v>92</v>
      </c>
      <c r="E270" s="121" t="s">
        <v>93</v>
      </c>
      <c r="F270" s="121">
        <v>35</v>
      </c>
      <c r="G270" s="121">
        <v>27.4</v>
      </c>
      <c r="H270" s="149">
        <f t="shared" ref="H270:H317" si="4">IF(F270/G270*100&gt;100,100,F270/G270*100)</f>
        <v>100</v>
      </c>
      <c r="I270" s="117"/>
      <c r="J270" s="123" t="s">
        <v>15</v>
      </c>
      <c r="K270" s="148" t="s">
        <v>482</v>
      </c>
      <c r="L270" s="117" t="s">
        <v>38</v>
      </c>
      <c r="M270" s="121">
        <v>2</v>
      </c>
      <c r="N270" s="121">
        <v>2</v>
      </c>
      <c r="O270" s="149">
        <v>100</v>
      </c>
      <c r="P270" s="147"/>
      <c r="Q270" s="118"/>
      <c r="R270" s="121"/>
      <c r="S270" s="599"/>
    </row>
    <row r="271" spans="1:21" x14ac:dyDescent="0.35">
      <c r="A271" s="500"/>
      <c r="B271" s="504"/>
      <c r="C271" s="114"/>
      <c r="D271" s="112"/>
      <c r="E271" s="121"/>
      <c r="F271" s="121"/>
      <c r="G271" s="121"/>
      <c r="H271" s="149"/>
      <c r="I271" s="117"/>
      <c r="J271" s="123" t="s">
        <v>39</v>
      </c>
      <c r="K271" s="120" t="s">
        <v>327</v>
      </c>
      <c r="L271" s="117" t="s">
        <v>38</v>
      </c>
      <c r="M271" s="121">
        <v>5</v>
      </c>
      <c r="N271" s="121">
        <v>5</v>
      </c>
      <c r="O271" s="149">
        <f>IF(N271/M271*100&gt;110,110,N271/M271*100)</f>
        <v>100</v>
      </c>
      <c r="P271" s="147"/>
      <c r="Q271" s="118"/>
      <c r="R271" s="121"/>
      <c r="S271" s="599"/>
    </row>
    <row r="272" spans="1:21" s="129" customFormat="1" ht="54.75" customHeight="1" x14ac:dyDescent="0.35">
      <c r="A272" s="500"/>
      <c r="B272" s="504"/>
      <c r="C272" s="199"/>
      <c r="D272" s="200" t="s">
        <v>6</v>
      </c>
      <c r="E272" s="201"/>
      <c r="F272" s="202"/>
      <c r="G272" s="203"/>
      <c r="H272" s="204"/>
      <c r="I272" s="204">
        <f>(H269+H270)/2</f>
        <v>100</v>
      </c>
      <c r="J272" s="201"/>
      <c r="K272" s="200" t="s">
        <v>6</v>
      </c>
      <c r="L272" s="201"/>
      <c r="M272" s="205"/>
      <c r="N272" s="205"/>
      <c r="O272" s="204"/>
      <c r="P272" s="204">
        <f>(O269+O270+O271)/3</f>
        <v>100</v>
      </c>
      <c r="Q272" s="204">
        <f>(I272+P272)/2</f>
        <v>100</v>
      </c>
      <c r="R272" s="208" t="s">
        <v>31</v>
      </c>
      <c r="S272" s="599"/>
      <c r="T272" s="110"/>
      <c r="U272" s="206"/>
    </row>
    <row r="273" spans="1:47" ht="70.5" customHeight="1" x14ac:dyDescent="0.35">
      <c r="A273" s="500">
        <v>25</v>
      </c>
      <c r="B273" s="504" t="s">
        <v>116</v>
      </c>
      <c r="C273" s="272" t="s">
        <v>12</v>
      </c>
      <c r="D273" s="113" t="s">
        <v>88</v>
      </c>
      <c r="E273" s="125"/>
      <c r="F273" s="125"/>
      <c r="G273" s="125"/>
      <c r="H273" s="118"/>
      <c r="I273" s="118"/>
      <c r="J273" s="125" t="s">
        <v>12</v>
      </c>
      <c r="K273" s="146" t="s">
        <v>88</v>
      </c>
      <c r="L273" s="121"/>
      <c r="M273" s="121"/>
      <c r="N273" s="121"/>
      <c r="O273" s="118"/>
      <c r="P273" s="147"/>
      <c r="Q273" s="118"/>
      <c r="R273" s="121"/>
      <c r="S273" s="599" t="s">
        <v>286</v>
      </c>
    </row>
    <row r="274" spans="1:47" ht="69.75" customHeight="1" x14ac:dyDescent="0.35">
      <c r="A274" s="500"/>
      <c r="B274" s="504"/>
      <c r="C274" s="114" t="s">
        <v>7</v>
      </c>
      <c r="D274" s="112" t="s">
        <v>89</v>
      </c>
      <c r="E274" s="121" t="s">
        <v>25</v>
      </c>
      <c r="F274" s="121">
        <v>95</v>
      </c>
      <c r="G274" s="121">
        <v>99</v>
      </c>
      <c r="H274" s="149">
        <f>IF(G274/F274*100&gt;100,100,G274/F274*100)</f>
        <v>100</v>
      </c>
      <c r="I274" s="121"/>
      <c r="J274" s="121" t="s">
        <v>7</v>
      </c>
      <c r="K274" s="148" t="s">
        <v>330</v>
      </c>
      <c r="L274" s="121" t="s">
        <v>38</v>
      </c>
      <c r="M274" s="121">
        <v>61</v>
      </c>
      <c r="N274" s="121">
        <v>61</v>
      </c>
      <c r="O274" s="149">
        <f>IF(N274/M274*100&gt;110,110,N274/M274*100)</f>
        <v>100</v>
      </c>
      <c r="P274" s="147"/>
      <c r="Q274" s="118"/>
      <c r="R274" s="121"/>
      <c r="S274" s="599"/>
    </row>
    <row r="275" spans="1:47" ht="69.75" customHeight="1" x14ac:dyDescent="0.35">
      <c r="A275" s="500"/>
      <c r="B275" s="504"/>
      <c r="C275" s="114"/>
      <c r="D275" s="112"/>
      <c r="E275" s="121"/>
      <c r="F275" s="121"/>
      <c r="G275" s="121"/>
      <c r="H275" s="149"/>
      <c r="I275" s="121"/>
      <c r="J275" s="121" t="s">
        <v>8</v>
      </c>
      <c r="K275" s="148" t="s">
        <v>325</v>
      </c>
      <c r="L275" s="121" t="s">
        <v>38</v>
      </c>
      <c r="M275" s="121">
        <v>146</v>
      </c>
      <c r="N275" s="121">
        <v>146</v>
      </c>
      <c r="O275" s="149">
        <f>IF(N275/M275*100&gt;110,110,N275/M275*100)</f>
        <v>100</v>
      </c>
      <c r="P275" s="147"/>
      <c r="Q275" s="118"/>
      <c r="R275" s="121"/>
      <c r="S275" s="599"/>
    </row>
    <row r="276" spans="1:47" ht="66.75" customHeight="1" x14ac:dyDescent="0.35">
      <c r="A276" s="500"/>
      <c r="B276" s="504"/>
      <c r="C276" s="114"/>
      <c r="D276" s="112"/>
      <c r="E276" s="121"/>
      <c r="F276" s="121"/>
      <c r="G276" s="121"/>
      <c r="H276" s="149"/>
      <c r="I276" s="121"/>
      <c r="J276" s="121" t="s">
        <v>9</v>
      </c>
      <c r="K276" s="148" t="s">
        <v>329</v>
      </c>
      <c r="L276" s="121" t="s">
        <v>38</v>
      </c>
      <c r="M276" s="121">
        <v>23</v>
      </c>
      <c r="N276" s="121">
        <v>23</v>
      </c>
      <c r="O276" s="149">
        <f>IF(N276/M276*100&gt;110,110,N276/M276*100)</f>
        <v>100</v>
      </c>
      <c r="P276" s="147"/>
      <c r="Q276" s="118"/>
      <c r="R276" s="121"/>
      <c r="S276" s="599"/>
      <c r="U276" s="233"/>
      <c r="V276" s="233"/>
      <c r="W276" s="233"/>
      <c r="X276" s="233"/>
      <c r="Y276" s="233"/>
      <c r="Z276" s="233"/>
      <c r="AA276" s="233"/>
      <c r="AB276" s="233"/>
      <c r="AC276" s="233"/>
      <c r="AD276" s="233"/>
      <c r="AE276" s="233"/>
      <c r="AF276" s="233"/>
      <c r="AG276" s="233"/>
      <c r="AH276" s="233"/>
      <c r="AI276" s="233"/>
      <c r="AJ276" s="233"/>
      <c r="AK276" s="233"/>
      <c r="AL276" s="233"/>
      <c r="AM276" s="233"/>
      <c r="AN276" s="233"/>
      <c r="AO276" s="233"/>
      <c r="AP276" s="233"/>
      <c r="AQ276" s="233"/>
      <c r="AR276" s="233"/>
      <c r="AS276" s="233"/>
      <c r="AT276" s="233"/>
      <c r="AU276" s="233"/>
    </row>
    <row r="277" spans="1:47" s="129" customFormat="1" ht="54.75" customHeight="1" x14ac:dyDescent="0.35">
      <c r="A277" s="500"/>
      <c r="B277" s="504"/>
      <c r="C277" s="199"/>
      <c r="D277" s="200" t="s">
        <v>6</v>
      </c>
      <c r="E277" s="201"/>
      <c r="F277" s="202"/>
      <c r="G277" s="203"/>
      <c r="H277" s="204"/>
      <c r="I277" s="204">
        <f>H274</f>
        <v>100</v>
      </c>
      <c r="J277" s="201"/>
      <c r="K277" s="200" t="s">
        <v>6</v>
      </c>
      <c r="L277" s="201"/>
      <c r="M277" s="205"/>
      <c r="N277" s="205"/>
      <c r="O277" s="204"/>
      <c r="P277" s="204">
        <f>(O276+O274+O275)/3</f>
        <v>100</v>
      </c>
      <c r="Q277" s="204">
        <f>(I277+P277)/2</f>
        <v>100</v>
      </c>
      <c r="R277" s="208" t="s">
        <v>31</v>
      </c>
      <c r="S277" s="599"/>
      <c r="T277" s="110"/>
      <c r="U277" s="211"/>
      <c r="V277" s="233"/>
      <c r="W277" s="233"/>
      <c r="X277" s="233"/>
      <c r="Y277" s="233"/>
      <c r="Z277" s="233"/>
      <c r="AA277" s="233"/>
      <c r="AB277" s="233"/>
      <c r="AC277" s="233"/>
      <c r="AD277" s="233"/>
      <c r="AE277" s="233"/>
      <c r="AF277" s="233"/>
      <c r="AG277" s="233"/>
      <c r="AH277" s="233"/>
      <c r="AI277" s="233"/>
      <c r="AJ277" s="233"/>
      <c r="AK277" s="233"/>
      <c r="AL277" s="233"/>
      <c r="AM277" s="233"/>
      <c r="AN277" s="233"/>
      <c r="AO277" s="233"/>
      <c r="AP277" s="233"/>
      <c r="AQ277" s="233"/>
      <c r="AR277" s="233"/>
      <c r="AS277" s="233"/>
      <c r="AT277" s="233"/>
      <c r="AU277" s="233"/>
    </row>
    <row r="278" spans="1:47" ht="45.75" customHeight="1" x14ac:dyDescent="0.35">
      <c r="A278" s="500"/>
      <c r="B278" s="504"/>
      <c r="C278" s="272" t="s">
        <v>13</v>
      </c>
      <c r="D278" s="113" t="s">
        <v>91</v>
      </c>
      <c r="E278" s="121"/>
      <c r="F278" s="121"/>
      <c r="G278" s="121"/>
      <c r="H278" s="118"/>
      <c r="I278" s="118"/>
      <c r="J278" s="125" t="s">
        <v>13</v>
      </c>
      <c r="K278" s="146" t="s">
        <v>91</v>
      </c>
      <c r="L278" s="121"/>
      <c r="M278" s="151"/>
      <c r="N278" s="151"/>
      <c r="O278" s="118"/>
      <c r="P278" s="147"/>
      <c r="Q278" s="118"/>
      <c r="R278" s="121"/>
      <c r="S278" s="599"/>
      <c r="U278" s="233"/>
      <c r="V278" s="233"/>
      <c r="W278" s="233"/>
      <c r="X278" s="233"/>
      <c r="Y278" s="233"/>
      <c r="Z278" s="233"/>
      <c r="AA278" s="233"/>
      <c r="AB278" s="233"/>
      <c r="AC278" s="233"/>
      <c r="AD278" s="233"/>
      <c r="AE278" s="233"/>
      <c r="AF278" s="233"/>
      <c r="AG278" s="233"/>
      <c r="AH278" s="233"/>
      <c r="AI278" s="233"/>
      <c r="AJ278" s="233"/>
      <c r="AK278" s="233"/>
      <c r="AL278" s="233"/>
      <c r="AM278" s="233"/>
      <c r="AN278" s="233"/>
      <c r="AO278" s="233"/>
      <c r="AP278" s="233"/>
      <c r="AQ278" s="233"/>
      <c r="AR278" s="233"/>
      <c r="AS278" s="233"/>
      <c r="AT278" s="233"/>
      <c r="AU278" s="233"/>
    </row>
    <row r="279" spans="1:47" ht="69.75" x14ac:dyDescent="0.35">
      <c r="A279" s="500"/>
      <c r="B279" s="504"/>
      <c r="C279" s="114" t="s">
        <v>14</v>
      </c>
      <c r="D279" s="112" t="s">
        <v>89</v>
      </c>
      <c r="E279" s="121" t="s">
        <v>25</v>
      </c>
      <c r="F279" s="121">
        <v>95</v>
      </c>
      <c r="G279" s="121">
        <v>99</v>
      </c>
      <c r="H279" s="149">
        <f>IF(G279/F279*100&gt;100,100,G279/F279*100)</f>
        <v>100</v>
      </c>
      <c r="I279" s="121"/>
      <c r="J279" s="152" t="s">
        <v>14</v>
      </c>
      <c r="K279" s="148" t="s">
        <v>334</v>
      </c>
      <c r="L279" s="121" t="s">
        <v>38</v>
      </c>
      <c r="M279" s="121">
        <v>226</v>
      </c>
      <c r="N279" s="121">
        <v>226</v>
      </c>
      <c r="O279" s="149">
        <f>IF(N279/M279*100&gt;110,110,N279/M279*100)</f>
        <v>100</v>
      </c>
      <c r="P279" s="147"/>
      <c r="Q279" s="118"/>
      <c r="R279" s="121"/>
      <c r="S279" s="599"/>
      <c r="U279" s="233"/>
      <c r="V279" s="233"/>
      <c r="W279" s="233"/>
      <c r="X279" s="233"/>
      <c r="Y279" s="233"/>
      <c r="Z279" s="233"/>
      <c r="AA279" s="233"/>
      <c r="AB279" s="233"/>
      <c r="AC279" s="233"/>
      <c r="AD279" s="233"/>
      <c r="AE279" s="233"/>
      <c r="AF279" s="233"/>
      <c r="AG279" s="233"/>
      <c r="AH279" s="233"/>
      <c r="AI279" s="233"/>
      <c r="AJ279" s="233"/>
      <c r="AK279" s="233"/>
      <c r="AL279" s="233"/>
      <c r="AM279" s="233"/>
      <c r="AN279" s="233"/>
      <c r="AO279" s="233"/>
      <c r="AP279" s="233"/>
      <c r="AQ279" s="233"/>
      <c r="AR279" s="233"/>
      <c r="AS279" s="233"/>
      <c r="AT279" s="233"/>
      <c r="AU279" s="233"/>
    </row>
    <row r="280" spans="1:47" ht="69.75" x14ac:dyDescent="0.35">
      <c r="A280" s="500"/>
      <c r="B280" s="504"/>
      <c r="C280" s="114" t="s">
        <v>15</v>
      </c>
      <c r="D280" s="112" t="s">
        <v>92</v>
      </c>
      <c r="E280" s="121" t="s">
        <v>93</v>
      </c>
      <c r="F280" s="121">
        <v>35</v>
      </c>
      <c r="G280" s="121">
        <v>32.4</v>
      </c>
      <c r="H280" s="149">
        <f t="shared" si="4"/>
        <v>100</v>
      </c>
      <c r="I280" s="121"/>
      <c r="J280" s="152" t="s">
        <v>15</v>
      </c>
      <c r="K280" s="148" t="s">
        <v>482</v>
      </c>
      <c r="L280" s="121" t="s">
        <v>38</v>
      </c>
      <c r="M280" s="471" t="s">
        <v>582</v>
      </c>
      <c r="N280" s="471" t="s">
        <v>582</v>
      </c>
      <c r="O280" s="472" t="s">
        <v>582</v>
      </c>
      <c r="P280" s="147"/>
      <c r="Q280" s="118"/>
      <c r="R280" s="121"/>
      <c r="S280" s="599"/>
      <c r="U280" s="233"/>
      <c r="V280" s="233"/>
      <c r="W280" s="233"/>
      <c r="X280" s="233"/>
      <c r="Y280" s="233"/>
      <c r="Z280" s="233"/>
      <c r="AA280" s="233"/>
      <c r="AB280" s="233"/>
      <c r="AC280" s="233"/>
      <c r="AD280" s="233"/>
      <c r="AE280" s="233"/>
      <c r="AF280" s="233"/>
      <c r="AG280" s="233"/>
      <c r="AH280" s="233"/>
      <c r="AI280" s="233"/>
      <c r="AJ280" s="233"/>
      <c r="AK280" s="233"/>
      <c r="AL280" s="233"/>
      <c r="AM280" s="233"/>
      <c r="AN280" s="233"/>
      <c r="AO280" s="233"/>
      <c r="AP280" s="233"/>
      <c r="AQ280" s="233"/>
      <c r="AR280" s="233"/>
      <c r="AS280" s="233"/>
      <c r="AT280" s="233"/>
      <c r="AU280" s="233"/>
    </row>
    <row r="281" spans="1:47" x14ac:dyDescent="0.35">
      <c r="A281" s="500"/>
      <c r="B281" s="504"/>
      <c r="C281" s="114"/>
      <c r="D281" s="112"/>
      <c r="E281" s="121"/>
      <c r="F281" s="121"/>
      <c r="G281" s="121"/>
      <c r="H281" s="149"/>
      <c r="I281" s="121"/>
      <c r="J281" s="152" t="s">
        <v>39</v>
      </c>
      <c r="K281" s="148" t="s">
        <v>327</v>
      </c>
      <c r="L281" s="121" t="s">
        <v>38</v>
      </c>
      <c r="M281" s="121">
        <v>4</v>
      </c>
      <c r="N281" s="121">
        <v>4</v>
      </c>
      <c r="O281" s="149">
        <f>IF(N281/M281*100&gt;110,110,N281/M281*100)</f>
        <v>100</v>
      </c>
      <c r="P281" s="147"/>
      <c r="Q281" s="118"/>
      <c r="R281" s="121"/>
      <c r="S281" s="599"/>
      <c r="U281" s="233"/>
      <c r="V281" s="233"/>
      <c r="W281" s="233"/>
      <c r="X281" s="233"/>
      <c r="Y281" s="233"/>
      <c r="Z281" s="233"/>
      <c r="AA281" s="233"/>
      <c r="AB281" s="233"/>
      <c r="AC281" s="233"/>
      <c r="AD281" s="233"/>
      <c r="AE281" s="233"/>
      <c r="AF281" s="233"/>
      <c r="AG281" s="233"/>
      <c r="AH281" s="233"/>
      <c r="AI281" s="233"/>
      <c r="AJ281" s="233"/>
      <c r="AK281" s="233"/>
      <c r="AL281" s="233"/>
      <c r="AM281" s="233"/>
      <c r="AN281" s="233"/>
      <c r="AO281" s="233"/>
      <c r="AP281" s="233"/>
      <c r="AQ281" s="233"/>
      <c r="AR281" s="233"/>
      <c r="AS281" s="233"/>
      <c r="AT281" s="233"/>
      <c r="AU281" s="233"/>
    </row>
    <row r="282" spans="1:47" s="129" customFormat="1" ht="54.75" customHeight="1" x14ac:dyDescent="0.35">
      <c r="A282" s="500"/>
      <c r="B282" s="504"/>
      <c r="C282" s="199"/>
      <c r="D282" s="200" t="s">
        <v>6</v>
      </c>
      <c r="E282" s="201"/>
      <c r="F282" s="202"/>
      <c r="G282" s="203"/>
      <c r="H282" s="204"/>
      <c r="I282" s="204">
        <f>(H279+H280)/2</f>
        <v>100</v>
      </c>
      <c r="J282" s="201"/>
      <c r="K282" s="200" t="s">
        <v>6</v>
      </c>
      <c r="L282" s="201"/>
      <c r="M282" s="205"/>
      <c r="N282" s="205"/>
      <c r="O282" s="204"/>
      <c r="P282" s="204">
        <f>(O281+O279)/2</f>
        <v>100</v>
      </c>
      <c r="Q282" s="204">
        <f>(I282+P282)/2</f>
        <v>100</v>
      </c>
      <c r="R282" s="208" t="s">
        <v>31</v>
      </c>
      <c r="S282" s="599"/>
      <c r="T282" s="110"/>
      <c r="U282" s="211"/>
      <c r="V282" s="233"/>
      <c r="W282" s="233"/>
      <c r="X282" s="233"/>
      <c r="Y282" s="233"/>
      <c r="Z282" s="233"/>
      <c r="AA282" s="233"/>
      <c r="AB282" s="233"/>
      <c r="AC282" s="233"/>
      <c r="AD282" s="233"/>
      <c r="AE282" s="233"/>
      <c r="AF282" s="233"/>
      <c r="AG282" s="233"/>
      <c r="AH282" s="233"/>
      <c r="AI282" s="233"/>
      <c r="AJ282" s="233"/>
      <c r="AK282" s="233"/>
      <c r="AL282" s="233"/>
      <c r="AM282" s="233"/>
      <c r="AN282" s="233"/>
      <c r="AO282" s="233"/>
      <c r="AP282" s="233"/>
      <c r="AQ282" s="233"/>
      <c r="AR282" s="233"/>
      <c r="AS282" s="233"/>
      <c r="AT282" s="233"/>
      <c r="AU282" s="233"/>
    </row>
    <row r="283" spans="1:47" ht="82.5" customHeight="1" x14ac:dyDescent="0.35">
      <c r="A283" s="500">
        <v>26</v>
      </c>
      <c r="B283" s="504" t="s">
        <v>117</v>
      </c>
      <c r="C283" s="272" t="s">
        <v>12</v>
      </c>
      <c r="D283" s="113" t="s">
        <v>88</v>
      </c>
      <c r="E283" s="125"/>
      <c r="F283" s="125"/>
      <c r="G283" s="125"/>
      <c r="H283" s="118"/>
      <c r="I283" s="115"/>
      <c r="J283" s="116" t="s">
        <v>12</v>
      </c>
      <c r="K283" s="113" t="s">
        <v>88</v>
      </c>
      <c r="L283" s="117"/>
      <c r="M283" s="121"/>
      <c r="N283" s="121"/>
      <c r="O283" s="118"/>
      <c r="P283" s="147"/>
      <c r="Q283" s="118"/>
      <c r="R283" s="114"/>
      <c r="S283" s="599" t="s">
        <v>286</v>
      </c>
      <c r="U283" s="233"/>
      <c r="V283" s="233"/>
      <c r="W283" s="233"/>
      <c r="X283" s="233"/>
      <c r="Y283" s="233"/>
      <c r="Z283" s="233"/>
      <c r="AA283" s="233"/>
      <c r="AB283" s="233"/>
      <c r="AC283" s="233"/>
      <c r="AD283" s="233"/>
      <c r="AE283" s="233"/>
      <c r="AF283" s="233"/>
      <c r="AG283" s="233"/>
      <c r="AH283" s="233"/>
      <c r="AI283" s="233"/>
      <c r="AJ283" s="233"/>
      <c r="AK283" s="233"/>
      <c r="AL283" s="233"/>
      <c r="AM283" s="233"/>
      <c r="AN283" s="233"/>
      <c r="AO283" s="233"/>
      <c r="AP283" s="233"/>
      <c r="AQ283" s="233"/>
      <c r="AR283" s="233"/>
      <c r="AS283" s="233"/>
      <c r="AT283" s="233"/>
      <c r="AU283" s="233"/>
    </row>
    <row r="284" spans="1:47" ht="69.75" x14ac:dyDescent="0.35">
      <c r="A284" s="500"/>
      <c r="B284" s="504"/>
      <c r="C284" s="114" t="s">
        <v>7</v>
      </c>
      <c r="D284" s="112" t="s">
        <v>89</v>
      </c>
      <c r="E284" s="121" t="s">
        <v>25</v>
      </c>
      <c r="F284" s="121">
        <v>95</v>
      </c>
      <c r="G284" s="121">
        <v>100</v>
      </c>
      <c r="H284" s="149">
        <f>IF(G284/F284*100&gt;100,100,G284/F284*100)</f>
        <v>100</v>
      </c>
      <c r="I284" s="117"/>
      <c r="J284" s="117" t="s">
        <v>7</v>
      </c>
      <c r="K284" s="120" t="s">
        <v>330</v>
      </c>
      <c r="L284" s="117" t="s">
        <v>38</v>
      </c>
      <c r="M284" s="121">
        <v>64</v>
      </c>
      <c r="N284" s="121">
        <v>64</v>
      </c>
      <c r="O284" s="149">
        <f>IF(N284/M284*100&gt;110,110,N284/M284*100)</f>
        <v>100</v>
      </c>
      <c r="P284" s="147"/>
      <c r="Q284" s="118"/>
      <c r="R284" s="121"/>
      <c r="S284" s="599"/>
    </row>
    <row r="285" spans="1:47" ht="73.5" customHeight="1" x14ac:dyDescent="0.35">
      <c r="A285" s="500"/>
      <c r="B285" s="504"/>
      <c r="C285" s="114"/>
      <c r="D285" s="112"/>
      <c r="E285" s="121"/>
      <c r="F285" s="121"/>
      <c r="G285" s="121"/>
      <c r="H285" s="149"/>
      <c r="I285" s="117"/>
      <c r="J285" s="117" t="s">
        <v>8</v>
      </c>
      <c r="K285" s="120" t="s">
        <v>325</v>
      </c>
      <c r="L285" s="117" t="s">
        <v>38</v>
      </c>
      <c r="M285" s="121">
        <v>202</v>
      </c>
      <c r="N285" s="121">
        <v>202</v>
      </c>
      <c r="O285" s="149">
        <f>IF(N285/M285*100&gt;110,110,N285/M285*100)</f>
        <v>100</v>
      </c>
      <c r="P285" s="147"/>
      <c r="Q285" s="118"/>
      <c r="R285" s="121"/>
      <c r="S285" s="599"/>
    </row>
    <row r="286" spans="1:47" ht="33" customHeight="1" x14ac:dyDescent="0.35">
      <c r="A286" s="500"/>
      <c r="B286" s="504"/>
      <c r="C286" s="114"/>
      <c r="D286" s="112"/>
      <c r="E286" s="121"/>
      <c r="F286" s="121"/>
      <c r="G286" s="121"/>
      <c r="H286" s="149"/>
      <c r="I286" s="117"/>
      <c r="J286" s="117" t="s">
        <v>9</v>
      </c>
      <c r="K286" s="120" t="s">
        <v>336</v>
      </c>
      <c r="L286" s="117" t="s">
        <v>38</v>
      </c>
      <c r="M286" s="121">
        <v>30</v>
      </c>
      <c r="N286" s="121">
        <v>30</v>
      </c>
      <c r="O286" s="149">
        <f>IF(N286/M286*100&gt;110,110,N286/M286*100)</f>
        <v>100</v>
      </c>
      <c r="P286" s="147"/>
      <c r="Q286" s="118"/>
      <c r="R286" s="121"/>
      <c r="S286" s="599"/>
    </row>
    <row r="287" spans="1:47" x14ac:dyDescent="0.35">
      <c r="A287" s="500"/>
      <c r="B287" s="504"/>
      <c r="C287" s="114"/>
      <c r="D287" s="112"/>
      <c r="E287" s="121"/>
      <c r="F287" s="121"/>
      <c r="G287" s="121"/>
      <c r="H287" s="149"/>
      <c r="I287" s="117"/>
      <c r="J287" s="117" t="s">
        <v>10</v>
      </c>
      <c r="K287" s="148" t="s">
        <v>327</v>
      </c>
      <c r="L287" s="117" t="s">
        <v>38</v>
      </c>
      <c r="M287" s="471" t="s">
        <v>582</v>
      </c>
      <c r="N287" s="471" t="s">
        <v>582</v>
      </c>
      <c r="O287" s="472" t="s">
        <v>582</v>
      </c>
      <c r="P287" s="147"/>
      <c r="Q287" s="118"/>
      <c r="R287" s="121"/>
      <c r="S287" s="599"/>
    </row>
    <row r="288" spans="1:47" s="129" customFormat="1" ht="39.75" customHeight="1" x14ac:dyDescent="0.35">
      <c r="A288" s="500"/>
      <c r="B288" s="504"/>
      <c r="C288" s="199"/>
      <c r="D288" s="200" t="s">
        <v>6</v>
      </c>
      <c r="E288" s="201"/>
      <c r="F288" s="202"/>
      <c r="G288" s="203"/>
      <c r="H288" s="204"/>
      <c r="I288" s="204">
        <f>H284</f>
        <v>100</v>
      </c>
      <c r="J288" s="201"/>
      <c r="K288" s="200" t="s">
        <v>6</v>
      </c>
      <c r="L288" s="201"/>
      <c r="M288" s="205"/>
      <c r="N288" s="205"/>
      <c r="O288" s="204"/>
      <c r="P288" s="204">
        <f>(O286+O284+O285)/3</f>
        <v>100</v>
      </c>
      <c r="Q288" s="204">
        <f>(I288+P288)/2</f>
        <v>100</v>
      </c>
      <c r="R288" s="208" t="s">
        <v>31</v>
      </c>
      <c r="S288" s="599"/>
      <c r="T288" s="110"/>
      <c r="U288" s="206"/>
    </row>
    <row r="289" spans="1:21" ht="48" customHeight="1" x14ac:dyDescent="0.35">
      <c r="A289" s="500"/>
      <c r="B289" s="504"/>
      <c r="C289" s="272" t="s">
        <v>13</v>
      </c>
      <c r="D289" s="113" t="s">
        <v>91</v>
      </c>
      <c r="E289" s="121"/>
      <c r="F289" s="121"/>
      <c r="G289" s="121"/>
      <c r="H289" s="118"/>
      <c r="I289" s="115"/>
      <c r="J289" s="272" t="s">
        <v>13</v>
      </c>
      <c r="K289" s="113" t="s">
        <v>91</v>
      </c>
      <c r="L289" s="117"/>
      <c r="M289" s="151"/>
      <c r="N289" s="151"/>
      <c r="O289" s="118"/>
      <c r="P289" s="147"/>
      <c r="Q289" s="118"/>
      <c r="R289" s="114"/>
      <c r="S289" s="599"/>
    </row>
    <row r="290" spans="1:21" ht="69.75" x14ac:dyDescent="0.35">
      <c r="A290" s="500"/>
      <c r="B290" s="504"/>
      <c r="C290" s="114" t="s">
        <v>14</v>
      </c>
      <c r="D290" s="112" t="s">
        <v>89</v>
      </c>
      <c r="E290" s="121" t="s">
        <v>25</v>
      </c>
      <c r="F290" s="121">
        <v>95</v>
      </c>
      <c r="G290" s="121">
        <v>100</v>
      </c>
      <c r="H290" s="149">
        <f>IF(G290/F290*100&gt;100,100,G290/F290*100)</f>
        <v>100</v>
      </c>
      <c r="I290" s="117"/>
      <c r="J290" s="117" t="s">
        <v>14</v>
      </c>
      <c r="K290" s="120" t="s">
        <v>325</v>
      </c>
      <c r="L290" s="117" t="s">
        <v>38</v>
      </c>
      <c r="M290" s="121">
        <v>296</v>
      </c>
      <c r="N290" s="121">
        <v>296</v>
      </c>
      <c r="O290" s="149">
        <f>IF(N290/M290*100&gt;110,110,N290/M290*100)</f>
        <v>100</v>
      </c>
      <c r="P290" s="147"/>
      <c r="Q290" s="118"/>
      <c r="R290" s="121"/>
      <c r="S290" s="599"/>
    </row>
    <row r="291" spans="1:21" ht="69.75" x14ac:dyDescent="0.35">
      <c r="A291" s="500"/>
      <c r="B291" s="504"/>
      <c r="C291" s="114" t="s">
        <v>15</v>
      </c>
      <c r="D291" s="112" t="s">
        <v>92</v>
      </c>
      <c r="E291" s="121" t="s">
        <v>93</v>
      </c>
      <c r="F291" s="121">
        <v>35</v>
      </c>
      <c r="G291" s="121">
        <v>19</v>
      </c>
      <c r="H291" s="149">
        <f t="shared" si="4"/>
        <v>100</v>
      </c>
      <c r="I291" s="117"/>
      <c r="J291" s="123" t="s">
        <v>15</v>
      </c>
      <c r="K291" s="120" t="s">
        <v>327</v>
      </c>
      <c r="L291" s="117" t="s">
        <v>38</v>
      </c>
      <c r="M291" s="471" t="s">
        <v>582</v>
      </c>
      <c r="N291" s="471" t="s">
        <v>582</v>
      </c>
      <c r="O291" s="472" t="s">
        <v>582</v>
      </c>
      <c r="P291" s="147"/>
      <c r="Q291" s="118"/>
      <c r="R291" s="121"/>
      <c r="S291" s="599"/>
    </row>
    <row r="292" spans="1:21" s="129" customFormat="1" ht="54.75" customHeight="1" x14ac:dyDescent="0.35">
      <c r="A292" s="500"/>
      <c r="B292" s="504"/>
      <c r="C292" s="199"/>
      <c r="D292" s="200" t="s">
        <v>6</v>
      </c>
      <c r="E292" s="201"/>
      <c r="F292" s="202"/>
      <c r="G292" s="203"/>
      <c r="H292" s="204"/>
      <c r="I292" s="204">
        <f>(H290+H291)/2</f>
        <v>100</v>
      </c>
      <c r="J292" s="201"/>
      <c r="K292" s="200" t="s">
        <v>6</v>
      </c>
      <c r="L292" s="201"/>
      <c r="M292" s="205"/>
      <c r="N292" s="205"/>
      <c r="O292" s="204"/>
      <c r="P292" s="204">
        <f>O290/1</f>
        <v>100</v>
      </c>
      <c r="Q292" s="204">
        <f>(I292+P292)/2</f>
        <v>100</v>
      </c>
      <c r="R292" s="208" t="s">
        <v>31</v>
      </c>
      <c r="S292" s="599"/>
      <c r="T292" s="110"/>
      <c r="U292" s="206"/>
    </row>
    <row r="293" spans="1:21" ht="105.75" customHeight="1" x14ac:dyDescent="0.35">
      <c r="A293" s="500"/>
      <c r="B293" s="504"/>
      <c r="C293" s="272" t="s">
        <v>28</v>
      </c>
      <c r="D293" s="113" t="s">
        <v>396</v>
      </c>
      <c r="E293" s="121"/>
      <c r="F293" s="121"/>
      <c r="G293" s="121"/>
      <c r="H293" s="118"/>
      <c r="I293" s="115"/>
      <c r="J293" s="272" t="s">
        <v>28</v>
      </c>
      <c r="K293" s="113" t="str">
        <f>D293</f>
        <v>Предоставление консультационных и методических услуг</v>
      </c>
      <c r="L293" s="117"/>
      <c r="M293" s="153"/>
      <c r="N293" s="153"/>
      <c r="O293" s="118"/>
      <c r="P293" s="147"/>
      <c r="Q293" s="118"/>
      <c r="R293" s="114"/>
      <c r="S293" s="599"/>
    </row>
    <row r="294" spans="1:21" ht="72" customHeight="1" x14ac:dyDescent="0.35">
      <c r="A294" s="500"/>
      <c r="B294" s="504"/>
      <c r="C294" s="114" t="s">
        <v>29</v>
      </c>
      <c r="D294" s="112" t="s">
        <v>328</v>
      </c>
      <c r="E294" s="121" t="s">
        <v>38</v>
      </c>
      <c r="F294" s="121">
        <v>50</v>
      </c>
      <c r="G294" s="121">
        <v>50</v>
      </c>
      <c r="H294" s="149">
        <f t="shared" si="4"/>
        <v>100</v>
      </c>
      <c r="I294" s="117"/>
      <c r="J294" s="123" t="s">
        <v>29</v>
      </c>
      <c r="K294" s="120" t="s">
        <v>94</v>
      </c>
      <c r="L294" s="117" t="s">
        <v>36</v>
      </c>
      <c r="M294" s="442">
        <v>100</v>
      </c>
      <c r="N294" s="442">
        <v>100</v>
      </c>
      <c r="O294" s="443">
        <f>IF(N294/M294*100&gt;110,110,N294/M294*100)</f>
        <v>100</v>
      </c>
      <c r="P294" s="147"/>
      <c r="Q294" s="118"/>
      <c r="R294" s="121"/>
      <c r="S294" s="599"/>
    </row>
    <row r="295" spans="1:21" s="129" customFormat="1" ht="43.5" customHeight="1" x14ac:dyDescent="0.35">
      <c r="A295" s="500"/>
      <c r="B295" s="504"/>
      <c r="C295" s="208"/>
      <c r="D295" s="200" t="s">
        <v>6</v>
      </c>
      <c r="E295" s="208"/>
      <c r="F295" s="201"/>
      <c r="G295" s="201"/>
      <c r="H295" s="204"/>
      <c r="I295" s="204">
        <f>H294</f>
        <v>100</v>
      </c>
      <c r="J295" s="199"/>
      <c r="K295" s="200" t="s">
        <v>6</v>
      </c>
      <c r="L295" s="201"/>
      <c r="M295" s="205"/>
      <c r="N295" s="205"/>
      <c r="O295" s="204"/>
      <c r="P295" s="204">
        <f>O294</f>
        <v>100</v>
      </c>
      <c r="Q295" s="204">
        <f>(I295+P295)/2</f>
        <v>100</v>
      </c>
      <c r="R295" s="208" t="s">
        <v>31</v>
      </c>
      <c r="S295" s="599"/>
      <c r="T295" s="110"/>
    </row>
    <row r="296" spans="1:21" ht="72.75" customHeight="1" x14ac:dyDescent="0.35">
      <c r="A296" s="500">
        <v>27</v>
      </c>
      <c r="B296" s="504" t="s">
        <v>118</v>
      </c>
      <c r="C296" s="272" t="s">
        <v>12</v>
      </c>
      <c r="D296" s="113" t="s">
        <v>88</v>
      </c>
      <c r="E296" s="125"/>
      <c r="F296" s="125"/>
      <c r="G296" s="125"/>
      <c r="H296" s="118"/>
      <c r="I296" s="118"/>
      <c r="J296" s="125" t="s">
        <v>12</v>
      </c>
      <c r="K296" s="146" t="s">
        <v>88</v>
      </c>
      <c r="L296" s="121"/>
      <c r="M296" s="121"/>
      <c r="N296" s="121"/>
      <c r="O296" s="118"/>
      <c r="P296" s="147"/>
      <c r="Q296" s="118"/>
      <c r="R296" s="121"/>
      <c r="S296" s="599" t="s">
        <v>286</v>
      </c>
    </row>
    <row r="297" spans="1:21" ht="69.75" customHeight="1" x14ac:dyDescent="0.35">
      <c r="A297" s="500"/>
      <c r="B297" s="504"/>
      <c r="C297" s="114" t="s">
        <v>7</v>
      </c>
      <c r="D297" s="112" t="s">
        <v>89</v>
      </c>
      <c r="E297" s="121" t="s">
        <v>25</v>
      </c>
      <c r="F297" s="121">
        <v>95</v>
      </c>
      <c r="G297" s="121">
        <v>96</v>
      </c>
      <c r="H297" s="149">
        <f>IF(G297/F297*100&gt;100,100,G297/F297*100)</f>
        <v>100</v>
      </c>
      <c r="I297" s="121"/>
      <c r="J297" s="121" t="s">
        <v>7</v>
      </c>
      <c r="K297" s="148" t="s">
        <v>330</v>
      </c>
      <c r="L297" s="121" t="s">
        <v>38</v>
      </c>
      <c r="M297" s="121">
        <v>92</v>
      </c>
      <c r="N297" s="121">
        <v>92</v>
      </c>
      <c r="O297" s="149">
        <f>IF(N297/M297*100&gt;110,110,N297/M297*100)</f>
        <v>100</v>
      </c>
      <c r="P297" s="147"/>
      <c r="Q297" s="118"/>
      <c r="R297" s="121"/>
      <c r="S297" s="599"/>
    </row>
    <row r="298" spans="1:21" ht="69.75" customHeight="1" x14ac:dyDescent="0.35">
      <c r="A298" s="500"/>
      <c r="B298" s="504"/>
      <c r="C298" s="114"/>
      <c r="D298" s="112"/>
      <c r="E298" s="121"/>
      <c r="F298" s="121"/>
      <c r="G298" s="121"/>
      <c r="H298" s="149"/>
      <c r="I298" s="121"/>
      <c r="J298" s="121" t="s">
        <v>8</v>
      </c>
      <c r="K298" s="148" t="s">
        <v>325</v>
      </c>
      <c r="L298" s="121" t="s">
        <v>38</v>
      </c>
      <c r="M298" s="121">
        <v>207</v>
      </c>
      <c r="N298" s="121">
        <v>207</v>
      </c>
      <c r="O298" s="149">
        <f>IF(N298/M298*100&gt;110,110,N298/M298*100)</f>
        <v>100</v>
      </c>
      <c r="P298" s="147"/>
      <c r="Q298" s="118"/>
      <c r="R298" s="121"/>
      <c r="S298" s="599"/>
    </row>
    <row r="299" spans="1:21" ht="57.75" customHeight="1" x14ac:dyDescent="0.35">
      <c r="A299" s="500"/>
      <c r="B299" s="504"/>
      <c r="C299" s="114"/>
      <c r="D299" s="112"/>
      <c r="E299" s="121"/>
      <c r="F299" s="121"/>
      <c r="G299" s="121"/>
      <c r="H299" s="149"/>
      <c r="I299" s="121"/>
      <c r="J299" s="121" t="s">
        <v>9</v>
      </c>
      <c r="K299" s="148" t="s">
        <v>335</v>
      </c>
      <c r="L299" s="121" t="s">
        <v>38</v>
      </c>
      <c r="M299" s="121">
        <v>34</v>
      </c>
      <c r="N299" s="121">
        <v>34</v>
      </c>
      <c r="O299" s="149">
        <f>IF(N299/M299*100&gt;110,110,N299/M299*100)</f>
        <v>100</v>
      </c>
      <c r="P299" s="147"/>
      <c r="Q299" s="118"/>
      <c r="R299" s="121"/>
      <c r="S299" s="599"/>
    </row>
    <row r="300" spans="1:21" s="129" customFormat="1" ht="39.75" customHeight="1" x14ac:dyDescent="0.35">
      <c r="A300" s="500"/>
      <c r="B300" s="504"/>
      <c r="C300" s="199"/>
      <c r="D300" s="200" t="s">
        <v>6</v>
      </c>
      <c r="E300" s="201"/>
      <c r="F300" s="202"/>
      <c r="G300" s="203"/>
      <c r="H300" s="204"/>
      <c r="I300" s="204">
        <f>H297</f>
        <v>100</v>
      </c>
      <c r="J300" s="201"/>
      <c r="K300" s="200" t="s">
        <v>6</v>
      </c>
      <c r="L300" s="201"/>
      <c r="M300" s="205"/>
      <c r="N300" s="205"/>
      <c r="O300" s="204"/>
      <c r="P300" s="204">
        <f>(O297+O298+O299)/3</f>
        <v>100</v>
      </c>
      <c r="Q300" s="204">
        <f>(I300+P300)/2</f>
        <v>100</v>
      </c>
      <c r="R300" s="208" t="s">
        <v>31</v>
      </c>
      <c r="S300" s="599"/>
      <c r="T300" s="110"/>
      <c r="U300" s="206"/>
    </row>
    <row r="301" spans="1:21" ht="39" customHeight="1" x14ac:dyDescent="0.35">
      <c r="A301" s="500"/>
      <c r="B301" s="504"/>
      <c r="C301" s="272" t="s">
        <v>13</v>
      </c>
      <c r="D301" s="113" t="s">
        <v>91</v>
      </c>
      <c r="E301" s="121"/>
      <c r="F301" s="121"/>
      <c r="G301" s="121"/>
      <c r="H301" s="118"/>
      <c r="I301" s="118"/>
      <c r="J301" s="125" t="s">
        <v>13</v>
      </c>
      <c r="K301" s="146" t="s">
        <v>91</v>
      </c>
      <c r="L301" s="121"/>
      <c r="M301" s="151"/>
      <c r="N301" s="151"/>
      <c r="O301" s="118"/>
      <c r="P301" s="147"/>
      <c r="Q301" s="118"/>
      <c r="R301" s="121"/>
      <c r="S301" s="599"/>
    </row>
    <row r="302" spans="1:21" ht="69.75" x14ac:dyDescent="0.35">
      <c r="A302" s="500"/>
      <c r="B302" s="504"/>
      <c r="C302" s="114" t="s">
        <v>14</v>
      </c>
      <c r="D302" s="112" t="s">
        <v>89</v>
      </c>
      <c r="E302" s="121" t="s">
        <v>25</v>
      </c>
      <c r="F302" s="121">
        <v>95</v>
      </c>
      <c r="G302" s="121">
        <v>98</v>
      </c>
      <c r="H302" s="149">
        <f>IF(G302/F302*100&gt;100,100,G302/F302*100)</f>
        <v>100</v>
      </c>
      <c r="I302" s="121"/>
      <c r="J302" s="152" t="s">
        <v>14</v>
      </c>
      <c r="K302" s="148" t="s">
        <v>331</v>
      </c>
      <c r="L302" s="121" t="s">
        <v>38</v>
      </c>
      <c r="M302" s="121">
        <v>325</v>
      </c>
      <c r="N302" s="121">
        <v>325</v>
      </c>
      <c r="O302" s="149">
        <f>IF(N302/M302*100&gt;110,110,N302/M302*100)</f>
        <v>100</v>
      </c>
      <c r="P302" s="147"/>
      <c r="Q302" s="118"/>
      <c r="R302" s="121"/>
      <c r="S302" s="599"/>
    </row>
    <row r="303" spans="1:21" ht="69.75" x14ac:dyDescent="0.35">
      <c r="A303" s="500"/>
      <c r="B303" s="504"/>
      <c r="C303" s="114" t="s">
        <v>15</v>
      </c>
      <c r="D303" s="112" t="s">
        <v>92</v>
      </c>
      <c r="E303" s="121" t="s">
        <v>93</v>
      </c>
      <c r="F303" s="121">
        <v>35</v>
      </c>
      <c r="G303" s="121">
        <v>35</v>
      </c>
      <c r="H303" s="149">
        <f t="shared" si="4"/>
        <v>100</v>
      </c>
      <c r="I303" s="121"/>
      <c r="J303" s="152" t="s">
        <v>15</v>
      </c>
      <c r="K303" s="148" t="s">
        <v>482</v>
      </c>
      <c r="L303" s="121" t="s">
        <v>38</v>
      </c>
      <c r="M303" s="121">
        <v>2</v>
      </c>
      <c r="N303" s="121">
        <v>2</v>
      </c>
      <c r="O303" s="149">
        <f>IF(N303/M303*100&gt;110,110,N303/M303*100)</f>
        <v>100</v>
      </c>
      <c r="P303" s="147"/>
      <c r="Q303" s="118"/>
      <c r="R303" s="121"/>
      <c r="S303" s="599"/>
    </row>
    <row r="304" spans="1:21" x14ac:dyDescent="0.35">
      <c r="A304" s="500"/>
      <c r="B304" s="504"/>
      <c r="C304" s="114"/>
      <c r="D304" s="112"/>
      <c r="E304" s="121"/>
      <c r="F304" s="121"/>
      <c r="G304" s="121"/>
      <c r="H304" s="149"/>
      <c r="I304" s="121"/>
      <c r="J304" s="152" t="s">
        <v>39</v>
      </c>
      <c r="K304" s="148" t="s">
        <v>327</v>
      </c>
      <c r="L304" s="121" t="s">
        <v>38</v>
      </c>
      <c r="M304" s="121">
        <v>6</v>
      </c>
      <c r="N304" s="121">
        <v>6</v>
      </c>
      <c r="O304" s="149">
        <f>IF(N304/M304*100&gt;110,110,N304/M304*100)</f>
        <v>100</v>
      </c>
      <c r="P304" s="147"/>
      <c r="Q304" s="118"/>
      <c r="R304" s="121"/>
      <c r="S304" s="599"/>
    </row>
    <row r="305" spans="1:21" s="129" customFormat="1" ht="54.75" customHeight="1" x14ac:dyDescent="0.35">
      <c r="A305" s="500"/>
      <c r="B305" s="504"/>
      <c r="C305" s="199"/>
      <c r="D305" s="200" t="s">
        <v>6</v>
      </c>
      <c r="E305" s="201"/>
      <c r="F305" s="202"/>
      <c r="G305" s="203"/>
      <c r="H305" s="204"/>
      <c r="I305" s="204">
        <f>(H302+H303)/2</f>
        <v>100</v>
      </c>
      <c r="J305" s="201"/>
      <c r="K305" s="200" t="s">
        <v>6</v>
      </c>
      <c r="L305" s="201"/>
      <c r="M305" s="205"/>
      <c r="N305" s="205"/>
      <c r="O305" s="204"/>
      <c r="P305" s="204">
        <f>(O304+O302+O303)/3</f>
        <v>100</v>
      </c>
      <c r="Q305" s="204">
        <f>(I305+P305)/2</f>
        <v>100</v>
      </c>
      <c r="R305" s="208" t="s">
        <v>31</v>
      </c>
      <c r="S305" s="599"/>
      <c r="T305" s="110"/>
      <c r="U305" s="206"/>
    </row>
    <row r="306" spans="1:21" ht="66" customHeight="1" x14ac:dyDescent="0.35">
      <c r="A306" s="500"/>
      <c r="B306" s="504"/>
      <c r="C306" s="272" t="s">
        <v>28</v>
      </c>
      <c r="D306" s="113" t="s">
        <v>396</v>
      </c>
      <c r="E306" s="121"/>
      <c r="F306" s="121"/>
      <c r="G306" s="121"/>
      <c r="H306" s="118"/>
      <c r="I306" s="118"/>
      <c r="J306" s="125" t="s">
        <v>28</v>
      </c>
      <c r="K306" s="146" t="str">
        <f>D306</f>
        <v>Предоставление консультационных и методических услуг</v>
      </c>
      <c r="L306" s="121"/>
      <c r="M306" s="153"/>
      <c r="N306" s="153"/>
      <c r="O306" s="118"/>
      <c r="P306" s="147"/>
      <c r="Q306" s="118"/>
      <c r="R306" s="121"/>
      <c r="S306" s="599"/>
    </row>
    <row r="307" spans="1:21" ht="66" customHeight="1" x14ac:dyDescent="0.35">
      <c r="A307" s="500"/>
      <c r="B307" s="504"/>
      <c r="C307" s="114" t="s">
        <v>29</v>
      </c>
      <c r="D307" s="112" t="s">
        <v>337</v>
      </c>
      <c r="E307" s="121" t="s">
        <v>38</v>
      </c>
      <c r="F307" s="121">
        <v>50</v>
      </c>
      <c r="G307" s="121">
        <v>50</v>
      </c>
      <c r="H307" s="149">
        <f>IF(G307/F307*100&gt;100,100,G307/F307*100)</f>
        <v>100</v>
      </c>
      <c r="I307" s="121"/>
      <c r="J307" s="152" t="s">
        <v>29</v>
      </c>
      <c r="K307" s="148" t="s">
        <v>94</v>
      </c>
      <c r="L307" s="121" t="s">
        <v>36</v>
      </c>
      <c r="M307" s="121">
        <v>100</v>
      </c>
      <c r="N307" s="442">
        <v>100</v>
      </c>
      <c r="O307" s="149">
        <f>IF(N307/M307*100&gt;110,110,N307/M307*100)</f>
        <v>100</v>
      </c>
      <c r="P307" s="147"/>
      <c r="Q307" s="118"/>
      <c r="R307" s="121"/>
      <c r="S307" s="599"/>
    </row>
    <row r="308" spans="1:21" s="129" customFormat="1" ht="39" customHeight="1" x14ac:dyDescent="0.35">
      <c r="A308" s="500"/>
      <c r="B308" s="504"/>
      <c r="C308" s="208"/>
      <c r="D308" s="200" t="s">
        <v>6</v>
      </c>
      <c r="E308" s="208"/>
      <c r="F308" s="201"/>
      <c r="G308" s="201"/>
      <c r="H308" s="204"/>
      <c r="I308" s="204">
        <f>H307</f>
        <v>100</v>
      </c>
      <c r="J308" s="199"/>
      <c r="K308" s="200" t="s">
        <v>6</v>
      </c>
      <c r="L308" s="201"/>
      <c r="M308" s="205"/>
      <c r="N308" s="205"/>
      <c r="O308" s="204"/>
      <c r="P308" s="204">
        <f>O307</f>
        <v>100</v>
      </c>
      <c r="Q308" s="204">
        <f>(I308+P308)/2</f>
        <v>100</v>
      </c>
      <c r="R308" s="208" t="s">
        <v>31</v>
      </c>
      <c r="S308" s="599"/>
      <c r="T308" s="110"/>
    </row>
    <row r="309" spans="1:21" ht="67.5" customHeight="1" x14ac:dyDescent="0.35">
      <c r="A309" s="500">
        <v>28</v>
      </c>
      <c r="B309" s="504" t="s">
        <v>119</v>
      </c>
      <c r="C309" s="272" t="s">
        <v>12</v>
      </c>
      <c r="D309" s="113" t="s">
        <v>88</v>
      </c>
      <c r="E309" s="125"/>
      <c r="F309" s="125"/>
      <c r="G309" s="125"/>
      <c r="H309" s="118"/>
      <c r="I309" s="118"/>
      <c r="J309" s="125" t="s">
        <v>12</v>
      </c>
      <c r="K309" s="146" t="s">
        <v>88</v>
      </c>
      <c r="L309" s="121"/>
      <c r="M309" s="121"/>
      <c r="N309" s="121"/>
      <c r="O309" s="118"/>
      <c r="P309" s="147"/>
      <c r="Q309" s="118"/>
      <c r="R309" s="121"/>
      <c r="S309" s="599" t="s">
        <v>286</v>
      </c>
    </row>
    <row r="310" spans="1:21" ht="69.75" x14ac:dyDescent="0.35">
      <c r="A310" s="500"/>
      <c r="B310" s="504"/>
      <c r="C310" s="114" t="s">
        <v>7</v>
      </c>
      <c r="D310" s="112" t="s">
        <v>89</v>
      </c>
      <c r="E310" s="121" t="s">
        <v>25</v>
      </c>
      <c r="F310" s="121">
        <v>95</v>
      </c>
      <c r="G310" s="121">
        <v>100</v>
      </c>
      <c r="H310" s="149">
        <f>IF(G310/F310*100&gt;100,100,G310/F310*100)</f>
        <v>100</v>
      </c>
      <c r="I310" s="121"/>
      <c r="J310" s="121" t="s">
        <v>7</v>
      </c>
      <c r="K310" s="148" t="s">
        <v>330</v>
      </c>
      <c r="L310" s="121" t="s">
        <v>38</v>
      </c>
      <c r="M310" s="121">
        <v>54</v>
      </c>
      <c r="N310" s="121">
        <v>54</v>
      </c>
      <c r="O310" s="149">
        <f>IF(N310/M310*100&gt;110,110,N310/M310*100)</f>
        <v>100</v>
      </c>
      <c r="P310" s="147"/>
      <c r="Q310" s="118"/>
      <c r="R310" s="121"/>
      <c r="S310" s="599"/>
    </row>
    <row r="311" spans="1:21" ht="69.75" x14ac:dyDescent="0.35">
      <c r="A311" s="500"/>
      <c r="B311" s="504"/>
      <c r="C311" s="114"/>
      <c r="D311" s="112"/>
      <c r="E311" s="121"/>
      <c r="F311" s="121"/>
      <c r="G311" s="121"/>
      <c r="H311" s="149"/>
      <c r="I311" s="121"/>
      <c r="J311" s="121" t="s">
        <v>8</v>
      </c>
      <c r="K311" s="148" t="s">
        <v>325</v>
      </c>
      <c r="L311" s="121" t="s">
        <v>38</v>
      </c>
      <c r="M311" s="121">
        <v>190</v>
      </c>
      <c r="N311" s="121">
        <v>190</v>
      </c>
      <c r="O311" s="149">
        <f>IF(N311/M311*100&gt;110,110,N311/M311*100)</f>
        <v>100</v>
      </c>
      <c r="P311" s="147"/>
      <c r="Q311" s="118"/>
      <c r="R311" s="121"/>
      <c r="S311" s="599"/>
    </row>
    <row r="312" spans="1:21" x14ac:dyDescent="0.35">
      <c r="A312" s="500"/>
      <c r="B312" s="504"/>
      <c r="C312" s="114"/>
      <c r="D312" s="112"/>
      <c r="E312" s="121"/>
      <c r="F312" s="121"/>
      <c r="G312" s="121"/>
      <c r="H312" s="149"/>
      <c r="I312" s="121"/>
      <c r="J312" s="121" t="s">
        <v>9</v>
      </c>
      <c r="K312" s="148" t="s">
        <v>335</v>
      </c>
      <c r="L312" s="121" t="s">
        <v>38</v>
      </c>
      <c r="M312" s="121">
        <v>17</v>
      </c>
      <c r="N312" s="121">
        <v>17</v>
      </c>
      <c r="O312" s="149">
        <f>IF(N312/M312*100&gt;110,110,N312/M312*100)</f>
        <v>100</v>
      </c>
      <c r="P312" s="147"/>
      <c r="Q312" s="118"/>
      <c r="R312" s="121"/>
      <c r="S312" s="599"/>
    </row>
    <row r="313" spans="1:21" s="129" customFormat="1" ht="39.75" customHeight="1" x14ac:dyDescent="0.35">
      <c r="A313" s="500"/>
      <c r="B313" s="504"/>
      <c r="C313" s="199"/>
      <c r="D313" s="200" t="s">
        <v>6</v>
      </c>
      <c r="E313" s="201"/>
      <c r="F313" s="202"/>
      <c r="G313" s="203"/>
      <c r="H313" s="204"/>
      <c r="I313" s="204">
        <f>H310</f>
        <v>100</v>
      </c>
      <c r="J313" s="201"/>
      <c r="K313" s="200" t="s">
        <v>6</v>
      </c>
      <c r="L313" s="201"/>
      <c r="M313" s="205"/>
      <c r="N313" s="205"/>
      <c r="O313" s="204"/>
      <c r="P313" s="204">
        <f>(O310+O311+O312)/3</f>
        <v>100</v>
      </c>
      <c r="Q313" s="204">
        <f>(I313+P313)/2</f>
        <v>100</v>
      </c>
      <c r="R313" s="208" t="s">
        <v>31</v>
      </c>
      <c r="S313" s="599"/>
      <c r="T313" s="110"/>
      <c r="U313" s="206"/>
    </row>
    <row r="314" spans="1:21" ht="42" customHeight="1" x14ac:dyDescent="0.35">
      <c r="A314" s="500"/>
      <c r="B314" s="504"/>
      <c r="C314" s="272" t="s">
        <v>13</v>
      </c>
      <c r="D314" s="113" t="s">
        <v>91</v>
      </c>
      <c r="E314" s="121"/>
      <c r="F314" s="121"/>
      <c r="G314" s="121"/>
      <c r="H314" s="118"/>
      <c r="I314" s="118"/>
      <c r="J314" s="125" t="s">
        <v>13</v>
      </c>
      <c r="K314" s="146" t="s">
        <v>91</v>
      </c>
      <c r="L314" s="121"/>
      <c r="M314" s="151"/>
      <c r="N314" s="151"/>
      <c r="O314" s="118"/>
      <c r="P314" s="147"/>
      <c r="Q314" s="118"/>
      <c r="R314" s="121"/>
      <c r="S314" s="599"/>
    </row>
    <row r="315" spans="1:21" ht="69.75" x14ac:dyDescent="0.35">
      <c r="A315" s="500"/>
      <c r="B315" s="504"/>
      <c r="C315" s="114" t="s">
        <v>14</v>
      </c>
      <c r="D315" s="112" t="s">
        <v>89</v>
      </c>
      <c r="E315" s="121" t="s">
        <v>25</v>
      </c>
      <c r="F315" s="121">
        <v>95</v>
      </c>
      <c r="G315" s="121">
        <v>100</v>
      </c>
      <c r="H315" s="149">
        <f>IF(G315/F315*100&gt;100,100,G315/F315*100)</f>
        <v>100</v>
      </c>
      <c r="I315" s="121"/>
      <c r="J315" s="152" t="s">
        <v>14</v>
      </c>
      <c r="K315" s="148" t="s">
        <v>339</v>
      </c>
      <c r="L315" s="121" t="s">
        <v>38</v>
      </c>
      <c r="M315" s="121">
        <v>259</v>
      </c>
      <c r="N315" s="121">
        <v>259</v>
      </c>
      <c r="O315" s="149">
        <f>IF(N315/M315*100&gt;110,110,N315/M315*100)</f>
        <v>100</v>
      </c>
      <c r="P315" s="147"/>
      <c r="Q315" s="118"/>
      <c r="R315" s="121"/>
      <c r="S315" s="599"/>
    </row>
    <row r="316" spans="1:21" x14ac:dyDescent="0.35">
      <c r="A316" s="500"/>
      <c r="B316" s="504"/>
      <c r="C316" s="114"/>
      <c r="D316" s="112"/>
      <c r="E316" s="121"/>
      <c r="F316" s="121"/>
      <c r="G316" s="121"/>
      <c r="H316" s="149"/>
      <c r="I316" s="121"/>
      <c r="J316" s="152" t="s">
        <v>15</v>
      </c>
      <c r="K316" s="148" t="s">
        <v>327</v>
      </c>
      <c r="L316" s="121" t="s">
        <v>38</v>
      </c>
      <c r="M316" s="121">
        <v>1</v>
      </c>
      <c r="N316" s="121">
        <v>1</v>
      </c>
      <c r="O316" s="149">
        <f>IF(N316/M316*100&gt;110,110,N316/M316*100)</f>
        <v>100</v>
      </c>
      <c r="P316" s="147"/>
      <c r="Q316" s="118"/>
      <c r="R316" s="121"/>
      <c r="S316" s="599"/>
    </row>
    <row r="317" spans="1:21" ht="69.75" x14ac:dyDescent="0.35">
      <c r="A317" s="500"/>
      <c r="B317" s="504"/>
      <c r="C317" s="114" t="s">
        <v>15</v>
      </c>
      <c r="D317" s="112" t="s">
        <v>92</v>
      </c>
      <c r="E317" s="121" t="s">
        <v>93</v>
      </c>
      <c r="F317" s="121">
        <v>35</v>
      </c>
      <c r="G317" s="121">
        <v>28.2</v>
      </c>
      <c r="H317" s="149">
        <f t="shared" si="4"/>
        <v>100</v>
      </c>
      <c r="I317" s="121"/>
      <c r="J317" s="152" t="s">
        <v>39</v>
      </c>
      <c r="K317" s="148" t="s">
        <v>482</v>
      </c>
      <c r="L317" s="121" t="s">
        <v>38</v>
      </c>
      <c r="M317" s="121">
        <v>1</v>
      </c>
      <c r="N317" s="121">
        <v>1</v>
      </c>
      <c r="O317" s="149">
        <f>IF(N317/M317*100&gt;110,110,N317/M317*100)</f>
        <v>100</v>
      </c>
      <c r="P317" s="147"/>
      <c r="Q317" s="118"/>
      <c r="R317" s="121"/>
      <c r="S317" s="599"/>
    </row>
    <row r="318" spans="1:21" s="129" customFormat="1" ht="41.25" customHeight="1" x14ac:dyDescent="0.35">
      <c r="A318" s="500"/>
      <c r="B318" s="504"/>
      <c r="C318" s="208"/>
      <c r="D318" s="200" t="s">
        <v>6</v>
      </c>
      <c r="E318" s="208"/>
      <c r="F318" s="201"/>
      <c r="G318" s="201"/>
      <c r="H318" s="204"/>
      <c r="I318" s="204">
        <f>(H315+H317)/2</f>
        <v>100</v>
      </c>
      <c r="J318" s="199"/>
      <c r="K318" s="200" t="s">
        <v>6</v>
      </c>
      <c r="L318" s="201"/>
      <c r="M318" s="205"/>
      <c r="N318" s="205"/>
      <c r="O318" s="204"/>
      <c r="P318" s="204">
        <f>O315</f>
        <v>100</v>
      </c>
      <c r="Q318" s="204">
        <f>(I318+P318)/2</f>
        <v>100</v>
      </c>
      <c r="R318" s="208" t="s">
        <v>31</v>
      </c>
      <c r="S318" s="599"/>
      <c r="T318" s="110"/>
    </row>
    <row r="319" spans="1:21" ht="72.75" customHeight="1" x14ac:dyDescent="0.35">
      <c r="A319" s="500">
        <v>29</v>
      </c>
      <c r="B319" s="504" t="s">
        <v>120</v>
      </c>
      <c r="C319" s="272" t="s">
        <v>12</v>
      </c>
      <c r="D319" s="113" t="s">
        <v>88</v>
      </c>
      <c r="E319" s="125"/>
      <c r="F319" s="125"/>
      <c r="G319" s="125"/>
      <c r="H319" s="118"/>
      <c r="I319" s="118"/>
      <c r="J319" s="125" t="s">
        <v>12</v>
      </c>
      <c r="K319" s="146" t="s">
        <v>88</v>
      </c>
      <c r="L319" s="121"/>
      <c r="M319" s="121"/>
      <c r="N319" s="121"/>
      <c r="O319" s="118"/>
      <c r="P319" s="147"/>
      <c r="Q319" s="118"/>
      <c r="R319" s="117"/>
      <c r="S319" s="599" t="s">
        <v>286</v>
      </c>
    </row>
    <row r="320" spans="1:21" ht="69.75" x14ac:dyDescent="0.35">
      <c r="A320" s="500"/>
      <c r="B320" s="504"/>
      <c r="C320" s="114" t="s">
        <v>7</v>
      </c>
      <c r="D320" s="112" t="s">
        <v>89</v>
      </c>
      <c r="E320" s="121" t="s">
        <v>25</v>
      </c>
      <c r="F320" s="121">
        <v>95</v>
      </c>
      <c r="G320" s="121">
        <v>97.6</v>
      </c>
      <c r="H320" s="149">
        <f>IF(G320/F320*100&gt;100,100,G320/F320*100)</f>
        <v>100</v>
      </c>
      <c r="I320" s="121"/>
      <c r="J320" s="121" t="s">
        <v>7</v>
      </c>
      <c r="K320" s="148" t="s">
        <v>330</v>
      </c>
      <c r="L320" s="121" t="s">
        <v>38</v>
      </c>
      <c r="M320" s="121">
        <v>72</v>
      </c>
      <c r="N320" s="121">
        <v>72</v>
      </c>
      <c r="O320" s="149">
        <f>IF(N320/M320*100&gt;110,110,N320/M320*100)</f>
        <v>100</v>
      </c>
      <c r="P320" s="147"/>
      <c r="Q320" s="118"/>
      <c r="R320" s="121"/>
      <c r="S320" s="599"/>
    </row>
    <row r="321" spans="1:21" ht="69.75" x14ac:dyDescent="0.35">
      <c r="A321" s="500"/>
      <c r="B321" s="504"/>
      <c r="C321" s="114"/>
      <c r="D321" s="112"/>
      <c r="E321" s="121"/>
      <c r="F321" s="121"/>
      <c r="G321" s="121"/>
      <c r="H321" s="149"/>
      <c r="I321" s="121"/>
      <c r="J321" s="121" t="s">
        <v>8</v>
      </c>
      <c r="K321" s="148" t="s">
        <v>325</v>
      </c>
      <c r="L321" s="121" t="s">
        <v>38</v>
      </c>
      <c r="M321" s="121">
        <v>178</v>
      </c>
      <c r="N321" s="121">
        <v>178</v>
      </c>
      <c r="O321" s="149">
        <f>IF(N321/M321*100&gt;110,110,N321/M321*100)</f>
        <v>100</v>
      </c>
      <c r="P321" s="147"/>
      <c r="Q321" s="118"/>
      <c r="R321" s="121"/>
      <c r="S321" s="599"/>
    </row>
    <row r="322" spans="1:21" x14ac:dyDescent="0.35">
      <c r="A322" s="500"/>
      <c r="B322" s="504"/>
      <c r="C322" s="114"/>
      <c r="D322" s="112"/>
      <c r="E322" s="121"/>
      <c r="F322" s="121"/>
      <c r="G322" s="121"/>
      <c r="H322" s="149"/>
      <c r="I322" s="117"/>
      <c r="J322" s="117" t="s">
        <v>9</v>
      </c>
      <c r="K322" s="120" t="s">
        <v>473</v>
      </c>
      <c r="L322" s="117" t="s">
        <v>38</v>
      </c>
      <c r="M322" s="471" t="s">
        <v>582</v>
      </c>
      <c r="N322" s="471" t="s">
        <v>582</v>
      </c>
      <c r="O322" s="472" t="s">
        <v>582</v>
      </c>
      <c r="P322" s="147"/>
      <c r="Q322" s="118"/>
      <c r="R322" s="121"/>
      <c r="S322" s="599"/>
    </row>
    <row r="323" spans="1:21" x14ac:dyDescent="0.35">
      <c r="A323" s="500"/>
      <c r="B323" s="504"/>
      <c r="C323" s="114"/>
      <c r="D323" s="112"/>
      <c r="E323" s="121"/>
      <c r="F323" s="121"/>
      <c r="G323" s="121"/>
      <c r="H323" s="149"/>
      <c r="I323" s="117"/>
      <c r="J323" s="117" t="s">
        <v>10</v>
      </c>
      <c r="K323" s="120" t="s">
        <v>335</v>
      </c>
      <c r="L323" s="117" t="s">
        <v>38</v>
      </c>
      <c r="M323" s="121">
        <v>16</v>
      </c>
      <c r="N323" s="121">
        <v>16</v>
      </c>
      <c r="O323" s="149">
        <v>100</v>
      </c>
      <c r="P323" s="147"/>
      <c r="Q323" s="118"/>
      <c r="R323" s="121"/>
      <c r="S323" s="599"/>
    </row>
    <row r="324" spans="1:21" s="129" customFormat="1" ht="39.75" customHeight="1" x14ac:dyDescent="0.35">
      <c r="A324" s="500"/>
      <c r="B324" s="504"/>
      <c r="C324" s="199"/>
      <c r="D324" s="200" t="s">
        <v>6</v>
      </c>
      <c r="E324" s="201"/>
      <c r="F324" s="202"/>
      <c r="G324" s="203"/>
      <c r="H324" s="204"/>
      <c r="I324" s="204">
        <f>H320</f>
        <v>100</v>
      </c>
      <c r="J324" s="201"/>
      <c r="K324" s="200" t="s">
        <v>6</v>
      </c>
      <c r="L324" s="201"/>
      <c r="M324" s="205"/>
      <c r="N324" s="205"/>
      <c r="O324" s="204"/>
      <c r="P324" s="204">
        <f>(O320+O321+O323)/3</f>
        <v>100</v>
      </c>
      <c r="Q324" s="204">
        <f>(I324+P324)/2</f>
        <v>100</v>
      </c>
      <c r="R324" s="208" t="s">
        <v>31</v>
      </c>
      <c r="S324" s="599"/>
      <c r="T324" s="110"/>
      <c r="U324" s="206"/>
    </row>
    <row r="325" spans="1:21" ht="42" customHeight="1" x14ac:dyDescent="0.35">
      <c r="A325" s="500"/>
      <c r="B325" s="504"/>
      <c r="C325" s="272" t="s">
        <v>13</v>
      </c>
      <c r="D325" s="113" t="s">
        <v>91</v>
      </c>
      <c r="E325" s="121"/>
      <c r="F325" s="121"/>
      <c r="G325" s="121"/>
      <c r="H325" s="118"/>
      <c r="I325" s="115"/>
      <c r="J325" s="272" t="s">
        <v>13</v>
      </c>
      <c r="K325" s="113" t="s">
        <v>91</v>
      </c>
      <c r="L325" s="117"/>
      <c r="M325" s="151"/>
      <c r="N325" s="151"/>
      <c r="O325" s="118"/>
      <c r="P325" s="147"/>
      <c r="Q325" s="118"/>
      <c r="R325" s="114"/>
      <c r="S325" s="599"/>
    </row>
    <row r="326" spans="1:21" ht="69.75" x14ac:dyDescent="0.35">
      <c r="A326" s="500"/>
      <c r="B326" s="504"/>
      <c r="C326" s="114" t="s">
        <v>14</v>
      </c>
      <c r="D326" s="112" t="s">
        <v>89</v>
      </c>
      <c r="E326" s="121" t="s">
        <v>25</v>
      </c>
      <c r="F326" s="121">
        <v>95</v>
      </c>
      <c r="G326" s="121">
        <v>98.6</v>
      </c>
      <c r="H326" s="149">
        <f>IF(G326/F326*100&gt;100,100,G326/F326*100)</f>
        <v>100</v>
      </c>
      <c r="I326" s="117"/>
      <c r="J326" s="123" t="s">
        <v>14</v>
      </c>
      <c r="K326" s="120" t="s">
        <v>334</v>
      </c>
      <c r="L326" s="117" t="s">
        <v>38</v>
      </c>
      <c r="M326" s="121">
        <v>262</v>
      </c>
      <c r="N326" s="121">
        <v>262</v>
      </c>
      <c r="O326" s="149">
        <f>IF(N326/M326*100&gt;110,110,N326/M326*100)</f>
        <v>100</v>
      </c>
      <c r="P326" s="147"/>
      <c r="Q326" s="118"/>
      <c r="R326" s="121"/>
      <c r="S326" s="599"/>
    </row>
    <row r="327" spans="1:21" ht="69.75" x14ac:dyDescent="0.35">
      <c r="A327" s="500"/>
      <c r="B327" s="504"/>
      <c r="C327" s="114" t="s">
        <v>15</v>
      </c>
      <c r="D327" s="112" t="s">
        <v>92</v>
      </c>
      <c r="E327" s="121" t="s">
        <v>93</v>
      </c>
      <c r="F327" s="121">
        <v>35</v>
      </c>
      <c r="G327" s="121">
        <v>32.5</v>
      </c>
      <c r="H327" s="149">
        <f t="shared" ref="H327:H388" si="5">IF(F327/G327*100&gt;100,100,F327/G327*100)</f>
        <v>100</v>
      </c>
      <c r="I327" s="117"/>
      <c r="J327" s="123" t="s">
        <v>15</v>
      </c>
      <c r="K327" s="120" t="s">
        <v>482</v>
      </c>
      <c r="L327" s="117" t="s">
        <v>38</v>
      </c>
      <c r="M327" s="121">
        <v>2</v>
      </c>
      <c r="N327" s="121">
        <v>2</v>
      </c>
      <c r="O327" s="149">
        <f>IF(N327/M327*100&gt;110,110,N327/M327*100)</f>
        <v>100</v>
      </c>
      <c r="P327" s="147"/>
      <c r="Q327" s="118"/>
      <c r="R327" s="121"/>
      <c r="S327" s="599"/>
    </row>
    <row r="328" spans="1:21" x14ac:dyDescent="0.35">
      <c r="A328" s="500"/>
      <c r="B328" s="504"/>
      <c r="C328" s="114"/>
      <c r="D328" s="112"/>
      <c r="E328" s="121"/>
      <c r="F328" s="121"/>
      <c r="G328" s="121"/>
      <c r="H328" s="149"/>
      <c r="I328" s="117"/>
      <c r="J328" s="123" t="s">
        <v>39</v>
      </c>
      <c r="K328" s="120" t="s">
        <v>327</v>
      </c>
      <c r="L328" s="117" t="s">
        <v>38</v>
      </c>
      <c r="M328" s="121">
        <v>2</v>
      </c>
      <c r="N328" s="121">
        <v>2</v>
      </c>
      <c r="O328" s="149">
        <f>IF(N328/M328*100&gt;110,110,N328/M328*100)</f>
        <v>100</v>
      </c>
      <c r="P328" s="147"/>
      <c r="Q328" s="118"/>
      <c r="R328" s="121"/>
      <c r="S328" s="599"/>
    </row>
    <row r="329" spans="1:21" s="129" customFormat="1" ht="54.75" customHeight="1" x14ac:dyDescent="0.35">
      <c r="A329" s="500"/>
      <c r="B329" s="504"/>
      <c r="C329" s="199"/>
      <c r="D329" s="200" t="s">
        <v>6</v>
      </c>
      <c r="E329" s="201"/>
      <c r="F329" s="202"/>
      <c r="G329" s="203"/>
      <c r="H329" s="204"/>
      <c r="I329" s="204">
        <f>(H326+H327)/2</f>
        <v>100</v>
      </c>
      <c r="J329" s="201"/>
      <c r="K329" s="200" t="s">
        <v>6</v>
      </c>
      <c r="L329" s="201"/>
      <c r="M329" s="205"/>
      <c r="N329" s="205"/>
      <c r="O329" s="204"/>
      <c r="P329" s="204">
        <f>(O328+O326+O327)/3</f>
        <v>100</v>
      </c>
      <c r="Q329" s="204">
        <f>(I329+P329)/2</f>
        <v>100</v>
      </c>
      <c r="R329" s="208" t="s">
        <v>31</v>
      </c>
      <c r="S329" s="599"/>
      <c r="T329" s="110"/>
      <c r="U329" s="206"/>
    </row>
    <row r="330" spans="1:21" ht="75" customHeight="1" x14ac:dyDescent="0.35">
      <c r="A330" s="500">
        <v>30</v>
      </c>
      <c r="B330" s="504" t="s">
        <v>121</v>
      </c>
      <c r="C330" s="272" t="s">
        <v>12</v>
      </c>
      <c r="D330" s="113" t="s">
        <v>88</v>
      </c>
      <c r="E330" s="125"/>
      <c r="F330" s="125"/>
      <c r="G330" s="125"/>
      <c r="H330" s="118"/>
      <c r="I330" s="115"/>
      <c r="J330" s="116" t="s">
        <v>12</v>
      </c>
      <c r="K330" s="113" t="s">
        <v>88</v>
      </c>
      <c r="L330" s="117"/>
      <c r="M330" s="121"/>
      <c r="N330" s="121"/>
      <c r="O330" s="118"/>
      <c r="P330" s="147"/>
      <c r="Q330" s="118"/>
      <c r="R330" s="114"/>
      <c r="S330" s="599" t="s">
        <v>286</v>
      </c>
    </row>
    <row r="331" spans="1:21" ht="69.75" x14ac:dyDescent="0.35">
      <c r="A331" s="500"/>
      <c r="B331" s="504"/>
      <c r="C331" s="114" t="s">
        <v>7</v>
      </c>
      <c r="D331" s="112" t="s">
        <v>89</v>
      </c>
      <c r="E331" s="121" t="s">
        <v>25</v>
      </c>
      <c r="F331" s="121">
        <v>95</v>
      </c>
      <c r="G331" s="121">
        <v>100</v>
      </c>
      <c r="H331" s="149">
        <f>IF(G331/F331*100&gt;100,100,G331/F331*100)</f>
        <v>100</v>
      </c>
      <c r="I331" s="121"/>
      <c r="J331" s="121" t="s">
        <v>7</v>
      </c>
      <c r="K331" s="148" t="s">
        <v>330</v>
      </c>
      <c r="L331" s="121" t="s">
        <v>38</v>
      </c>
      <c r="M331" s="121">
        <v>129</v>
      </c>
      <c r="N331" s="121">
        <v>129</v>
      </c>
      <c r="O331" s="149">
        <f>IF(N331/M331*100&gt;110,110,N331/M331*100)</f>
        <v>100</v>
      </c>
      <c r="P331" s="147"/>
      <c r="Q331" s="118"/>
      <c r="R331" s="121"/>
      <c r="S331" s="599"/>
    </row>
    <row r="332" spans="1:21" ht="69.75" x14ac:dyDescent="0.35">
      <c r="A332" s="500"/>
      <c r="B332" s="504"/>
      <c r="C332" s="114"/>
      <c r="D332" s="112"/>
      <c r="E332" s="121"/>
      <c r="F332" s="121"/>
      <c r="G332" s="121"/>
      <c r="H332" s="149"/>
      <c r="I332" s="121"/>
      <c r="J332" s="121" t="s">
        <v>8</v>
      </c>
      <c r="K332" s="148" t="s">
        <v>325</v>
      </c>
      <c r="L332" s="121" t="s">
        <v>38</v>
      </c>
      <c r="M332" s="121">
        <v>307</v>
      </c>
      <c r="N332" s="121">
        <v>307</v>
      </c>
      <c r="O332" s="149">
        <f>IF(N332/M332*100&gt;110,110,N332/M332*100)</f>
        <v>100</v>
      </c>
      <c r="P332" s="147"/>
      <c r="Q332" s="118"/>
      <c r="R332" s="121"/>
      <c r="S332" s="599"/>
    </row>
    <row r="333" spans="1:21" x14ac:dyDescent="0.35">
      <c r="A333" s="500"/>
      <c r="B333" s="504"/>
      <c r="C333" s="114"/>
      <c r="D333" s="112"/>
      <c r="E333" s="121"/>
      <c r="F333" s="121"/>
      <c r="G333" s="121"/>
      <c r="H333" s="149"/>
      <c r="I333" s="121"/>
      <c r="J333" s="121" t="s">
        <v>9</v>
      </c>
      <c r="K333" s="148" t="s">
        <v>335</v>
      </c>
      <c r="L333" s="121" t="s">
        <v>38</v>
      </c>
      <c r="M333" s="121">
        <v>46</v>
      </c>
      <c r="N333" s="121">
        <v>46</v>
      </c>
      <c r="O333" s="149">
        <f>IF(N333/M333*100&gt;110,110,N333/M333*100)</f>
        <v>100</v>
      </c>
      <c r="P333" s="147"/>
      <c r="Q333" s="118"/>
      <c r="R333" s="121"/>
      <c r="S333" s="599"/>
    </row>
    <row r="334" spans="1:21" s="129" customFormat="1" ht="54.75" customHeight="1" x14ac:dyDescent="0.35">
      <c r="A334" s="500"/>
      <c r="B334" s="504"/>
      <c r="C334" s="199"/>
      <c r="D334" s="200" t="s">
        <v>6</v>
      </c>
      <c r="E334" s="201"/>
      <c r="F334" s="202"/>
      <c r="G334" s="203"/>
      <c r="H334" s="204"/>
      <c r="I334" s="204">
        <f>H331</f>
        <v>100</v>
      </c>
      <c r="J334" s="201"/>
      <c r="K334" s="200" t="s">
        <v>6</v>
      </c>
      <c r="L334" s="201"/>
      <c r="M334" s="205"/>
      <c r="N334" s="205"/>
      <c r="O334" s="204"/>
      <c r="P334" s="204">
        <f>(O333+O331+O332)/3</f>
        <v>100</v>
      </c>
      <c r="Q334" s="204">
        <f>(I334+P334)/2</f>
        <v>100</v>
      </c>
      <c r="R334" s="208" t="s">
        <v>31</v>
      </c>
      <c r="S334" s="599"/>
      <c r="T334" s="110"/>
      <c r="U334" s="206"/>
    </row>
    <row r="335" spans="1:21" ht="36.75" customHeight="1" x14ac:dyDescent="0.35">
      <c r="A335" s="500"/>
      <c r="B335" s="504"/>
      <c r="C335" s="272" t="s">
        <v>13</v>
      </c>
      <c r="D335" s="113" t="s">
        <v>91</v>
      </c>
      <c r="E335" s="121"/>
      <c r="F335" s="121"/>
      <c r="G335" s="121"/>
      <c r="H335" s="118"/>
      <c r="I335" s="118"/>
      <c r="J335" s="125" t="s">
        <v>13</v>
      </c>
      <c r="K335" s="146" t="s">
        <v>91</v>
      </c>
      <c r="L335" s="121"/>
      <c r="M335" s="151"/>
      <c r="N335" s="151"/>
      <c r="O335" s="118"/>
      <c r="P335" s="147"/>
      <c r="Q335" s="118"/>
      <c r="R335" s="114"/>
      <c r="S335" s="599"/>
    </row>
    <row r="336" spans="1:21" ht="62.25" customHeight="1" x14ac:dyDescent="0.35">
      <c r="A336" s="500"/>
      <c r="B336" s="504"/>
      <c r="C336" s="114" t="s">
        <v>14</v>
      </c>
      <c r="D336" s="112" t="s">
        <v>89</v>
      </c>
      <c r="E336" s="121" t="s">
        <v>25</v>
      </c>
      <c r="F336" s="121">
        <v>95</v>
      </c>
      <c r="G336" s="121">
        <v>100</v>
      </c>
      <c r="H336" s="149">
        <f>IF(G336/F336*100&gt;100,100,G336/F336*100)</f>
        <v>100</v>
      </c>
      <c r="I336" s="121"/>
      <c r="J336" s="152" t="s">
        <v>14</v>
      </c>
      <c r="K336" s="148" t="s">
        <v>334</v>
      </c>
      <c r="L336" s="121" t="s">
        <v>38</v>
      </c>
      <c r="M336" s="121">
        <v>455</v>
      </c>
      <c r="N336" s="121">
        <v>455</v>
      </c>
      <c r="O336" s="149">
        <f>IF(N336/M336*100&gt;110,110,N336/M336*100)</f>
        <v>100</v>
      </c>
      <c r="P336" s="147"/>
      <c r="Q336" s="118"/>
      <c r="R336" s="121"/>
      <c r="S336" s="599"/>
    </row>
    <row r="337" spans="1:21" ht="77.25" customHeight="1" x14ac:dyDescent="0.35">
      <c r="A337" s="500"/>
      <c r="B337" s="504"/>
      <c r="C337" s="114" t="s">
        <v>15</v>
      </c>
      <c r="D337" s="112" t="s">
        <v>92</v>
      </c>
      <c r="E337" s="121" t="s">
        <v>93</v>
      </c>
      <c r="F337" s="121">
        <v>35</v>
      </c>
      <c r="G337" s="121">
        <v>22.9</v>
      </c>
      <c r="H337" s="149">
        <f t="shared" si="5"/>
        <v>100</v>
      </c>
      <c r="I337" s="121"/>
      <c r="J337" s="152" t="s">
        <v>15</v>
      </c>
      <c r="K337" s="148" t="s">
        <v>327</v>
      </c>
      <c r="L337" s="121" t="s">
        <v>38</v>
      </c>
      <c r="M337" s="121">
        <v>10</v>
      </c>
      <c r="N337" s="121">
        <v>10</v>
      </c>
      <c r="O337" s="149">
        <f>IF(N337/M337*100&gt;110,110,N337/M337*100)</f>
        <v>100</v>
      </c>
      <c r="P337" s="147"/>
      <c r="Q337" s="118"/>
      <c r="R337" s="121"/>
      <c r="S337" s="599"/>
    </row>
    <row r="338" spans="1:21" ht="77.25" customHeight="1" x14ac:dyDescent="0.35">
      <c r="A338" s="500"/>
      <c r="B338" s="504"/>
      <c r="C338" s="114"/>
      <c r="D338" s="112"/>
      <c r="E338" s="121"/>
      <c r="F338" s="121"/>
      <c r="G338" s="121"/>
      <c r="H338" s="149"/>
      <c r="I338" s="121"/>
      <c r="J338" s="152" t="s">
        <v>39</v>
      </c>
      <c r="K338" s="148" t="s">
        <v>338</v>
      </c>
      <c r="L338" s="121" t="s">
        <v>38</v>
      </c>
      <c r="M338" s="121">
        <v>17</v>
      </c>
      <c r="N338" s="121">
        <v>17</v>
      </c>
      <c r="O338" s="149">
        <f>IF(N338/M338*100&gt;110,110,N338/M338*100)</f>
        <v>100</v>
      </c>
      <c r="P338" s="147"/>
      <c r="Q338" s="118"/>
      <c r="R338" s="121"/>
      <c r="S338" s="599"/>
    </row>
    <row r="339" spans="1:21" s="129" customFormat="1" ht="39" customHeight="1" x14ac:dyDescent="0.35">
      <c r="A339" s="500"/>
      <c r="B339" s="504"/>
      <c r="C339" s="208"/>
      <c r="D339" s="200" t="s">
        <v>6</v>
      </c>
      <c r="E339" s="208"/>
      <c r="F339" s="201"/>
      <c r="G339" s="201"/>
      <c r="H339" s="204"/>
      <c r="I339" s="204">
        <f>(H336+H337)/2</f>
        <v>100</v>
      </c>
      <c r="J339" s="199"/>
      <c r="K339" s="200" t="s">
        <v>6</v>
      </c>
      <c r="L339" s="201"/>
      <c r="M339" s="205"/>
      <c r="N339" s="205"/>
      <c r="O339" s="204"/>
      <c r="P339" s="204">
        <f>(O336+O337+O338)/3</f>
        <v>100</v>
      </c>
      <c r="Q339" s="204">
        <f>(I339+P339)/2</f>
        <v>100</v>
      </c>
      <c r="R339" s="208" t="s">
        <v>31</v>
      </c>
      <c r="S339" s="599"/>
      <c r="T339" s="110"/>
    </row>
    <row r="340" spans="1:21" ht="70.5" customHeight="1" x14ac:dyDescent="0.35">
      <c r="A340" s="500">
        <v>31</v>
      </c>
      <c r="B340" s="504" t="s">
        <v>122</v>
      </c>
      <c r="C340" s="272" t="s">
        <v>12</v>
      </c>
      <c r="D340" s="113" t="s">
        <v>88</v>
      </c>
      <c r="E340" s="125"/>
      <c r="F340" s="125"/>
      <c r="G340" s="125"/>
      <c r="H340" s="118"/>
      <c r="I340" s="115"/>
      <c r="J340" s="116" t="s">
        <v>12</v>
      </c>
      <c r="K340" s="113" t="s">
        <v>88</v>
      </c>
      <c r="L340" s="117"/>
      <c r="M340" s="121"/>
      <c r="N340" s="121"/>
      <c r="O340" s="118"/>
      <c r="P340" s="147"/>
      <c r="Q340" s="118"/>
      <c r="R340" s="117"/>
      <c r="S340" s="599" t="s">
        <v>286</v>
      </c>
    </row>
    <row r="341" spans="1:21" ht="69.75" x14ac:dyDescent="0.35">
      <c r="A341" s="500"/>
      <c r="B341" s="504"/>
      <c r="C341" s="114" t="s">
        <v>7</v>
      </c>
      <c r="D341" s="112" t="s">
        <v>89</v>
      </c>
      <c r="E341" s="121" t="s">
        <v>25</v>
      </c>
      <c r="F341" s="121">
        <v>95</v>
      </c>
      <c r="G341" s="121">
        <v>95</v>
      </c>
      <c r="H341" s="149">
        <f>IF(G341/F341*100&gt;100,100,G341/F341*100)</f>
        <v>100</v>
      </c>
      <c r="I341" s="117"/>
      <c r="J341" s="117" t="s">
        <v>7</v>
      </c>
      <c r="K341" s="120" t="s">
        <v>330</v>
      </c>
      <c r="L341" s="117" t="s">
        <v>38</v>
      </c>
      <c r="M341" s="121">
        <v>59</v>
      </c>
      <c r="N341" s="121">
        <v>59</v>
      </c>
      <c r="O341" s="149">
        <f>IF(N341/M341*100&gt;110,110,N341/M341*100)</f>
        <v>100</v>
      </c>
      <c r="P341" s="147"/>
      <c r="Q341" s="118"/>
      <c r="R341" s="121"/>
      <c r="S341" s="599"/>
    </row>
    <row r="342" spans="1:21" ht="69.75" x14ac:dyDescent="0.35">
      <c r="A342" s="500"/>
      <c r="B342" s="504"/>
      <c r="C342" s="114"/>
      <c r="D342" s="112"/>
      <c r="E342" s="121"/>
      <c r="F342" s="121"/>
      <c r="G342" s="121"/>
      <c r="H342" s="149"/>
      <c r="I342" s="117"/>
      <c r="J342" s="117" t="s">
        <v>8</v>
      </c>
      <c r="K342" s="120" t="s">
        <v>325</v>
      </c>
      <c r="L342" s="117" t="s">
        <v>38</v>
      </c>
      <c r="M342" s="121">
        <v>159</v>
      </c>
      <c r="N342" s="121">
        <v>159</v>
      </c>
      <c r="O342" s="149">
        <f>IF(N342/M342*100&gt;110,110,N342/M342*100)</f>
        <v>100</v>
      </c>
      <c r="P342" s="147"/>
      <c r="Q342" s="118"/>
      <c r="R342" s="121"/>
      <c r="S342" s="599"/>
    </row>
    <row r="343" spans="1:21" x14ac:dyDescent="0.35">
      <c r="A343" s="500"/>
      <c r="B343" s="504"/>
      <c r="C343" s="114"/>
      <c r="D343" s="112"/>
      <c r="E343" s="121"/>
      <c r="F343" s="121"/>
      <c r="G343" s="121"/>
      <c r="H343" s="149"/>
      <c r="I343" s="117"/>
      <c r="J343" s="117" t="s">
        <v>9</v>
      </c>
      <c r="K343" s="120" t="s">
        <v>473</v>
      </c>
      <c r="L343" s="117" t="s">
        <v>38</v>
      </c>
      <c r="M343" s="471" t="s">
        <v>582</v>
      </c>
      <c r="N343" s="471" t="s">
        <v>582</v>
      </c>
      <c r="O343" s="472" t="s">
        <v>582</v>
      </c>
      <c r="P343" s="147"/>
      <c r="Q343" s="118"/>
      <c r="R343" s="121"/>
      <c r="S343" s="599"/>
    </row>
    <row r="344" spans="1:21" x14ac:dyDescent="0.35">
      <c r="A344" s="500"/>
      <c r="B344" s="504"/>
      <c r="C344" s="114"/>
      <c r="D344" s="112"/>
      <c r="E344" s="121"/>
      <c r="F344" s="121"/>
      <c r="G344" s="121"/>
      <c r="H344" s="149"/>
      <c r="I344" s="117"/>
      <c r="J344" s="117" t="s">
        <v>10</v>
      </c>
      <c r="K344" s="120" t="s">
        <v>335</v>
      </c>
      <c r="L344" s="117" t="s">
        <v>38</v>
      </c>
      <c r="M344" s="121">
        <v>42</v>
      </c>
      <c r="N344" s="121">
        <v>42</v>
      </c>
      <c r="O344" s="149">
        <f>IF(N344/M344*100&gt;110,110,N344/M344*100)</f>
        <v>100</v>
      </c>
      <c r="P344" s="147"/>
      <c r="Q344" s="118"/>
      <c r="R344" s="121"/>
      <c r="S344" s="599"/>
    </row>
    <row r="345" spans="1:21" s="129" customFormat="1" ht="39.75" customHeight="1" x14ac:dyDescent="0.35">
      <c r="A345" s="500"/>
      <c r="B345" s="504"/>
      <c r="C345" s="199"/>
      <c r="D345" s="200" t="s">
        <v>6</v>
      </c>
      <c r="E345" s="201"/>
      <c r="F345" s="202"/>
      <c r="G345" s="203"/>
      <c r="H345" s="204"/>
      <c r="I345" s="204">
        <f>H341</f>
        <v>100</v>
      </c>
      <c r="J345" s="201"/>
      <c r="K345" s="200" t="s">
        <v>6</v>
      </c>
      <c r="L345" s="201"/>
      <c r="M345" s="205"/>
      <c r="N345" s="205"/>
      <c r="O345" s="204"/>
      <c r="P345" s="204">
        <f>(O341+O342+O344)/3</f>
        <v>100</v>
      </c>
      <c r="Q345" s="204">
        <f>(I345+P345)/2</f>
        <v>100</v>
      </c>
      <c r="R345" s="208" t="s">
        <v>31</v>
      </c>
      <c r="S345" s="599"/>
      <c r="T345" s="110"/>
      <c r="U345" s="206"/>
    </row>
    <row r="346" spans="1:21" ht="40.5" customHeight="1" x14ac:dyDescent="0.35">
      <c r="A346" s="500"/>
      <c r="B346" s="504"/>
      <c r="C346" s="272" t="s">
        <v>13</v>
      </c>
      <c r="D346" s="113" t="s">
        <v>91</v>
      </c>
      <c r="E346" s="121"/>
      <c r="F346" s="121"/>
      <c r="G346" s="121"/>
      <c r="H346" s="118"/>
      <c r="I346" s="115"/>
      <c r="J346" s="272" t="s">
        <v>13</v>
      </c>
      <c r="K346" s="113" t="s">
        <v>91</v>
      </c>
      <c r="L346" s="117"/>
      <c r="M346" s="151"/>
      <c r="N346" s="151"/>
      <c r="O346" s="118"/>
      <c r="P346" s="147"/>
      <c r="Q346" s="118"/>
      <c r="R346" s="117"/>
      <c r="S346" s="599"/>
    </row>
    <row r="347" spans="1:21" ht="69.75" x14ac:dyDescent="0.35">
      <c r="A347" s="500"/>
      <c r="B347" s="504"/>
      <c r="C347" s="114" t="s">
        <v>14</v>
      </c>
      <c r="D347" s="112" t="s">
        <v>89</v>
      </c>
      <c r="E347" s="121" t="s">
        <v>25</v>
      </c>
      <c r="F347" s="121">
        <v>95</v>
      </c>
      <c r="G347" s="121">
        <v>95</v>
      </c>
      <c r="H347" s="149">
        <f>IF(G347/F347*100&gt;100,100,G347/F347*100)</f>
        <v>100</v>
      </c>
      <c r="I347" s="117"/>
      <c r="J347" s="123" t="s">
        <v>14</v>
      </c>
      <c r="K347" s="120" t="s">
        <v>339</v>
      </c>
      <c r="L347" s="117" t="s">
        <v>38</v>
      </c>
      <c r="M347" s="121">
        <v>251</v>
      </c>
      <c r="N347" s="121">
        <v>251</v>
      </c>
      <c r="O347" s="149">
        <f>IF(N347/M347*100&gt;110,110,N347/M347*100)</f>
        <v>100</v>
      </c>
      <c r="P347" s="147"/>
      <c r="Q347" s="118"/>
      <c r="R347" s="121"/>
      <c r="S347" s="599"/>
    </row>
    <row r="348" spans="1:21" ht="69.75" x14ac:dyDescent="0.35">
      <c r="A348" s="500"/>
      <c r="B348" s="504"/>
      <c r="C348" s="114" t="s">
        <v>15</v>
      </c>
      <c r="D348" s="112" t="s">
        <v>92</v>
      </c>
      <c r="E348" s="121" t="s">
        <v>93</v>
      </c>
      <c r="F348" s="121">
        <v>35</v>
      </c>
      <c r="G348" s="121">
        <v>22</v>
      </c>
      <c r="H348" s="149">
        <f t="shared" si="5"/>
        <v>100</v>
      </c>
      <c r="I348" s="117"/>
      <c r="J348" s="123" t="s">
        <v>15</v>
      </c>
      <c r="K348" s="148" t="s">
        <v>482</v>
      </c>
      <c r="L348" s="117" t="s">
        <v>38</v>
      </c>
      <c r="M348" s="121">
        <v>1</v>
      </c>
      <c r="N348" s="121">
        <v>1</v>
      </c>
      <c r="O348" s="149">
        <v>100</v>
      </c>
      <c r="P348" s="147"/>
      <c r="Q348" s="118"/>
      <c r="R348" s="121"/>
      <c r="S348" s="599"/>
    </row>
    <row r="349" spans="1:21" x14ac:dyDescent="0.35">
      <c r="A349" s="500"/>
      <c r="B349" s="504"/>
      <c r="C349" s="114"/>
      <c r="D349" s="112"/>
      <c r="E349" s="121"/>
      <c r="F349" s="121"/>
      <c r="G349" s="121"/>
      <c r="H349" s="149"/>
      <c r="I349" s="117"/>
      <c r="J349" s="123" t="s">
        <v>39</v>
      </c>
      <c r="K349" s="120" t="s">
        <v>327</v>
      </c>
      <c r="L349" s="117" t="s">
        <v>38</v>
      </c>
      <c r="M349" s="121">
        <v>8</v>
      </c>
      <c r="N349" s="121">
        <v>8</v>
      </c>
      <c r="O349" s="149">
        <f>IF(N349/M349*100&gt;110,110,N349/M349*100)</f>
        <v>100</v>
      </c>
      <c r="P349" s="147"/>
      <c r="Q349" s="118"/>
      <c r="R349" s="121"/>
      <c r="S349" s="599"/>
    </row>
    <row r="350" spans="1:21" s="129" customFormat="1" ht="39" customHeight="1" x14ac:dyDescent="0.35">
      <c r="A350" s="500"/>
      <c r="B350" s="504"/>
      <c r="C350" s="208"/>
      <c r="D350" s="200" t="s">
        <v>6</v>
      </c>
      <c r="E350" s="208"/>
      <c r="F350" s="201"/>
      <c r="G350" s="201"/>
      <c r="H350" s="204"/>
      <c r="I350" s="204">
        <f>(H347+H348)/2</f>
        <v>100</v>
      </c>
      <c r="J350" s="199"/>
      <c r="K350" s="200" t="s">
        <v>6</v>
      </c>
      <c r="L350" s="201"/>
      <c r="M350" s="205"/>
      <c r="N350" s="205"/>
      <c r="O350" s="204"/>
      <c r="P350" s="204">
        <f>(O346+O348+O347+O349)/3</f>
        <v>100</v>
      </c>
      <c r="Q350" s="204">
        <f>(I350+P350)/2</f>
        <v>100</v>
      </c>
      <c r="R350" s="208" t="s">
        <v>31</v>
      </c>
      <c r="S350" s="599"/>
      <c r="T350" s="110"/>
    </row>
    <row r="351" spans="1:21" ht="78.75" customHeight="1" x14ac:dyDescent="0.35">
      <c r="A351" s="500">
        <v>32</v>
      </c>
      <c r="B351" s="504" t="s">
        <v>123</v>
      </c>
      <c r="C351" s="272" t="s">
        <v>12</v>
      </c>
      <c r="D351" s="113" t="s">
        <v>88</v>
      </c>
      <c r="E351" s="125"/>
      <c r="F351" s="125"/>
      <c r="G351" s="125"/>
      <c r="H351" s="118"/>
      <c r="I351" s="118"/>
      <c r="J351" s="125" t="s">
        <v>12</v>
      </c>
      <c r="K351" s="146" t="s">
        <v>88</v>
      </c>
      <c r="L351" s="121"/>
      <c r="M351" s="121"/>
      <c r="N351" s="121"/>
      <c r="O351" s="118"/>
      <c r="P351" s="147"/>
      <c r="Q351" s="118"/>
      <c r="R351" s="114"/>
      <c r="S351" s="599" t="s">
        <v>286</v>
      </c>
    </row>
    <row r="352" spans="1:21" ht="69.75" x14ac:dyDescent="0.35">
      <c r="A352" s="500"/>
      <c r="B352" s="504"/>
      <c r="C352" s="114" t="s">
        <v>7</v>
      </c>
      <c r="D352" s="112" t="s">
        <v>89</v>
      </c>
      <c r="E352" s="121" t="s">
        <v>25</v>
      </c>
      <c r="F352" s="121">
        <v>95</v>
      </c>
      <c r="G352" s="121">
        <v>98</v>
      </c>
      <c r="H352" s="149">
        <f>IF(G352/F352*100&gt;100,100,G352/F352*100)</f>
        <v>100</v>
      </c>
      <c r="I352" s="121"/>
      <c r="J352" s="121" t="s">
        <v>7</v>
      </c>
      <c r="K352" s="148" t="s">
        <v>330</v>
      </c>
      <c r="L352" s="121" t="s">
        <v>38</v>
      </c>
      <c r="M352" s="121">
        <v>90</v>
      </c>
      <c r="N352" s="121">
        <v>90</v>
      </c>
      <c r="O352" s="149">
        <f>IF(N352/M352*100&gt;110,110,N352/M352*100)</f>
        <v>100</v>
      </c>
      <c r="P352" s="147"/>
      <c r="Q352" s="118"/>
      <c r="R352" s="121"/>
      <c r="S352" s="599"/>
    </row>
    <row r="353" spans="1:21" ht="69.75" x14ac:dyDescent="0.35">
      <c r="A353" s="500"/>
      <c r="B353" s="504"/>
      <c r="C353" s="114"/>
      <c r="D353" s="112"/>
      <c r="E353" s="121"/>
      <c r="F353" s="121"/>
      <c r="G353" s="121"/>
      <c r="H353" s="149"/>
      <c r="I353" s="121"/>
      <c r="J353" s="121" t="s">
        <v>8</v>
      </c>
      <c r="K353" s="148" t="s">
        <v>325</v>
      </c>
      <c r="L353" s="121" t="s">
        <v>38</v>
      </c>
      <c r="M353" s="121">
        <v>175</v>
      </c>
      <c r="N353" s="121">
        <v>175</v>
      </c>
      <c r="O353" s="149">
        <f>IF(N353/M353*100&gt;110,110,N353/M353*100)</f>
        <v>100</v>
      </c>
      <c r="P353" s="147"/>
      <c r="Q353" s="118"/>
      <c r="R353" s="121"/>
      <c r="S353" s="599"/>
    </row>
    <row r="354" spans="1:21" x14ac:dyDescent="0.35">
      <c r="A354" s="500"/>
      <c r="B354" s="504"/>
      <c r="C354" s="114"/>
      <c r="D354" s="112"/>
      <c r="E354" s="121"/>
      <c r="F354" s="121"/>
      <c r="G354" s="121"/>
      <c r="H354" s="149"/>
      <c r="I354" s="121"/>
      <c r="J354" s="121" t="s">
        <v>9</v>
      </c>
      <c r="K354" s="148" t="s">
        <v>335</v>
      </c>
      <c r="L354" s="121" t="s">
        <v>38</v>
      </c>
      <c r="M354" s="121">
        <v>26</v>
      </c>
      <c r="N354" s="121">
        <v>26</v>
      </c>
      <c r="O354" s="149">
        <f>IF(N354/M354*100&gt;110,110,N354/M354*100)</f>
        <v>100</v>
      </c>
      <c r="P354" s="147"/>
      <c r="Q354" s="118"/>
      <c r="R354" s="121"/>
      <c r="S354" s="599"/>
    </row>
    <row r="355" spans="1:21" s="129" customFormat="1" ht="39" customHeight="1" x14ac:dyDescent="0.35">
      <c r="A355" s="500"/>
      <c r="B355" s="504"/>
      <c r="C355" s="208"/>
      <c r="D355" s="200" t="s">
        <v>6</v>
      </c>
      <c r="E355" s="208"/>
      <c r="F355" s="201"/>
      <c r="G355" s="201"/>
      <c r="H355" s="204"/>
      <c r="I355" s="204">
        <f>H352</f>
        <v>100</v>
      </c>
      <c r="J355" s="199"/>
      <c r="K355" s="200" t="s">
        <v>6</v>
      </c>
      <c r="L355" s="201"/>
      <c r="M355" s="205"/>
      <c r="N355" s="205"/>
      <c r="O355" s="204"/>
      <c r="P355" s="204">
        <f>(O352+O353+O354)/3</f>
        <v>100</v>
      </c>
      <c r="Q355" s="204">
        <f>(I355+P355)/2</f>
        <v>100</v>
      </c>
      <c r="R355" s="208" t="s">
        <v>31</v>
      </c>
      <c r="S355" s="599"/>
      <c r="T355" s="110"/>
    </row>
    <row r="356" spans="1:21" ht="47.25" customHeight="1" x14ac:dyDescent="0.35">
      <c r="A356" s="500"/>
      <c r="B356" s="504"/>
      <c r="C356" s="272" t="s">
        <v>13</v>
      </c>
      <c r="D356" s="113" t="s">
        <v>91</v>
      </c>
      <c r="E356" s="121"/>
      <c r="F356" s="121"/>
      <c r="G356" s="121"/>
      <c r="H356" s="118"/>
      <c r="I356" s="118"/>
      <c r="J356" s="125" t="s">
        <v>13</v>
      </c>
      <c r="K356" s="146" t="s">
        <v>91</v>
      </c>
      <c r="L356" s="121"/>
      <c r="M356" s="151"/>
      <c r="N356" s="151"/>
      <c r="O356" s="118"/>
      <c r="P356" s="147"/>
      <c r="Q356" s="118"/>
      <c r="R356" s="114"/>
      <c r="S356" s="599"/>
    </row>
    <row r="357" spans="1:21" ht="69.75" x14ac:dyDescent="0.35">
      <c r="A357" s="500"/>
      <c r="B357" s="504"/>
      <c r="C357" s="114" t="s">
        <v>14</v>
      </c>
      <c r="D357" s="112" t="s">
        <v>89</v>
      </c>
      <c r="E357" s="121" t="s">
        <v>25</v>
      </c>
      <c r="F357" s="121">
        <v>95</v>
      </c>
      <c r="G357" s="121">
        <v>98</v>
      </c>
      <c r="H357" s="149">
        <f>IF(G357/F357*100&gt;100,100,G357/F357*100)</f>
        <v>100</v>
      </c>
      <c r="I357" s="121"/>
      <c r="J357" s="152" t="s">
        <v>14</v>
      </c>
      <c r="K357" s="148" t="s">
        <v>339</v>
      </c>
      <c r="L357" s="121" t="s">
        <v>38</v>
      </c>
      <c r="M357" s="121">
        <v>287</v>
      </c>
      <c r="N357" s="121">
        <v>287</v>
      </c>
      <c r="O357" s="149">
        <f>IF(N357/M357*100&gt;110,110,N357/M357*100)</f>
        <v>100</v>
      </c>
      <c r="P357" s="147"/>
      <c r="Q357" s="118"/>
      <c r="R357" s="121"/>
      <c r="S357" s="599"/>
    </row>
    <row r="358" spans="1:21" ht="69.75" x14ac:dyDescent="0.35">
      <c r="A358" s="500"/>
      <c r="B358" s="504"/>
      <c r="C358" s="114" t="s">
        <v>15</v>
      </c>
      <c r="D358" s="112" t="s">
        <v>92</v>
      </c>
      <c r="E358" s="121" t="s">
        <v>93</v>
      </c>
      <c r="F358" s="121">
        <v>35</v>
      </c>
      <c r="G358" s="121">
        <v>29</v>
      </c>
      <c r="H358" s="149">
        <f t="shared" si="5"/>
        <v>100</v>
      </c>
      <c r="I358" s="121"/>
      <c r="J358" s="152" t="s">
        <v>15</v>
      </c>
      <c r="K358" s="148" t="s">
        <v>327</v>
      </c>
      <c r="L358" s="121" t="s">
        <v>38</v>
      </c>
      <c r="M358" s="121">
        <v>2</v>
      </c>
      <c r="N358" s="121">
        <v>2</v>
      </c>
      <c r="O358" s="149">
        <f>IF(N358/M358*100&gt;110,110,N358/M358*100)</f>
        <v>100</v>
      </c>
      <c r="P358" s="147"/>
      <c r="Q358" s="118"/>
      <c r="R358" s="121"/>
      <c r="S358" s="599"/>
    </row>
    <row r="359" spans="1:21" ht="69.75" x14ac:dyDescent="0.35">
      <c r="A359" s="500"/>
      <c r="B359" s="504"/>
      <c r="C359" s="114"/>
      <c r="D359" s="112"/>
      <c r="E359" s="121"/>
      <c r="F359" s="121"/>
      <c r="G359" s="121"/>
      <c r="H359" s="149"/>
      <c r="I359" s="121"/>
      <c r="J359" s="152" t="s">
        <v>39</v>
      </c>
      <c r="K359" s="148" t="s">
        <v>482</v>
      </c>
      <c r="L359" s="121" t="s">
        <v>38</v>
      </c>
      <c r="M359" s="121">
        <v>2</v>
      </c>
      <c r="N359" s="121">
        <v>2</v>
      </c>
      <c r="O359" s="149">
        <v>100</v>
      </c>
      <c r="P359" s="147"/>
      <c r="Q359" s="118"/>
      <c r="R359" s="121"/>
      <c r="S359" s="599"/>
    </row>
    <row r="360" spans="1:21" s="129" customFormat="1" ht="54.75" customHeight="1" x14ac:dyDescent="0.35">
      <c r="A360" s="500"/>
      <c r="B360" s="504"/>
      <c r="C360" s="199"/>
      <c r="D360" s="200" t="s">
        <v>6</v>
      </c>
      <c r="E360" s="201"/>
      <c r="F360" s="202"/>
      <c r="G360" s="203"/>
      <c r="H360" s="204"/>
      <c r="I360" s="204">
        <f>(H357+H358)/2</f>
        <v>100</v>
      </c>
      <c r="J360" s="201"/>
      <c r="K360" s="200" t="s">
        <v>6</v>
      </c>
      <c r="L360" s="201"/>
      <c r="M360" s="205"/>
      <c r="N360" s="205"/>
      <c r="O360" s="204"/>
      <c r="P360" s="204">
        <f>(O357+O358+O359)/3</f>
        <v>100</v>
      </c>
      <c r="Q360" s="204">
        <f>(I360+P360)/2</f>
        <v>100</v>
      </c>
      <c r="R360" s="208" t="s">
        <v>31</v>
      </c>
      <c r="S360" s="599"/>
      <c r="T360" s="110"/>
      <c r="U360" s="206"/>
    </row>
    <row r="361" spans="1:21" ht="78.75" customHeight="1" x14ac:dyDescent="0.35">
      <c r="A361" s="500">
        <v>33</v>
      </c>
      <c r="B361" s="504" t="s">
        <v>124</v>
      </c>
      <c r="C361" s="272" t="s">
        <v>12</v>
      </c>
      <c r="D361" s="113" t="s">
        <v>88</v>
      </c>
      <c r="E361" s="125"/>
      <c r="F361" s="125"/>
      <c r="G361" s="125"/>
      <c r="H361" s="118"/>
      <c r="I361" s="118"/>
      <c r="J361" s="125" t="s">
        <v>12</v>
      </c>
      <c r="K361" s="146" t="s">
        <v>88</v>
      </c>
      <c r="L361" s="121"/>
      <c r="M361" s="121"/>
      <c r="N361" s="121"/>
      <c r="O361" s="118"/>
      <c r="P361" s="147"/>
      <c r="Q361" s="118"/>
      <c r="R361" s="114"/>
      <c r="S361" s="599" t="s">
        <v>286</v>
      </c>
    </row>
    <row r="362" spans="1:21" ht="69.75" x14ac:dyDescent="0.35">
      <c r="A362" s="500"/>
      <c r="B362" s="504"/>
      <c r="C362" s="114" t="s">
        <v>7</v>
      </c>
      <c r="D362" s="112" t="s">
        <v>89</v>
      </c>
      <c r="E362" s="121" t="s">
        <v>25</v>
      </c>
      <c r="F362" s="121">
        <v>95</v>
      </c>
      <c r="G362" s="121">
        <v>98</v>
      </c>
      <c r="H362" s="149">
        <f>IF(G362/F362*100&gt;100,100,G362/F362*100)</f>
        <v>100</v>
      </c>
      <c r="I362" s="121"/>
      <c r="J362" s="121" t="s">
        <v>7</v>
      </c>
      <c r="K362" s="148" t="s">
        <v>330</v>
      </c>
      <c r="L362" s="121" t="s">
        <v>38</v>
      </c>
      <c r="M362" s="121">
        <v>44</v>
      </c>
      <c r="N362" s="121">
        <v>44</v>
      </c>
      <c r="O362" s="149">
        <f>IF(N362/M362*100&gt;110,110,N362/M362*100)</f>
        <v>100</v>
      </c>
      <c r="P362" s="147"/>
      <c r="Q362" s="118"/>
      <c r="R362" s="121"/>
      <c r="S362" s="599"/>
    </row>
    <row r="363" spans="1:21" ht="69.75" x14ac:dyDescent="0.35">
      <c r="A363" s="500"/>
      <c r="B363" s="504"/>
      <c r="C363" s="114"/>
      <c r="D363" s="112"/>
      <c r="E363" s="121"/>
      <c r="F363" s="121"/>
      <c r="G363" s="121"/>
      <c r="H363" s="149"/>
      <c r="I363" s="121"/>
      <c r="J363" s="121" t="s">
        <v>8</v>
      </c>
      <c r="K363" s="148" t="s">
        <v>325</v>
      </c>
      <c r="L363" s="121" t="s">
        <v>38</v>
      </c>
      <c r="M363" s="121">
        <v>184</v>
      </c>
      <c r="N363" s="121">
        <v>184</v>
      </c>
      <c r="O363" s="149">
        <f>IF(N363/M363*100&gt;110,110,N363/M363*100)</f>
        <v>100</v>
      </c>
      <c r="P363" s="147"/>
      <c r="Q363" s="118"/>
      <c r="R363" s="121"/>
      <c r="S363" s="599"/>
    </row>
    <row r="364" spans="1:21" x14ac:dyDescent="0.35">
      <c r="A364" s="500"/>
      <c r="B364" s="504"/>
      <c r="C364" s="114"/>
      <c r="D364" s="112"/>
      <c r="E364" s="121"/>
      <c r="F364" s="121"/>
      <c r="G364" s="121"/>
      <c r="H364" s="149"/>
      <c r="I364" s="121"/>
      <c r="J364" s="121" t="s">
        <v>9</v>
      </c>
      <c r="K364" s="148" t="s">
        <v>335</v>
      </c>
      <c r="L364" s="121" t="s">
        <v>38</v>
      </c>
      <c r="M364" s="121">
        <v>32</v>
      </c>
      <c r="N364" s="121">
        <v>32</v>
      </c>
      <c r="O364" s="149">
        <f>IF(N364/M364*100&gt;110,110,N364/M364*100)</f>
        <v>100</v>
      </c>
      <c r="P364" s="147"/>
      <c r="Q364" s="118"/>
      <c r="R364" s="121"/>
      <c r="S364" s="599"/>
    </row>
    <row r="365" spans="1:21" s="129" customFormat="1" ht="39" customHeight="1" x14ac:dyDescent="0.35">
      <c r="A365" s="500"/>
      <c r="B365" s="504"/>
      <c r="C365" s="208"/>
      <c r="D365" s="200" t="s">
        <v>6</v>
      </c>
      <c r="E365" s="208"/>
      <c r="F365" s="201"/>
      <c r="G365" s="201"/>
      <c r="H365" s="204"/>
      <c r="I365" s="204">
        <f>H362</f>
        <v>100</v>
      </c>
      <c r="J365" s="199"/>
      <c r="K365" s="200" t="s">
        <v>6</v>
      </c>
      <c r="L365" s="201"/>
      <c r="M365" s="205"/>
      <c r="N365" s="205"/>
      <c r="O365" s="204"/>
      <c r="P365" s="204">
        <f>(O362+O363+O364)/3</f>
        <v>100</v>
      </c>
      <c r="Q365" s="204">
        <f>(I365+P365)/2</f>
        <v>100</v>
      </c>
      <c r="R365" s="208" t="s">
        <v>31</v>
      </c>
      <c r="S365" s="599"/>
      <c r="T365" s="110"/>
    </row>
    <row r="366" spans="1:21" ht="45.75" customHeight="1" x14ac:dyDescent="0.35">
      <c r="A366" s="500"/>
      <c r="B366" s="504"/>
      <c r="C366" s="272" t="s">
        <v>13</v>
      </c>
      <c r="D366" s="113" t="s">
        <v>91</v>
      </c>
      <c r="E366" s="121"/>
      <c r="F366" s="121"/>
      <c r="G366" s="121"/>
      <c r="H366" s="118"/>
      <c r="I366" s="118"/>
      <c r="J366" s="125" t="s">
        <v>13</v>
      </c>
      <c r="K366" s="146" t="s">
        <v>91</v>
      </c>
      <c r="L366" s="121"/>
      <c r="M366" s="151"/>
      <c r="N366" s="151"/>
      <c r="O366" s="118"/>
      <c r="P366" s="147"/>
      <c r="Q366" s="118"/>
      <c r="R366" s="114"/>
      <c r="S366" s="599"/>
    </row>
    <row r="367" spans="1:21" ht="69.75" x14ac:dyDescent="0.35">
      <c r="A367" s="500"/>
      <c r="B367" s="504"/>
      <c r="C367" s="114" t="s">
        <v>14</v>
      </c>
      <c r="D367" s="112" t="s">
        <v>89</v>
      </c>
      <c r="E367" s="121" t="s">
        <v>25</v>
      </c>
      <c r="F367" s="121">
        <v>95</v>
      </c>
      <c r="G367" s="121">
        <v>95</v>
      </c>
      <c r="H367" s="149">
        <f>IF(G367/F367*100&gt;100,100,G367/F367*100)</f>
        <v>100</v>
      </c>
      <c r="I367" s="121"/>
      <c r="J367" s="152" t="s">
        <v>14</v>
      </c>
      <c r="K367" s="148" t="s">
        <v>339</v>
      </c>
      <c r="L367" s="121" t="s">
        <v>38</v>
      </c>
      <c r="M367" s="121">
        <v>259</v>
      </c>
      <c r="N367" s="121">
        <v>259</v>
      </c>
      <c r="O367" s="149">
        <f>IF(N367/M367*100&gt;110,110,N367/M367*100)</f>
        <v>100</v>
      </c>
      <c r="P367" s="147"/>
      <c r="Q367" s="118"/>
      <c r="R367" s="121"/>
      <c r="S367" s="599"/>
    </row>
    <row r="368" spans="1:21" ht="69.75" x14ac:dyDescent="0.35">
      <c r="A368" s="500"/>
      <c r="B368" s="504"/>
      <c r="C368" s="114" t="s">
        <v>15</v>
      </c>
      <c r="D368" s="112" t="s">
        <v>92</v>
      </c>
      <c r="E368" s="121" t="s">
        <v>93</v>
      </c>
      <c r="F368" s="121">
        <v>35</v>
      </c>
      <c r="G368" s="121">
        <v>11.1</v>
      </c>
      <c r="H368" s="149">
        <f t="shared" si="5"/>
        <v>100</v>
      </c>
      <c r="I368" s="117"/>
      <c r="J368" s="123" t="s">
        <v>15</v>
      </c>
      <c r="K368" s="120" t="s">
        <v>482</v>
      </c>
      <c r="L368" s="117" t="s">
        <v>38</v>
      </c>
      <c r="M368" s="121" t="s">
        <v>582</v>
      </c>
      <c r="N368" s="121" t="s">
        <v>582</v>
      </c>
      <c r="O368" s="472" t="s">
        <v>582</v>
      </c>
      <c r="P368" s="147"/>
      <c r="Q368" s="118"/>
      <c r="R368" s="121"/>
      <c r="S368" s="599"/>
    </row>
    <row r="369" spans="1:20" x14ac:dyDescent="0.35">
      <c r="A369" s="500"/>
      <c r="B369" s="504"/>
      <c r="C369" s="114"/>
      <c r="D369" s="112"/>
      <c r="E369" s="121"/>
      <c r="F369" s="121"/>
      <c r="G369" s="121"/>
      <c r="H369" s="149"/>
      <c r="I369" s="117"/>
      <c r="J369" s="123" t="s">
        <v>39</v>
      </c>
      <c r="K369" s="120" t="s">
        <v>327</v>
      </c>
      <c r="L369" s="117" t="s">
        <v>38</v>
      </c>
      <c r="M369" s="121">
        <v>1</v>
      </c>
      <c r="N369" s="121">
        <v>1</v>
      </c>
      <c r="O369" s="149">
        <f>IF(N369/M369*100&gt;110,110,N369/M369*100)</f>
        <v>100</v>
      </c>
      <c r="P369" s="147"/>
      <c r="Q369" s="118"/>
      <c r="R369" s="121"/>
      <c r="S369" s="599"/>
    </row>
    <row r="370" spans="1:20" s="129" customFormat="1" ht="39" customHeight="1" x14ac:dyDescent="0.35">
      <c r="A370" s="500"/>
      <c r="B370" s="504"/>
      <c r="C370" s="208"/>
      <c r="D370" s="200" t="s">
        <v>6</v>
      </c>
      <c r="E370" s="208"/>
      <c r="F370" s="201"/>
      <c r="G370" s="201"/>
      <c r="H370" s="204"/>
      <c r="I370" s="204">
        <f>(H367+H368)/2</f>
        <v>100</v>
      </c>
      <c r="J370" s="199"/>
      <c r="K370" s="200" t="s">
        <v>6</v>
      </c>
      <c r="L370" s="201"/>
      <c r="M370" s="205"/>
      <c r="N370" s="205"/>
      <c r="O370" s="204"/>
      <c r="P370" s="204">
        <f>(O367+O369)/2</f>
        <v>100</v>
      </c>
      <c r="Q370" s="204">
        <f>(I370+P370)/2</f>
        <v>100</v>
      </c>
      <c r="R370" s="208" t="s">
        <v>31</v>
      </c>
      <c r="S370" s="599"/>
      <c r="T370" s="110"/>
    </row>
    <row r="371" spans="1:20" ht="70.5" customHeight="1" x14ac:dyDescent="0.35">
      <c r="A371" s="500">
        <v>34</v>
      </c>
      <c r="B371" s="504" t="s">
        <v>125</v>
      </c>
      <c r="C371" s="272" t="s">
        <v>12</v>
      </c>
      <c r="D371" s="113" t="s">
        <v>88</v>
      </c>
      <c r="E371" s="125"/>
      <c r="F371" s="125"/>
      <c r="G371" s="125"/>
      <c r="H371" s="118"/>
      <c r="I371" s="115"/>
      <c r="J371" s="116" t="s">
        <v>12</v>
      </c>
      <c r="K371" s="113" t="s">
        <v>88</v>
      </c>
      <c r="L371" s="117"/>
      <c r="M371" s="121"/>
      <c r="N371" s="121"/>
      <c r="O371" s="118"/>
      <c r="P371" s="147"/>
      <c r="Q371" s="118"/>
      <c r="R371" s="114"/>
      <c r="S371" s="599" t="s">
        <v>286</v>
      </c>
    </row>
    <row r="372" spans="1:20" ht="69.75" x14ac:dyDescent="0.35">
      <c r="A372" s="500"/>
      <c r="B372" s="504"/>
      <c r="C372" s="114" t="s">
        <v>7</v>
      </c>
      <c r="D372" s="112" t="s">
        <v>89</v>
      </c>
      <c r="E372" s="121" t="s">
        <v>25</v>
      </c>
      <c r="F372" s="121">
        <v>95</v>
      </c>
      <c r="G372" s="121">
        <v>97</v>
      </c>
      <c r="H372" s="149">
        <f>IF(G372/F372*100&gt;100,100,G372/F372*100)</f>
        <v>100</v>
      </c>
      <c r="I372" s="117"/>
      <c r="J372" s="117" t="s">
        <v>7</v>
      </c>
      <c r="K372" s="120" t="s">
        <v>330</v>
      </c>
      <c r="L372" s="117" t="s">
        <v>38</v>
      </c>
      <c r="M372" s="121">
        <v>52</v>
      </c>
      <c r="N372" s="121">
        <v>52</v>
      </c>
      <c r="O372" s="149">
        <f>IF(N372/M372*100&gt;110,110,N372/M372*100)</f>
        <v>100</v>
      </c>
      <c r="P372" s="147"/>
      <c r="Q372" s="118"/>
      <c r="R372" s="121"/>
      <c r="S372" s="599"/>
    </row>
    <row r="373" spans="1:20" ht="69.75" x14ac:dyDescent="0.35">
      <c r="A373" s="500"/>
      <c r="B373" s="504"/>
      <c r="C373" s="114"/>
      <c r="D373" s="112"/>
      <c r="E373" s="121"/>
      <c r="F373" s="121"/>
      <c r="G373" s="121"/>
      <c r="H373" s="149"/>
      <c r="I373" s="117"/>
      <c r="J373" s="117" t="s">
        <v>8</v>
      </c>
      <c r="K373" s="120" t="s">
        <v>325</v>
      </c>
      <c r="L373" s="117" t="s">
        <v>38</v>
      </c>
      <c r="M373" s="121">
        <v>144</v>
      </c>
      <c r="N373" s="121">
        <v>144</v>
      </c>
      <c r="O373" s="149">
        <f>IF(N373/M373*100&gt;110,110,N373/M373*100)</f>
        <v>100</v>
      </c>
      <c r="P373" s="147"/>
      <c r="Q373" s="118"/>
      <c r="R373" s="121"/>
      <c r="S373" s="599"/>
    </row>
    <row r="374" spans="1:20" x14ac:dyDescent="0.35">
      <c r="A374" s="500"/>
      <c r="B374" s="504"/>
      <c r="C374" s="114"/>
      <c r="D374" s="112"/>
      <c r="E374" s="121"/>
      <c r="F374" s="121"/>
      <c r="G374" s="121"/>
      <c r="H374" s="149"/>
      <c r="I374" s="117"/>
      <c r="J374" s="117" t="s">
        <v>9</v>
      </c>
      <c r="K374" s="120" t="s">
        <v>335</v>
      </c>
      <c r="L374" s="117" t="s">
        <v>38</v>
      </c>
      <c r="M374" s="121">
        <v>25</v>
      </c>
      <c r="N374" s="121">
        <v>25</v>
      </c>
      <c r="O374" s="149">
        <f>IF(N374/M374*100&gt;110,110,N374/M374*100)</f>
        <v>100</v>
      </c>
      <c r="P374" s="147"/>
      <c r="Q374" s="118"/>
      <c r="R374" s="121"/>
      <c r="S374" s="599"/>
    </row>
    <row r="375" spans="1:20" s="129" customFormat="1" ht="39" customHeight="1" x14ac:dyDescent="0.35">
      <c r="A375" s="500"/>
      <c r="B375" s="504"/>
      <c r="C375" s="208"/>
      <c r="D375" s="200" t="s">
        <v>6</v>
      </c>
      <c r="E375" s="208"/>
      <c r="F375" s="201"/>
      <c r="G375" s="201"/>
      <c r="H375" s="204"/>
      <c r="I375" s="204">
        <f>H372</f>
        <v>100</v>
      </c>
      <c r="J375" s="199"/>
      <c r="K375" s="200" t="s">
        <v>6</v>
      </c>
      <c r="L375" s="201"/>
      <c r="M375" s="205"/>
      <c r="N375" s="205"/>
      <c r="O375" s="204"/>
      <c r="P375" s="204">
        <f>(O372+O373+O374)/3</f>
        <v>100</v>
      </c>
      <c r="Q375" s="204">
        <f>(I375+P375)/2</f>
        <v>100</v>
      </c>
      <c r="R375" s="208" t="s">
        <v>31</v>
      </c>
      <c r="S375" s="599"/>
      <c r="T375" s="110"/>
    </row>
    <row r="376" spans="1:20" ht="33" customHeight="1" x14ac:dyDescent="0.35">
      <c r="A376" s="500"/>
      <c r="B376" s="504"/>
      <c r="C376" s="272" t="s">
        <v>13</v>
      </c>
      <c r="D376" s="113" t="s">
        <v>91</v>
      </c>
      <c r="E376" s="121"/>
      <c r="F376" s="121"/>
      <c r="G376" s="121"/>
      <c r="H376" s="118"/>
      <c r="I376" s="115"/>
      <c r="J376" s="272" t="s">
        <v>13</v>
      </c>
      <c r="K376" s="113" t="s">
        <v>91</v>
      </c>
      <c r="L376" s="117"/>
      <c r="M376" s="151"/>
      <c r="N376" s="151"/>
      <c r="O376" s="118"/>
      <c r="P376" s="147"/>
      <c r="Q376" s="118"/>
      <c r="R376" s="114"/>
      <c r="S376" s="599"/>
    </row>
    <row r="377" spans="1:20" ht="69.75" x14ac:dyDescent="0.35">
      <c r="A377" s="500"/>
      <c r="B377" s="504"/>
      <c r="C377" s="114" t="s">
        <v>14</v>
      </c>
      <c r="D377" s="112" t="s">
        <v>89</v>
      </c>
      <c r="E377" s="121" t="s">
        <v>25</v>
      </c>
      <c r="F377" s="121">
        <v>95</v>
      </c>
      <c r="G377" s="121">
        <v>100</v>
      </c>
      <c r="H377" s="149">
        <f>IF(G377/F377*100&gt;100,100,G377/F377*100)</f>
        <v>100</v>
      </c>
      <c r="I377" s="117"/>
      <c r="J377" s="123" t="s">
        <v>14</v>
      </c>
      <c r="K377" s="120" t="s">
        <v>339</v>
      </c>
      <c r="L377" s="117" t="s">
        <v>38</v>
      </c>
      <c r="M377" s="121">
        <v>218</v>
      </c>
      <c r="N377" s="121">
        <v>218</v>
      </c>
      <c r="O377" s="149">
        <f>IF(N377/M377*100&gt;110,110,N377/M377*100)</f>
        <v>100</v>
      </c>
      <c r="P377" s="147"/>
      <c r="Q377" s="118"/>
      <c r="R377" s="121"/>
      <c r="S377" s="599"/>
    </row>
    <row r="378" spans="1:20" ht="69.75" x14ac:dyDescent="0.35">
      <c r="A378" s="500"/>
      <c r="B378" s="504"/>
      <c r="C378" s="114" t="s">
        <v>15</v>
      </c>
      <c r="D378" s="112" t="s">
        <v>92</v>
      </c>
      <c r="E378" s="121" t="s">
        <v>93</v>
      </c>
      <c r="F378" s="121">
        <v>35</v>
      </c>
      <c r="G378" s="121">
        <v>30.2</v>
      </c>
      <c r="H378" s="149">
        <f t="shared" si="5"/>
        <v>100</v>
      </c>
      <c r="I378" s="117"/>
      <c r="J378" s="123" t="s">
        <v>15</v>
      </c>
      <c r="K378" s="120" t="s">
        <v>482</v>
      </c>
      <c r="L378" s="117" t="s">
        <v>38</v>
      </c>
      <c r="M378" s="121">
        <v>1</v>
      </c>
      <c r="N378" s="121">
        <v>1</v>
      </c>
      <c r="O378" s="149">
        <f>IF(N378/M378*100&gt;110,110,N378/M378*100)</f>
        <v>100</v>
      </c>
      <c r="P378" s="147"/>
      <c r="Q378" s="118"/>
      <c r="R378" s="121"/>
      <c r="S378" s="599"/>
    </row>
    <row r="379" spans="1:20" x14ac:dyDescent="0.35">
      <c r="A379" s="500"/>
      <c r="B379" s="504"/>
      <c r="C379" s="114"/>
      <c r="D379" s="112"/>
      <c r="E379" s="121"/>
      <c r="F379" s="121"/>
      <c r="G379" s="121"/>
      <c r="H379" s="149"/>
      <c r="I379" s="117"/>
      <c r="J379" s="123" t="s">
        <v>39</v>
      </c>
      <c r="K379" s="148" t="s">
        <v>327</v>
      </c>
      <c r="L379" s="117" t="s">
        <v>38</v>
      </c>
      <c r="M379" s="121">
        <v>2</v>
      </c>
      <c r="N379" s="121">
        <v>2</v>
      </c>
      <c r="O379" s="149">
        <v>100</v>
      </c>
      <c r="P379" s="147"/>
      <c r="Q379" s="118"/>
      <c r="R379" s="121"/>
      <c r="S379" s="599"/>
    </row>
    <row r="380" spans="1:20" s="129" customFormat="1" ht="39" customHeight="1" x14ac:dyDescent="0.35">
      <c r="A380" s="500"/>
      <c r="B380" s="504"/>
      <c r="C380" s="208"/>
      <c r="D380" s="200" t="s">
        <v>6</v>
      </c>
      <c r="E380" s="208"/>
      <c r="F380" s="201"/>
      <c r="G380" s="201"/>
      <c r="H380" s="204"/>
      <c r="I380" s="204">
        <f>(H377+H378)/2</f>
        <v>100</v>
      </c>
      <c r="J380" s="199"/>
      <c r="K380" s="200" t="s">
        <v>6</v>
      </c>
      <c r="L380" s="201"/>
      <c r="M380" s="205"/>
      <c r="N380" s="205"/>
      <c r="O380" s="204"/>
      <c r="P380" s="204">
        <f>(O377+O378+O379)/3</f>
        <v>100</v>
      </c>
      <c r="Q380" s="204">
        <f>(I380+P380)/2</f>
        <v>100</v>
      </c>
      <c r="R380" s="208" t="s">
        <v>31</v>
      </c>
      <c r="S380" s="599"/>
      <c r="T380" s="110"/>
    </row>
    <row r="381" spans="1:20" ht="72" customHeight="1" x14ac:dyDescent="0.35">
      <c r="A381" s="500">
        <v>35</v>
      </c>
      <c r="B381" s="504" t="s">
        <v>126</v>
      </c>
      <c r="C381" s="272" t="s">
        <v>12</v>
      </c>
      <c r="D381" s="113" t="s">
        <v>88</v>
      </c>
      <c r="E381" s="125"/>
      <c r="F381" s="125"/>
      <c r="G381" s="125"/>
      <c r="H381" s="118"/>
      <c r="I381" s="118"/>
      <c r="J381" s="125" t="s">
        <v>12</v>
      </c>
      <c r="K381" s="146" t="s">
        <v>88</v>
      </c>
      <c r="L381" s="121"/>
      <c r="M381" s="121"/>
      <c r="N381" s="121"/>
      <c r="O381" s="118"/>
      <c r="P381" s="147"/>
      <c r="Q381" s="118"/>
      <c r="R381" s="114"/>
      <c r="S381" s="599" t="s">
        <v>286</v>
      </c>
    </row>
    <row r="382" spans="1:20" ht="69.75" x14ac:dyDescent="0.35">
      <c r="A382" s="500"/>
      <c r="B382" s="504"/>
      <c r="C382" s="114" t="s">
        <v>7</v>
      </c>
      <c r="D382" s="112" t="s">
        <v>89</v>
      </c>
      <c r="E382" s="121" t="s">
        <v>25</v>
      </c>
      <c r="F382" s="121">
        <v>95</v>
      </c>
      <c r="G382" s="121">
        <v>97.7</v>
      </c>
      <c r="H382" s="149">
        <f>IF(G382/F382*100&gt;100,100,G382/F382*100)</f>
        <v>100</v>
      </c>
      <c r="I382" s="121"/>
      <c r="J382" s="121" t="s">
        <v>7</v>
      </c>
      <c r="K382" s="148" t="s">
        <v>330</v>
      </c>
      <c r="L382" s="121" t="s">
        <v>38</v>
      </c>
      <c r="M382" s="121">
        <v>80</v>
      </c>
      <c r="N382" s="121">
        <v>80</v>
      </c>
      <c r="O382" s="149">
        <f>IF(N382/M382*100&gt;110,110,N382/M382*100)</f>
        <v>100</v>
      </c>
      <c r="P382" s="147"/>
      <c r="Q382" s="118"/>
      <c r="R382" s="121"/>
      <c r="S382" s="599"/>
    </row>
    <row r="383" spans="1:20" ht="69.75" x14ac:dyDescent="0.35">
      <c r="A383" s="500"/>
      <c r="B383" s="504"/>
      <c r="C383" s="114"/>
      <c r="D383" s="112"/>
      <c r="E383" s="121"/>
      <c r="F383" s="121"/>
      <c r="G383" s="121"/>
      <c r="H383" s="149"/>
      <c r="I383" s="121"/>
      <c r="J383" s="121" t="s">
        <v>8</v>
      </c>
      <c r="K383" s="148" t="s">
        <v>325</v>
      </c>
      <c r="L383" s="121" t="s">
        <v>38</v>
      </c>
      <c r="M383" s="121">
        <v>166</v>
      </c>
      <c r="N383" s="121">
        <v>166</v>
      </c>
      <c r="O383" s="149">
        <f>IF(N383/M383*100&gt;110,110,N383/M383*100)</f>
        <v>100</v>
      </c>
      <c r="P383" s="147"/>
      <c r="Q383" s="118"/>
      <c r="R383" s="121"/>
      <c r="S383" s="599"/>
    </row>
    <row r="384" spans="1:20" x14ac:dyDescent="0.35">
      <c r="A384" s="500"/>
      <c r="B384" s="504"/>
      <c r="C384" s="114"/>
      <c r="D384" s="112"/>
      <c r="E384" s="121"/>
      <c r="F384" s="121"/>
      <c r="G384" s="121"/>
      <c r="H384" s="149"/>
      <c r="I384" s="121"/>
      <c r="J384" s="121" t="s">
        <v>9</v>
      </c>
      <c r="K384" s="148" t="s">
        <v>335</v>
      </c>
      <c r="L384" s="121" t="s">
        <v>38</v>
      </c>
      <c r="M384" s="121">
        <v>16</v>
      </c>
      <c r="N384" s="121">
        <v>16</v>
      </c>
      <c r="O384" s="149">
        <f>IF(N384/M384*100&gt;110,110,N384/M384*100)</f>
        <v>100</v>
      </c>
      <c r="P384" s="147"/>
      <c r="Q384" s="118"/>
      <c r="R384" s="121"/>
      <c r="S384" s="599"/>
    </row>
    <row r="385" spans="1:20" s="129" customFormat="1" ht="39" customHeight="1" x14ac:dyDescent="0.35">
      <c r="A385" s="500"/>
      <c r="B385" s="504"/>
      <c r="C385" s="208"/>
      <c r="D385" s="200" t="s">
        <v>6</v>
      </c>
      <c r="E385" s="208"/>
      <c r="F385" s="201"/>
      <c r="G385" s="201"/>
      <c r="H385" s="204"/>
      <c r="I385" s="204">
        <f>H382</f>
        <v>100</v>
      </c>
      <c r="J385" s="199"/>
      <c r="K385" s="200" t="s">
        <v>6</v>
      </c>
      <c r="L385" s="201"/>
      <c r="M385" s="205"/>
      <c r="N385" s="205"/>
      <c r="O385" s="204"/>
      <c r="P385" s="204">
        <f>(O382+O383+O384)/3</f>
        <v>100</v>
      </c>
      <c r="Q385" s="204">
        <f>(I385+P385)/2</f>
        <v>100</v>
      </c>
      <c r="R385" s="208" t="s">
        <v>31</v>
      </c>
      <c r="S385" s="599"/>
      <c r="T385" s="110"/>
    </row>
    <row r="386" spans="1:20" ht="39" customHeight="1" x14ac:dyDescent="0.35">
      <c r="A386" s="500"/>
      <c r="B386" s="504"/>
      <c r="C386" s="272" t="s">
        <v>13</v>
      </c>
      <c r="D386" s="113" t="s">
        <v>91</v>
      </c>
      <c r="E386" s="121"/>
      <c r="F386" s="121"/>
      <c r="G386" s="121"/>
      <c r="H386" s="118"/>
      <c r="I386" s="118"/>
      <c r="J386" s="125" t="s">
        <v>13</v>
      </c>
      <c r="K386" s="146" t="s">
        <v>91</v>
      </c>
      <c r="L386" s="121"/>
      <c r="M386" s="151"/>
      <c r="N386" s="151"/>
      <c r="O386" s="118"/>
      <c r="P386" s="147"/>
      <c r="Q386" s="118"/>
      <c r="R386" s="114"/>
      <c r="S386" s="599"/>
    </row>
    <row r="387" spans="1:20" ht="69.75" x14ac:dyDescent="0.35">
      <c r="A387" s="500"/>
      <c r="B387" s="504"/>
      <c r="C387" s="114" t="s">
        <v>14</v>
      </c>
      <c r="D387" s="112" t="s">
        <v>89</v>
      </c>
      <c r="E387" s="121" t="s">
        <v>25</v>
      </c>
      <c r="F387" s="121">
        <v>95</v>
      </c>
      <c r="G387" s="121">
        <v>97.7</v>
      </c>
      <c r="H387" s="149">
        <f>IF(G387/F387*100&gt;100,100,G387/F387*100)</f>
        <v>100</v>
      </c>
      <c r="I387" s="121"/>
      <c r="J387" s="152" t="s">
        <v>14</v>
      </c>
      <c r="K387" s="148" t="s">
        <v>339</v>
      </c>
      <c r="L387" s="121" t="s">
        <v>38</v>
      </c>
      <c r="M387" s="121">
        <v>260</v>
      </c>
      <c r="N387" s="121">
        <v>260</v>
      </c>
      <c r="O387" s="149">
        <f>IF(N387/M387*100&gt;110,110,N387/M387*100)</f>
        <v>100</v>
      </c>
      <c r="P387" s="147"/>
      <c r="Q387" s="118"/>
      <c r="R387" s="121"/>
      <c r="S387" s="599"/>
    </row>
    <row r="388" spans="1:20" ht="69.75" x14ac:dyDescent="0.35">
      <c r="A388" s="500"/>
      <c r="B388" s="504"/>
      <c r="C388" s="114" t="s">
        <v>15</v>
      </c>
      <c r="D388" s="112" t="s">
        <v>92</v>
      </c>
      <c r="E388" s="121" t="s">
        <v>93</v>
      </c>
      <c r="F388" s="121">
        <v>35</v>
      </c>
      <c r="G388" s="121">
        <v>35</v>
      </c>
      <c r="H388" s="149">
        <f t="shared" si="5"/>
        <v>100</v>
      </c>
      <c r="I388" s="121"/>
      <c r="J388" s="152" t="s">
        <v>15</v>
      </c>
      <c r="K388" s="148" t="s">
        <v>482</v>
      </c>
      <c r="L388" s="121" t="s">
        <v>38</v>
      </c>
      <c r="M388" s="121" t="s">
        <v>582</v>
      </c>
      <c r="N388" s="121" t="s">
        <v>582</v>
      </c>
      <c r="O388" s="149" t="s">
        <v>582</v>
      </c>
      <c r="P388" s="147"/>
      <c r="Q388" s="118"/>
      <c r="R388" s="121"/>
      <c r="S388" s="599"/>
    </row>
    <row r="389" spans="1:20" x14ac:dyDescent="0.35">
      <c r="A389" s="500"/>
      <c r="B389" s="504"/>
      <c r="C389" s="114"/>
      <c r="D389" s="112"/>
      <c r="E389" s="121"/>
      <c r="F389" s="121"/>
      <c r="G389" s="121"/>
      <c r="H389" s="149"/>
      <c r="I389" s="121"/>
      <c r="J389" s="152" t="s">
        <v>39</v>
      </c>
      <c r="K389" s="148" t="s">
        <v>327</v>
      </c>
      <c r="L389" s="121" t="s">
        <v>38</v>
      </c>
      <c r="M389" s="121">
        <v>2</v>
      </c>
      <c r="N389" s="121">
        <v>2</v>
      </c>
      <c r="O389" s="149">
        <f>IF(N389/M389*100&gt;110,110,N389/M389*100)</f>
        <v>100</v>
      </c>
      <c r="P389" s="147"/>
      <c r="Q389" s="118"/>
      <c r="R389" s="121"/>
      <c r="S389" s="599"/>
    </row>
    <row r="390" spans="1:20" s="129" customFormat="1" ht="39" customHeight="1" x14ac:dyDescent="0.35">
      <c r="A390" s="500"/>
      <c r="B390" s="504"/>
      <c r="C390" s="208"/>
      <c r="D390" s="200" t="s">
        <v>6</v>
      </c>
      <c r="E390" s="208"/>
      <c r="F390" s="201"/>
      <c r="G390" s="201"/>
      <c r="H390" s="204"/>
      <c r="I390" s="204">
        <f>(H387+H388)/2</f>
        <v>100</v>
      </c>
      <c r="J390" s="199"/>
      <c r="K390" s="200" t="s">
        <v>6</v>
      </c>
      <c r="L390" s="201"/>
      <c r="M390" s="205"/>
      <c r="N390" s="205"/>
      <c r="O390" s="204"/>
      <c r="P390" s="204">
        <f>(O387+O389)/2</f>
        <v>100</v>
      </c>
      <c r="Q390" s="204">
        <v>100</v>
      </c>
      <c r="R390" s="208" t="s">
        <v>31</v>
      </c>
      <c r="S390" s="599"/>
      <c r="T390" s="110"/>
    </row>
    <row r="391" spans="1:20" ht="65.25" customHeight="1" x14ac:dyDescent="0.35">
      <c r="A391" s="500">
        <v>36</v>
      </c>
      <c r="B391" s="504" t="s">
        <v>127</v>
      </c>
      <c r="C391" s="272" t="s">
        <v>12</v>
      </c>
      <c r="D391" s="113" t="s">
        <v>88</v>
      </c>
      <c r="E391" s="125"/>
      <c r="F391" s="125"/>
      <c r="G391" s="125"/>
      <c r="H391" s="118"/>
      <c r="I391" s="118"/>
      <c r="J391" s="125" t="s">
        <v>12</v>
      </c>
      <c r="K391" s="146" t="s">
        <v>88</v>
      </c>
      <c r="L391" s="121"/>
      <c r="M391" s="121"/>
      <c r="N391" s="121"/>
      <c r="O391" s="118"/>
      <c r="P391" s="147"/>
      <c r="Q391" s="118"/>
      <c r="R391" s="121"/>
      <c r="S391" s="599" t="s">
        <v>287</v>
      </c>
    </row>
    <row r="392" spans="1:20" ht="69.75" x14ac:dyDescent="0.35">
      <c r="A392" s="500"/>
      <c r="B392" s="504"/>
      <c r="C392" s="114" t="s">
        <v>7</v>
      </c>
      <c r="D392" s="112" t="s">
        <v>89</v>
      </c>
      <c r="E392" s="121" t="s">
        <v>25</v>
      </c>
      <c r="F392" s="121">
        <v>95</v>
      </c>
      <c r="G392" s="121">
        <v>92.2</v>
      </c>
      <c r="H392" s="149">
        <f>IF(G392/F392*100&gt;100,100,G392/F392*100)</f>
        <v>97.05263157894737</v>
      </c>
      <c r="I392" s="121"/>
      <c r="J392" s="121" t="s">
        <v>7</v>
      </c>
      <c r="K392" s="148" t="s">
        <v>330</v>
      </c>
      <c r="L392" s="121" t="s">
        <v>38</v>
      </c>
      <c r="M392" s="121">
        <v>54</v>
      </c>
      <c r="N392" s="121">
        <v>54</v>
      </c>
      <c r="O392" s="149">
        <f>IF(N392/M392*100&gt;110,110,N392/M392*100)</f>
        <v>100</v>
      </c>
      <c r="P392" s="147"/>
      <c r="Q392" s="118"/>
      <c r="R392" s="121"/>
      <c r="S392" s="599"/>
    </row>
    <row r="393" spans="1:20" ht="69.75" x14ac:dyDescent="0.35">
      <c r="A393" s="500"/>
      <c r="B393" s="504"/>
      <c r="C393" s="114"/>
      <c r="D393" s="112"/>
      <c r="E393" s="121"/>
      <c r="F393" s="121"/>
      <c r="G393" s="121"/>
      <c r="H393" s="149"/>
      <c r="I393" s="121"/>
      <c r="J393" s="121" t="s">
        <v>8</v>
      </c>
      <c r="K393" s="148" t="s">
        <v>325</v>
      </c>
      <c r="L393" s="121" t="s">
        <v>38</v>
      </c>
      <c r="M393" s="121">
        <v>155</v>
      </c>
      <c r="N393" s="121">
        <v>155</v>
      </c>
      <c r="O393" s="149">
        <f>IF(N393/M393*100&gt;110,110,N393/M393*100)</f>
        <v>100</v>
      </c>
      <c r="P393" s="147"/>
      <c r="Q393" s="118"/>
      <c r="R393" s="121"/>
      <c r="S393" s="599"/>
    </row>
    <row r="394" spans="1:20" x14ac:dyDescent="0.35">
      <c r="A394" s="500"/>
      <c r="B394" s="504"/>
      <c r="C394" s="114"/>
      <c r="D394" s="112"/>
      <c r="E394" s="121"/>
      <c r="F394" s="121"/>
      <c r="G394" s="121"/>
      <c r="H394" s="149"/>
      <c r="I394" s="121"/>
      <c r="J394" s="121" t="s">
        <v>9</v>
      </c>
      <c r="K394" s="148" t="s">
        <v>335</v>
      </c>
      <c r="L394" s="121" t="s">
        <v>38</v>
      </c>
      <c r="M394" s="121">
        <v>27</v>
      </c>
      <c r="N394" s="121">
        <v>27</v>
      </c>
      <c r="O394" s="149">
        <f>IF(N394/M394*100&gt;110,110,N394/M394*100)</f>
        <v>100</v>
      </c>
      <c r="P394" s="147"/>
      <c r="Q394" s="118"/>
      <c r="R394" s="121"/>
      <c r="S394" s="599"/>
    </row>
    <row r="395" spans="1:20" s="129" customFormat="1" ht="39" customHeight="1" x14ac:dyDescent="0.35">
      <c r="A395" s="500"/>
      <c r="B395" s="504"/>
      <c r="C395" s="208"/>
      <c r="D395" s="200" t="s">
        <v>6</v>
      </c>
      <c r="E395" s="208"/>
      <c r="F395" s="201"/>
      <c r="G395" s="201"/>
      <c r="H395" s="204"/>
      <c r="I395" s="204">
        <f>H392</f>
        <v>97.05263157894737</v>
      </c>
      <c r="J395" s="199"/>
      <c r="K395" s="200" t="s">
        <v>6</v>
      </c>
      <c r="L395" s="201"/>
      <c r="M395" s="205"/>
      <c r="N395" s="205"/>
      <c r="O395" s="204"/>
      <c r="P395" s="204">
        <f>(O392+O393+O394)/3</f>
        <v>100</v>
      </c>
      <c r="Q395" s="204">
        <f>(I395+P395)/2</f>
        <v>98.526315789473685</v>
      </c>
      <c r="R395" s="208" t="s">
        <v>376</v>
      </c>
      <c r="S395" s="599"/>
      <c r="T395" s="110"/>
    </row>
    <row r="396" spans="1:20" ht="36.75" customHeight="1" x14ac:dyDescent="0.35">
      <c r="A396" s="500"/>
      <c r="B396" s="504"/>
      <c r="C396" s="272" t="s">
        <v>13</v>
      </c>
      <c r="D396" s="113" t="s">
        <v>91</v>
      </c>
      <c r="E396" s="121"/>
      <c r="F396" s="121"/>
      <c r="G396" s="121"/>
      <c r="H396" s="118"/>
      <c r="I396" s="118"/>
      <c r="J396" s="125" t="s">
        <v>13</v>
      </c>
      <c r="K396" s="146" t="s">
        <v>91</v>
      </c>
      <c r="L396" s="121"/>
      <c r="M396" s="151"/>
      <c r="N396" s="151"/>
      <c r="O396" s="118"/>
      <c r="P396" s="147"/>
      <c r="Q396" s="118"/>
      <c r="R396" s="121"/>
      <c r="S396" s="599"/>
    </row>
    <row r="397" spans="1:20" ht="69.75" x14ac:dyDescent="0.35">
      <c r="A397" s="500"/>
      <c r="B397" s="504"/>
      <c r="C397" s="114" t="s">
        <v>14</v>
      </c>
      <c r="D397" s="112" t="s">
        <v>89</v>
      </c>
      <c r="E397" s="121" t="s">
        <v>25</v>
      </c>
      <c r="F397" s="121">
        <v>95</v>
      </c>
      <c r="G397" s="121">
        <v>94.1</v>
      </c>
      <c r="H397" s="149">
        <f>IF(G397/F397*100&gt;100,100,G397/F397*100)</f>
        <v>99.052631578947356</v>
      </c>
      <c r="I397" s="121"/>
      <c r="J397" s="152" t="s">
        <v>14</v>
      </c>
      <c r="K397" s="148" t="s">
        <v>339</v>
      </c>
      <c r="L397" s="121" t="s">
        <v>38</v>
      </c>
      <c r="M397" s="121">
        <v>234</v>
      </c>
      <c r="N397" s="121">
        <v>234</v>
      </c>
      <c r="O397" s="149">
        <f>IF(N397/M397*100&gt;110,110,N397/M397*100)</f>
        <v>100</v>
      </c>
      <c r="P397" s="147"/>
      <c r="Q397" s="118"/>
      <c r="R397" s="121"/>
      <c r="S397" s="599"/>
    </row>
    <row r="398" spans="1:20" ht="69.75" x14ac:dyDescent="0.35">
      <c r="A398" s="500"/>
      <c r="B398" s="504"/>
      <c r="C398" s="114" t="s">
        <v>15</v>
      </c>
      <c r="D398" s="112" t="s">
        <v>92</v>
      </c>
      <c r="E398" s="121" t="s">
        <v>93</v>
      </c>
      <c r="F398" s="121">
        <v>35</v>
      </c>
      <c r="G398" s="121">
        <v>32.4</v>
      </c>
      <c r="H398" s="149">
        <f t="shared" ref="H398:H417" si="6">IF(F398/G398*100&gt;100,100,F398/G398*100)</f>
        <v>100</v>
      </c>
      <c r="I398" s="121"/>
      <c r="J398" s="152" t="s">
        <v>15</v>
      </c>
      <c r="K398" s="148" t="s">
        <v>327</v>
      </c>
      <c r="L398" s="121" t="s">
        <v>38</v>
      </c>
      <c r="M398" s="121">
        <v>2</v>
      </c>
      <c r="N398" s="121">
        <v>2</v>
      </c>
      <c r="O398" s="149">
        <f>IF(N398/M398*100&gt;110,110,N398/M398*100)</f>
        <v>100</v>
      </c>
      <c r="P398" s="147"/>
      <c r="Q398" s="118"/>
      <c r="R398" s="121"/>
      <c r="S398" s="599"/>
    </row>
    <row r="399" spans="1:20" s="129" customFormat="1" ht="39" customHeight="1" x14ac:dyDescent="0.35">
      <c r="A399" s="500"/>
      <c r="B399" s="504"/>
      <c r="C399" s="208"/>
      <c r="D399" s="200" t="s">
        <v>6</v>
      </c>
      <c r="E399" s="208"/>
      <c r="F399" s="201"/>
      <c r="G399" s="201"/>
      <c r="H399" s="204"/>
      <c r="I399" s="204">
        <f>(H397+H398)/2</f>
        <v>99.526315789473671</v>
      </c>
      <c r="J399" s="199"/>
      <c r="K399" s="200" t="s">
        <v>6</v>
      </c>
      <c r="L399" s="201"/>
      <c r="M399" s="205"/>
      <c r="N399" s="205"/>
      <c r="O399" s="204"/>
      <c r="P399" s="204">
        <f>(O397+O398)/2</f>
        <v>100</v>
      </c>
      <c r="Q399" s="204">
        <f>(I399+P399)/2</f>
        <v>99.763157894736835</v>
      </c>
      <c r="R399" s="208" t="s">
        <v>376</v>
      </c>
      <c r="S399" s="599"/>
      <c r="T399" s="110"/>
    </row>
    <row r="400" spans="1:20" ht="67.5" customHeight="1" x14ac:dyDescent="0.35">
      <c r="A400" s="500">
        <v>37</v>
      </c>
      <c r="B400" s="504" t="s">
        <v>128</v>
      </c>
      <c r="C400" s="272" t="s">
        <v>12</v>
      </c>
      <c r="D400" s="113" t="s">
        <v>88</v>
      </c>
      <c r="E400" s="125"/>
      <c r="F400" s="125"/>
      <c r="G400" s="125"/>
      <c r="H400" s="118"/>
      <c r="I400" s="118"/>
      <c r="J400" s="125" t="s">
        <v>12</v>
      </c>
      <c r="K400" s="146" t="s">
        <v>88</v>
      </c>
      <c r="L400" s="121"/>
      <c r="M400" s="121"/>
      <c r="N400" s="121"/>
      <c r="O400" s="118"/>
      <c r="P400" s="147"/>
      <c r="Q400" s="118"/>
      <c r="R400" s="114"/>
      <c r="S400" s="599" t="s">
        <v>286</v>
      </c>
    </row>
    <row r="401" spans="1:20" ht="69.75" x14ac:dyDescent="0.35">
      <c r="A401" s="500"/>
      <c r="B401" s="504"/>
      <c r="C401" s="114" t="s">
        <v>7</v>
      </c>
      <c r="D401" s="112" t="s">
        <v>89</v>
      </c>
      <c r="E401" s="121" t="s">
        <v>25</v>
      </c>
      <c r="F401" s="121">
        <v>95</v>
      </c>
      <c r="G401" s="121">
        <v>97</v>
      </c>
      <c r="H401" s="149">
        <f>IF(G401/F401*100&gt;100,100,G401/F401*100)</f>
        <v>100</v>
      </c>
      <c r="I401" s="121"/>
      <c r="J401" s="121" t="s">
        <v>7</v>
      </c>
      <c r="K401" s="148" t="s">
        <v>330</v>
      </c>
      <c r="L401" s="121" t="s">
        <v>38</v>
      </c>
      <c r="M401" s="121">
        <v>57</v>
      </c>
      <c r="N401" s="121">
        <v>57</v>
      </c>
      <c r="O401" s="149">
        <f>IF(N401/M401*100&gt;110,110,N401/M401*100)</f>
        <v>100</v>
      </c>
      <c r="P401" s="147"/>
      <c r="Q401" s="118"/>
      <c r="R401" s="121"/>
      <c r="S401" s="599"/>
    </row>
    <row r="402" spans="1:20" ht="69.75" x14ac:dyDescent="0.35">
      <c r="A402" s="500"/>
      <c r="B402" s="504"/>
      <c r="C402" s="114"/>
      <c r="D402" s="112"/>
      <c r="E402" s="121"/>
      <c r="F402" s="121"/>
      <c r="G402" s="121"/>
      <c r="H402" s="149"/>
      <c r="I402" s="121"/>
      <c r="J402" s="121" t="s">
        <v>8</v>
      </c>
      <c r="K402" s="148" t="s">
        <v>325</v>
      </c>
      <c r="L402" s="121" t="s">
        <v>38</v>
      </c>
      <c r="M402" s="121">
        <v>144</v>
      </c>
      <c r="N402" s="121">
        <v>144</v>
      </c>
      <c r="O402" s="149">
        <f>IF(N402/M402*100&gt;110,110,N402/M402*100)</f>
        <v>100</v>
      </c>
      <c r="P402" s="147"/>
      <c r="Q402" s="118"/>
      <c r="R402" s="121"/>
      <c r="S402" s="599"/>
    </row>
    <row r="403" spans="1:20" ht="21.75" customHeight="1" x14ac:dyDescent="0.35">
      <c r="A403" s="500"/>
      <c r="B403" s="504"/>
      <c r="C403" s="114"/>
      <c r="D403" s="112"/>
      <c r="E403" s="121"/>
      <c r="F403" s="121"/>
      <c r="G403" s="121"/>
      <c r="H403" s="149"/>
      <c r="I403" s="121"/>
      <c r="J403" s="121" t="s">
        <v>9</v>
      </c>
      <c r="K403" s="148" t="s">
        <v>335</v>
      </c>
      <c r="L403" s="121" t="s">
        <v>38</v>
      </c>
      <c r="M403" s="121">
        <v>35</v>
      </c>
      <c r="N403" s="121">
        <v>35</v>
      </c>
      <c r="O403" s="149">
        <f>IF(N403/M403*100&gt;110,110,N403/M403*100)</f>
        <v>100</v>
      </c>
      <c r="P403" s="147"/>
      <c r="Q403" s="118"/>
      <c r="R403" s="121"/>
      <c r="S403" s="599"/>
    </row>
    <row r="404" spans="1:20" s="129" customFormat="1" ht="39" customHeight="1" x14ac:dyDescent="0.35">
      <c r="A404" s="500"/>
      <c r="B404" s="504"/>
      <c r="C404" s="208"/>
      <c r="D404" s="200" t="s">
        <v>6</v>
      </c>
      <c r="E404" s="208"/>
      <c r="F404" s="201"/>
      <c r="G404" s="201"/>
      <c r="H404" s="204"/>
      <c r="I404" s="204">
        <f>H401</f>
        <v>100</v>
      </c>
      <c r="J404" s="199"/>
      <c r="K404" s="200" t="s">
        <v>6</v>
      </c>
      <c r="L404" s="201"/>
      <c r="M404" s="205"/>
      <c r="N404" s="205"/>
      <c r="O404" s="204"/>
      <c r="P404" s="204">
        <f>(O401+O402+O403)/3</f>
        <v>100</v>
      </c>
      <c r="Q404" s="204">
        <f>(I404+P404)/2</f>
        <v>100</v>
      </c>
      <c r="R404" s="208" t="s">
        <v>31</v>
      </c>
      <c r="S404" s="599"/>
      <c r="T404" s="110"/>
    </row>
    <row r="405" spans="1:20" ht="31.5" customHeight="1" x14ac:dyDescent="0.35">
      <c r="A405" s="500"/>
      <c r="B405" s="504"/>
      <c r="C405" s="272" t="s">
        <v>13</v>
      </c>
      <c r="D405" s="219" t="s">
        <v>91</v>
      </c>
      <c r="E405" s="121"/>
      <c r="F405" s="121"/>
      <c r="G405" s="121"/>
      <c r="H405" s="118"/>
      <c r="I405" s="118"/>
      <c r="J405" s="125" t="s">
        <v>13</v>
      </c>
      <c r="K405" s="146" t="s">
        <v>91</v>
      </c>
      <c r="L405" s="121"/>
      <c r="M405" s="151"/>
      <c r="N405" s="151"/>
      <c r="O405" s="118"/>
      <c r="P405" s="147"/>
      <c r="Q405" s="118"/>
      <c r="R405" s="114"/>
      <c r="S405" s="599"/>
    </row>
    <row r="406" spans="1:20" ht="69.75" x14ac:dyDescent="0.35">
      <c r="A406" s="500"/>
      <c r="B406" s="504"/>
      <c r="C406" s="114" t="s">
        <v>14</v>
      </c>
      <c r="D406" s="112" t="s">
        <v>89</v>
      </c>
      <c r="E406" s="121" t="s">
        <v>25</v>
      </c>
      <c r="F406" s="121">
        <v>95</v>
      </c>
      <c r="G406" s="121">
        <v>97</v>
      </c>
      <c r="H406" s="149">
        <f>IF(G406/F406*100&gt;100,100,G406/F406*100)</f>
        <v>100</v>
      </c>
      <c r="I406" s="121"/>
      <c r="J406" s="152" t="s">
        <v>14</v>
      </c>
      <c r="K406" s="148" t="s">
        <v>339</v>
      </c>
      <c r="L406" s="121" t="s">
        <v>38</v>
      </c>
      <c r="M406" s="121">
        <v>231</v>
      </c>
      <c r="N406" s="121">
        <v>231</v>
      </c>
      <c r="O406" s="149">
        <f>IF(N406/M406*100&gt;110,110,N406/M406*100)</f>
        <v>100</v>
      </c>
      <c r="P406" s="147"/>
      <c r="Q406" s="118"/>
      <c r="R406" s="121"/>
      <c r="S406" s="599"/>
    </row>
    <row r="407" spans="1:20" ht="69.75" x14ac:dyDescent="0.35">
      <c r="A407" s="500"/>
      <c r="B407" s="504"/>
      <c r="C407" s="114" t="s">
        <v>15</v>
      </c>
      <c r="D407" s="112" t="s">
        <v>92</v>
      </c>
      <c r="E407" s="121" t="s">
        <v>93</v>
      </c>
      <c r="F407" s="121">
        <v>35</v>
      </c>
      <c r="G407" s="121">
        <v>35</v>
      </c>
      <c r="H407" s="149">
        <f t="shared" si="6"/>
        <v>100</v>
      </c>
      <c r="I407" s="117"/>
      <c r="J407" s="123" t="s">
        <v>15</v>
      </c>
      <c r="K407" s="120" t="s">
        <v>482</v>
      </c>
      <c r="L407" s="117" t="s">
        <v>38</v>
      </c>
      <c r="M407" s="121" t="s">
        <v>582</v>
      </c>
      <c r="N407" s="121" t="s">
        <v>582</v>
      </c>
      <c r="O407" s="472" t="s">
        <v>582</v>
      </c>
      <c r="P407" s="147"/>
      <c r="Q407" s="118"/>
      <c r="R407" s="121"/>
      <c r="S407" s="599"/>
    </row>
    <row r="408" spans="1:20" x14ac:dyDescent="0.35">
      <c r="A408" s="500"/>
      <c r="B408" s="504"/>
      <c r="C408" s="114"/>
      <c r="D408" s="112"/>
      <c r="E408" s="121"/>
      <c r="F408" s="121"/>
      <c r="G408" s="121"/>
      <c r="H408" s="149"/>
      <c r="I408" s="117"/>
      <c r="J408" s="123" t="s">
        <v>39</v>
      </c>
      <c r="K408" s="120" t="s">
        <v>327</v>
      </c>
      <c r="L408" s="117" t="s">
        <v>38</v>
      </c>
      <c r="M408" s="121">
        <v>5</v>
      </c>
      <c r="N408" s="121">
        <v>5</v>
      </c>
      <c r="O408" s="149">
        <f>IF(N408/M408*100&gt;110,110,N408/M408*100)</f>
        <v>100</v>
      </c>
      <c r="P408" s="147"/>
      <c r="Q408" s="118"/>
      <c r="R408" s="121"/>
      <c r="S408" s="599"/>
    </row>
    <row r="409" spans="1:20" s="129" customFormat="1" ht="39" customHeight="1" x14ac:dyDescent="0.35">
      <c r="A409" s="500"/>
      <c r="B409" s="504"/>
      <c r="C409" s="208"/>
      <c r="D409" s="200" t="s">
        <v>6</v>
      </c>
      <c r="E409" s="208"/>
      <c r="F409" s="201"/>
      <c r="G409" s="201"/>
      <c r="H409" s="204"/>
      <c r="I409" s="204">
        <f>(H407+H406)/2</f>
        <v>100</v>
      </c>
      <c r="J409" s="199"/>
      <c r="K409" s="200" t="s">
        <v>6</v>
      </c>
      <c r="L409" s="201"/>
      <c r="M409" s="205"/>
      <c r="N409" s="205"/>
      <c r="O409" s="204"/>
      <c r="P409" s="204">
        <f>(O406+O408)/2</f>
        <v>100</v>
      </c>
      <c r="Q409" s="204">
        <f>(I409+P409)/2</f>
        <v>100</v>
      </c>
      <c r="R409" s="208" t="s">
        <v>31</v>
      </c>
      <c r="S409" s="599"/>
      <c r="T409" s="110"/>
    </row>
    <row r="410" spans="1:20" ht="76.5" customHeight="1" x14ac:dyDescent="0.35">
      <c r="A410" s="500">
        <v>38</v>
      </c>
      <c r="B410" s="504" t="s">
        <v>487</v>
      </c>
      <c r="C410" s="272" t="s">
        <v>12</v>
      </c>
      <c r="D410" s="113" t="s">
        <v>88</v>
      </c>
      <c r="E410" s="125"/>
      <c r="F410" s="125"/>
      <c r="G410" s="125"/>
      <c r="H410" s="118"/>
      <c r="I410" s="118"/>
      <c r="J410" s="125" t="s">
        <v>12</v>
      </c>
      <c r="K410" s="146" t="s">
        <v>88</v>
      </c>
      <c r="L410" s="121"/>
      <c r="M410" s="121"/>
      <c r="N410" s="121"/>
      <c r="O410" s="118"/>
      <c r="P410" s="444"/>
      <c r="Q410" s="118"/>
      <c r="R410" s="121"/>
      <c r="S410" s="599" t="s">
        <v>286</v>
      </c>
    </row>
    <row r="411" spans="1:20" ht="69.75" x14ac:dyDescent="0.35">
      <c r="A411" s="500"/>
      <c r="B411" s="504"/>
      <c r="C411" s="114" t="s">
        <v>7</v>
      </c>
      <c r="D411" s="112" t="s">
        <v>89</v>
      </c>
      <c r="E411" s="121" t="s">
        <v>25</v>
      </c>
      <c r="F411" s="121">
        <v>95</v>
      </c>
      <c r="G411" s="121">
        <v>99.3</v>
      </c>
      <c r="H411" s="149">
        <f>IF(G411/F411*100&gt;100,100,G411/F411*100)</f>
        <v>100</v>
      </c>
      <c r="I411" s="121"/>
      <c r="J411" s="121" t="s">
        <v>7</v>
      </c>
      <c r="K411" s="148" t="s">
        <v>330</v>
      </c>
      <c r="L411" s="121" t="s">
        <v>38</v>
      </c>
      <c r="M411" s="121">
        <v>59</v>
      </c>
      <c r="N411" s="121">
        <v>59</v>
      </c>
      <c r="O411" s="149">
        <f>IF(N411/M411*100&gt;110,110,N411/M411*100)</f>
        <v>100</v>
      </c>
      <c r="P411" s="444"/>
      <c r="Q411" s="118"/>
      <c r="R411" s="121"/>
      <c r="S411" s="599"/>
    </row>
    <row r="412" spans="1:20" ht="69.75" x14ac:dyDescent="0.35">
      <c r="A412" s="500"/>
      <c r="B412" s="504"/>
      <c r="C412" s="114"/>
      <c r="D412" s="112"/>
      <c r="E412" s="121"/>
      <c r="F412" s="121"/>
      <c r="G412" s="121"/>
      <c r="H412" s="149"/>
      <c r="I412" s="121"/>
      <c r="J412" s="121" t="s">
        <v>8</v>
      </c>
      <c r="K412" s="148" t="s">
        <v>325</v>
      </c>
      <c r="L412" s="121" t="s">
        <v>38</v>
      </c>
      <c r="M412" s="121">
        <v>188</v>
      </c>
      <c r="N412" s="121">
        <v>188</v>
      </c>
      <c r="O412" s="149">
        <f>IF(N412/M412*100&gt;110,110,N412/M412*100)</f>
        <v>100</v>
      </c>
      <c r="P412" s="444"/>
      <c r="Q412" s="118"/>
      <c r="R412" s="121"/>
      <c r="S412" s="599"/>
    </row>
    <row r="413" spans="1:20" ht="30.75" customHeight="1" x14ac:dyDescent="0.35">
      <c r="A413" s="500"/>
      <c r="B413" s="504"/>
      <c r="C413" s="114"/>
      <c r="D413" s="112"/>
      <c r="E413" s="121"/>
      <c r="F413" s="121"/>
      <c r="G413" s="121"/>
      <c r="H413" s="149"/>
      <c r="I413" s="121"/>
      <c r="J413" s="121" t="s">
        <v>9</v>
      </c>
      <c r="K413" s="148" t="s">
        <v>335</v>
      </c>
      <c r="L413" s="121" t="s">
        <v>38</v>
      </c>
      <c r="M413" s="121">
        <v>20</v>
      </c>
      <c r="N413" s="121">
        <v>20</v>
      </c>
      <c r="O413" s="149">
        <f>IF(N413/M413*100&gt;110,110,N413/M413*100)</f>
        <v>100</v>
      </c>
      <c r="P413" s="444"/>
      <c r="Q413" s="118"/>
      <c r="R413" s="121"/>
      <c r="S413" s="599"/>
    </row>
    <row r="414" spans="1:20" s="129" customFormat="1" ht="39" customHeight="1" x14ac:dyDescent="0.35">
      <c r="A414" s="500"/>
      <c r="B414" s="504"/>
      <c r="C414" s="208"/>
      <c r="D414" s="200" t="s">
        <v>6</v>
      </c>
      <c r="E414" s="208"/>
      <c r="F414" s="201"/>
      <c r="G414" s="201"/>
      <c r="H414" s="204"/>
      <c r="I414" s="204">
        <f>H411</f>
        <v>100</v>
      </c>
      <c r="J414" s="199"/>
      <c r="K414" s="200" t="s">
        <v>6</v>
      </c>
      <c r="L414" s="201"/>
      <c r="M414" s="205"/>
      <c r="N414" s="205"/>
      <c r="O414" s="204"/>
      <c r="P414" s="204">
        <f>(O411+O412+O413)/3</f>
        <v>100</v>
      </c>
      <c r="Q414" s="204">
        <f>(I414+P414)/2</f>
        <v>100</v>
      </c>
      <c r="R414" s="208" t="s">
        <v>31</v>
      </c>
      <c r="S414" s="599"/>
      <c r="T414" s="110"/>
    </row>
    <row r="415" spans="1:20" ht="40.5" customHeight="1" x14ac:dyDescent="0.35">
      <c r="A415" s="500"/>
      <c r="B415" s="504"/>
      <c r="C415" s="272" t="s">
        <v>13</v>
      </c>
      <c r="D415" s="113" t="s">
        <v>91</v>
      </c>
      <c r="E415" s="121"/>
      <c r="F415" s="121"/>
      <c r="G415" s="121"/>
      <c r="H415" s="118"/>
      <c r="I415" s="118"/>
      <c r="J415" s="125" t="s">
        <v>13</v>
      </c>
      <c r="K415" s="146" t="s">
        <v>91</v>
      </c>
      <c r="L415" s="121"/>
      <c r="M415" s="151"/>
      <c r="N415" s="151"/>
      <c r="O415" s="118"/>
      <c r="P415" s="147"/>
      <c r="Q415" s="118"/>
      <c r="R415" s="121"/>
      <c r="S415" s="599"/>
    </row>
    <row r="416" spans="1:20" ht="51" customHeight="1" x14ac:dyDescent="0.35">
      <c r="A416" s="500"/>
      <c r="B416" s="504"/>
      <c r="C416" s="114" t="s">
        <v>14</v>
      </c>
      <c r="D416" s="112" t="s">
        <v>89</v>
      </c>
      <c r="E416" s="121" t="s">
        <v>25</v>
      </c>
      <c r="F416" s="121">
        <v>95</v>
      </c>
      <c r="G416" s="121">
        <v>99.3</v>
      </c>
      <c r="H416" s="149">
        <f>IF(G416/F416*100&gt;100,100,G416/F416*100)</f>
        <v>100</v>
      </c>
      <c r="I416" s="121"/>
      <c r="J416" s="152" t="s">
        <v>14</v>
      </c>
      <c r="K416" s="148" t="s">
        <v>339</v>
      </c>
      <c r="L416" s="121" t="s">
        <v>38</v>
      </c>
      <c r="M416" s="121">
        <v>266</v>
      </c>
      <c r="N416" s="121">
        <v>266</v>
      </c>
      <c r="O416" s="149">
        <f>IF(N416/M416*100&gt;110,110,N416/M416*100)</f>
        <v>100</v>
      </c>
      <c r="P416" s="147"/>
      <c r="Q416" s="118"/>
      <c r="R416" s="121"/>
      <c r="S416" s="599"/>
    </row>
    <row r="417" spans="1:23" ht="51" customHeight="1" x14ac:dyDescent="0.35">
      <c r="A417" s="500"/>
      <c r="B417" s="504"/>
      <c r="C417" s="114" t="s">
        <v>15</v>
      </c>
      <c r="D417" s="112" t="s">
        <v>92</v>
      </c>
      <c r="E417" s="121" t="s">
        <v>93</v>
      </c>
      <c r="F417" s="121">
        <v>35</v>
      </c>
      <c r="G417" s="121">
        <v>34.5</v>
      </c>
      <c r="H417" s="149">
        <f t="shared" si="6"/>
        <v>100</v>
      </c>
      <c r="I417" s="121"/>
      <c r="J417" s="152" t="s">
        <v>15</v>
      </c>
      <c r="K417" s="148" t="s">
        <v>482</v>
      </c>
      <c r="L417" s="121" t="s">
        <v>38</v>
      </c>
      <c r="M417" s="121">
        <v>1</v>
      </c>
      <c r="N417" s="121">
        <v>1</v>
      </c>
      <c r="O417" s="149">
        <f>IF(N417/M417*100&gt;110,110,N417/M417*100)</f>
        <v>100</v>
      </c>
      <c r="P417" s="147"/>
      <c r="Q417" s="118"/>
      <c r="R417" s="121"/>
      <c r="S417" s="599"/>
    </row>
    <row r="418" spans="1:23" x14ac:dyDescent="0.35">
      <c r="A418" s="500"/>
      <c r="B418" s="504"/>
      <c r="C418" s="114"/>
      <c r="D418" s="112"/>
      <c r="E418" s="121"/>
      <c r="F418" s="121"/>
      <c r="G418" s="121"/>
      <c r="H418" s="149"/>
      <c r="I418" s="121"/>
      <c r="J418" s="152"/>
      <c r="K418" s="148" t="s">
        <v>589</v>
      </c>
      <c r="L418" s="121"/>
      <c r="M418" s="121"/>
      <c r="N418" s="121"/>
      <c r="O418" s="149"/>
      <c r="P418" s="147"/>
      <c r="Q418" s="118"/>
      <c r="R418" s="121"/>
      <c r="S418" s="599"/>
    </row>
    <row r="419" spans="1:23" s="129" customFormat="1" ht="36.75" customHeight="1" x14ac:dyDescent="0.35">
      <c r="A419" s="500"/>
      <c r="B419" s="504"/>
      <c r="C419" s="208"/>
      <c r="D419" s="200" t="s">
        <v>6</v>
      </c>
      <c r="E419" s="208"/>
      <c r="F419" s="201"/>
      <c r="G419" s="201"/>
      <c r="H419" s="204"/>
      <c r="I419" s="204">
        <f>(H417+H416)/2</f>
        <v>100</v>
      </c>
      <c r="J419" s="199"/>
      <c r="K419" s="200" t="s">
        <v>6</v>
      </c>
      <c r="L419" s="201"/>
      <c r="M419" s="205"/>
      <c r="N419" s="205"/>
      <c r="O419" s="204"/>
      <c r="P419" s="204">
        <f>(O417+O416)/2</f>
        <v>100</v>
      </c>
      <c r="Q419" s="204">
        <f>(I419+P419)/2</f>
        <v>100</v>
      </c>
      <c r="R419" s="208" t="s">
        <v>31</v>
      </c>
      <c r="S419" s="599"/>
      <c r="T419" s="110"/>
    </row>
    <row r="420" spans="1:23" s="233" customFormat="1" ht="75" customHeight="1" x14ac:dyDescent="0.35">
      <c r="A420" s="500">
        <v>39</v>
      </c>
      <c r="B420" s="504" t="s">
        <v>140</v>
      </c>
      <c r="C420" s="116" t="s">
        <v>12</v>
      </c>
      <c r="D420" s="159" t="s">
        <v>129</v>
      </c>
      <c r="E420" s="116"/>
      <c r="F420" s="116"/>
      <c r="G420" s="116"/>
      <c r="H420" s="115"/>
      <c r="I420" s="115"/>
      <c r="J420" s="116" t="s">
        <v>12</v>
      </c>
      <c r="K420" s="159" t="s">
        <v>129</v>
      </c>
      <c r="L420" s="117"/>
      <c r="M420" s="117"/>
      <c r="N420" s="117"/>
      <c r="O420" s="115"/>
      <c r="P420" s="132"/>
      <c r="Q420" s="115"/>
      <c r="R420" s="117"/>
      <c r="S420" s="600" t="s">
        <v>287</v>
      </c>
      <c r="T420" s="232"/>
    </row>
    <row r="421" spans="1:23" s="233" customFormat="1" ht="72.75" customHeight="1" x14ac:dyDescent="0.35">
      <c r="A421" s="500"/>
      <c r="B421" s="504"/>
      <c r="C421" s="117" t="s">
        <v>7</v>
      </c>
      <c r="D421" s="120" t="s">
        <v>130</v>
      </c>
      <c r="E421" s="117" t="s">
        <v>25</v>
      </c>
      <c r="F421" s="117">
        <v>100</v>
      </c>
      <c r="G421" s="117">
        <v>100</v>
      </c>
      <c r="H421" s="149">
        <f t="shared" ref="H421:H425" si="7">IF(G421/F421*100&gt;100,100,G421/F421*100)</f>
        <v>100</v>
      </c>
      <c r="I421" s="117"/>
      <c r="J421" s="117" t="s">
        <v>7</v>
      </c>
      <c r="K421" s="120" t="s">
        <v>90</v>
      </c>
      <c r="L421" s="117" t="s">
        <v>38</v>
      </c>
      <c r="M421" s="117">
        <v>387</v>
      </c>
      <c r="N421" s="117">
        <v>382</v>
      </c>
      <c r="O421" s="119">
        <f>IF(N421/M421*100&gt;110,110,N421/M421*100)</f>
        <v>98.708010335917322</v>
      </c>
      <c r="P421" s="132"/>
      <c r="Q421" s="115"/>
      <c r="R421" s="117"/>
      <c r="S421" s="601"/>
      <c r="T421" s="232"/>
      <c r="W421" s="232"/>
    </row>
    <row r="422" spans="1:23" s="233" customFormat="1" ht="52.5" customHeight="1" x14ac:dyDescent="0.35">
      <c r="A422" s="500"/>
      <c r="B422" s="504"/>
      <c r="C422" s="117" t="s">
        <v>8</v>
      </c>
      <c r="D422" s="120" t="s">
        <v>590</v>
      </c>
      <c r="E422" s="117" t="s">
        <v>25</v>
      </c>
      <c r="F422" s="117">
        <v>100</v>
      </c>
      <c r="G422" s="117">
        <v>100</v>
      </c>
      <c r="H422" s="149">
        <f t="shared" si="7"/>
        <v>100</v>
      </c>
      <c r="I422" s="117"/>
      <c r="J422" s="117"/>
      <c r="K422" s="133"/>
      <c r="L422" s="117"/>
      <c r="M422" s="122"/>
      <c r="N422" s="122"/>
      <c r="O422" s="119"/>
      <c r="P422" s="132"/>
      <c r="Q422" s="115"/>
      <c r="R422" s="117"/>
      <c r="S422" s="601"/>
      <c r="T422" s="232"/>
    </row>
    <row r="423" spans="1:23" s="233" customFormat="1" ht="55.5" customHeight="1" x14ac:dyDescent="0.35">
      <c r="A423" s="500"/>
      <c r="B423" s="504"/>
      <c r="C423" s="117" t="s">
        <v>9</v>
      </c>
      <c r="D423" s="120" t="s">
        <v>488</v>
      </c>
      <c r="E423" s="117" t="s">
        <v>25</v>
      </c>
      <c r="F423" s="117">
        <v>100</v>
      </c>
      <c r="G423" s="117">
        <v>100</v>
      </c>
      <c r="H423" s="149">
        <f t="shared" si="7"/>
        <v>100</v>
      </c>
      <c r="I423" s="117"/>
      <c r="J423" s="123"/>
      <c r="K423" s="120"/>
      <c r="L423" s="117"/>
      <c r="M423" s="124"/>
      <c r="N423" s="124"/>
      <c r="O423" s="119"/>
      <c r="P423" s="132"/>
      <c r="Q423" s="115"/>
      <c r="R423" s="117"/>
      <c r="S423" s="601"/>
      <c r="T423" s="232"/>
    </row>
    <row r="424" spans="1:23" s="233" customFormat="1" ht="78.75" customHeight="1" x14ac:dyDescent="0.35">
      <c r="A424" s="500"/>
      <c r="B424" s="504"/>
      <c r="C424" s="117" t="s">
        <v>10</v>
      </c>
      <c r="D424" s="120" t="s">
        <v>89</v>
      </c>
      <c r="E424" s="117" t="s">
        <v>25</v>
      </c>
      <c r="F424" s="117">
        <v>90</v>
      </c>
      <c r="G424" s="117">
        <v>90</v>
      </c>
      <c r="H424" s="149">
        <f t="shared" si="7"/>
        <v>100</v>
      </c>
      <c r="I424" s="117"/>
      <c r="J424" s="123"/>
      <c r="K424" s="120"/>
      <c r="L424" s="117"/>
      <c r="M424" s="124"/>
      <c r="N424" s="124"/>
      <c r="O424" s="119"/>
      <c r="P424" s="132"/>
      <c r="Q424" s="115"/>
      <c r="R424" s="117"/>
      <c r="S424" s="601"/>
      <c r="T424" s="232"/>
    </row>
    <row r="425" spans="1:23" s="233" customFormat="1" ht="131.25" customHeight="1" x14ac:dyDescent="0.35">
      <c r="A425" s="500"/>
      <c r="B425" s="504"/>
      <c r="C425" s="117" t="s">
        <v>35</v>
      </c>
      <c r="D425" s="120" t="s">
        <v>131</v>
      </c>
      <c r="E425" s="117" t="s">
        <v>25</v>
      </c>
      <c r="F425" s="117">
        <v>100</v>
      </c>
      <c r="G425" s="117">
        <v>100</v>
      </c>
      <c r="H425" s="149">
        <f t="shared" si="7"/>
        <v>100</v>
      </c>
      <c r="I425" s="117"/>
      <c r="J425" s="123"/>
      <c r="K425" s="120"/>
      <c r="L425" s="117"/>
      <c r="M425" s="124"/>
      <c r="N425" s="124"/>
      <c r="O425" s="119"/>
      <c r="P425" s="132"/>
      <c r="Q425" s="115"/>
      <c r="R425" s="117"/>
      <c r="S425" s="601"/>
      <c r="T425" s="232"/>
    </row>
    <row r="426" spans="1:23" s="446" customFormat="1" ht="40.5" customHeight="1" x14ac:dyDescent="0.35">
      <c r="A426" s="500"/>
      <c r="B426" s="504"/>
      <c r="C426" s="208"/>
      <c r="D426" s="200" t="s">
        <v>6</v>
      </c>
      <c r="E426" s="208"/>
      <c r="F426" s="201"/>
      <c r="G426" s="201"/>
      <c r="H426" s="204"/>
      <c r="I426" s="204">
        <f>(H421+H422+H423+H424+H425)/5</f>
        <v>100</v>
      </c>
      <c r="J426" s="199"/>
      <c r="K426" s="200" t="s">
        <v>6</v>
      </c>
      <c r="L426" s="201"/>
      <c r="M426" s="205"/>
      <c r="N426" s="205"/>
      <c r="O426" s="204"/>
      <c r="P426" s="204">
        <f>O421</f>
        <v>98.708010335917322</v>
      </c>
      <c r="Q426" s="204">
        <f>(I426+P426)/2</f>
        <v>99.354005167958661</v>
      </c>
      <c r="R426" s="208" t="s">
        <v>376</v>
      </c>
      <c r="S426" s="601"/>
      <c r="T426" s="445"/>
    </row>
    <row r="427" spans="1:23" s="233" customFormat="1" ht="69" customHeight="1" x14ac:dyDescent="0.35">
      <c r="A427" s="500"/>
      <c r="B427" s="504"/>
      <c r="C427" s="116" t="s">
        <v>13</v>
      </c>
      <c r="D427" s="159" t="s">
        <v>132</v>
      </c>
      <c r="E427" s="117"/>
      <c r="F427" s="117"/>
      <c r="G427" s="117"/>
      <c r="H427" s="115"/>
      <c r="I427" s="115"/>
      <c r="J427" s="116" t="s">
        <v>13</v>
      </c>
      <c r="K427" s="159" t="s">
        <v>132</v>
      </c>
      <c r="L427" s="117"/>
      <c r="M427" s="124"/>
      <c r="N427" s="124"/>
      <c r="O427" s="115"/>
      <c r="P427" s="132"/>
      <c r="Q427" s="115"/>
      <c r="R427" s="117"/>
      <c r="S427" s="601"/>
      <c r="T427" s="232"/>
    </row>
    <row r="428" spans="1:23" s="233" customFormat="1" ht="69" customHeight="1" x14ac:dyDescent="0.35">
      <c r="A428" s="500"/>
      <c r="B428" s="504"/>
      <c r="C428" s="117" t="s">
        <v>14</v>
      </c>
      <c r="D428" s="120" t="s">
        <v>133</v>
      </c>
      <c r="E428" s="117" t="s">
        <v>25</v>
      </c>
      <c r="F428" s="117">
        <v>100</v>
      </c>
      <c r="G428" s="117">
        <v>100</v>
      </c>
      <c r="H428" s="149">
        <f t="shared" ref="H428:H432" si="8">IF(G428/F428*100&gt;100,100,G428/F428*100)</f>
        <v>100</v>
      </c>
      <c r="I428" s="117"/>
      <c r="J428" s="123" t="s">
        <v>14</v>
      </c>
      <c r="K428" s="120" t="s">
        <v>90</v>
      </c>
      <c r="L428" s="117" t="s">
        <v>38</v>
      </c>
      <c r="M428" s="117">
        <v>423</v>
      </c>
      <c r="N428" s="117">
        <v>418</v>
      </c>
      <c r="O428" s="119">
        <f>IF(N428/M428*100&gt;110,110,N428/M428*100)</f>
        <v>98.817966903073284</v>
      </c>
      <c r="P428" s="117"/>
      <c r="Q428" s="115"/>
      <c r="R428" s="117"/>
      <c r="S428" s="601"/>
      <c r="T428" s="232"/>
    </row>
    <row r="429" spans="1:23" s="233" customFormat="1" ht="63" customHeight="1" x14ac:dyDescent="0.35">
      <c r="A429" s="500"/>
      <c r="B429" s="504"/>
      <c r="C429" s="117" t="s">
        <v>15</v>
      </c>
      <c r="D429" s="120" t="s">
        <v>591</v>
      </c>
      <c r="E429" s="117" t="s">
        <v>25</v>
      </c>
      <c r="F429" s="117">
        <v>100</v>
      </c>
      <c r="G429" s="117">
        <v>100</v>
      </c>
      <c r="H429" s="149">
        <f t="shared" si="8"/>
        <v>100</v>
      </c>
      <c r="I429" s="117"/>
      <c r="J429" s="123"/>
      <c r="K429" s="120"/>
      <c r="L429" s="117"/>
      <c r="M429" s="124"/>
      <c r="N429" s="124"/>
      <c r="O429" s="119"/>
      <c r="P429" s="132"/>
      <c r="Q429" s="115"/>
      <c r="R429" s="117"/>
      <c r="S429" s="601"/>
      <c r="T429" s="232"/>
    </row>
    <row r="430" spans="1:23" s="233" customFormat="1" ht="50.25" customHeight="1" x14ac:dyDescent="0.35">
      <c r="A430" s="500"/>
      <c r="B430" s="504"/>
      <c r="C430" s="117" t="s">
        <v>39</v>
      </c>
      <c r="D430" s="120" t="s">
        <v>488</v>
      </c>
      <c r="E430" s="117" t="s">
        <v>25</v>
      </c>
      <c r="F430" s="117">
        <v>100</v>
      </c>
      <c r="G430" s="117">
        <v>100</v>
      </c>
      <c r="H430" s="149">
        <f t="shared" si="8"/>
        <v>100</v>
      </c>
      <c r="I430" s="117"/>
      <c r="J430" s="123"/>
      <c r="K430" s="120"/>
      <c r="L430" s="117"/>
      <c r="M430" s="124"/>
      <c r="N430" s="124"/>
      <c r="O430" s="119"/>
      <c r="P430" s="132"/>
      <c r="Q430" s="115"/>
      <c r="R430" s="117"/>
      <c r="S430" s="601"/>
      <c r="T430" s="232"/>
    </row>
    <row r="431" spans="1:23" s="233" customFormat="1" ht="69" customHeight="1" x14ac:dyDescent="0.35">
      <c r="A431" s="500"/>
      <c r="B431" s="504"/>
      <c r="C431" s="117" t="s">
        <v>45</v>
      </c>
      <c r="D431" s="120" t="s">
        <v>89</v>
      </c>
      <c r="E431" s="117" t="s">
        <v>25</v>
      </c>
      <c r="F431" s="117">
        <v>90</v>
      </c>
      <c r="G431" s="117">
        <v>90</v>
      </c>
      <c r="H431" s="149">
        <f t="shared" si="8"/>
        <v>100</v>
      </c>
      <c r="I431" s="117"/>
      <c r="J431" s="123"/>
      <c r="K431" s="120"/>
      <c r="L431" s="117"/>
      <c r="M431" s="124"/>
      <c r="N431" s="124"/>
      <c r="O431" s="119"/>
      <c r="P431" s="132"/>
      <c r="Q431" s="115"/>
      <c r="R431" s="117"/>
      <c r="S431" s="601"/>
      <c r="T431" s="232"/>
    </row>
    <row r="432" spans="1:23" s="233" customFormat="1" ht="120.75" customHeight="1" x14ac:dyDescent="0.35">
      <c r="A432" s="500"/>
      <c r="B432" s="504"/>
      <c r="C432" s="117" t="s">
        <v>66</v>
      </c>
      <c r="D432" s="120" t="s">
        <v>131</v>
      </c>
      <c r="E432" s="117" t="s">
        <v>25</v>
      </c>
      <c r="F432" s="117">
        <v>100</v>
      </c>
      <c r="G432" s="117">
        <v>100</v>
      </c>
      <c r="H432" s="149">
        <f t="shared" si="8"/>
        <v>100</v>
      </c>
      <c r="I432" s="117"/>
      <c r="J432" s="123"/>
      <c r="K432" s="120"/>
      <c r="L432" s="117"/>
      <c r="M432" s="124"/>
      <c r="N432" s="124"/>
      <c r="O432" s="119"/>
      <c r="P432" s="132"/>
      <c r="Q432" s="115"/>
      <c r="R432" s="117"/>
      <c r="S432" s="601"/>
      <c r="T432" s="232"/>
    </row>
    <row r="433" spans="1:20" s="129" customFormat="1" ht="40.5" customHeight="1" x14ac:dyDescent="0.35">
      <c r="A433" s="500"/>
      <c r="B433" s="504"/>
      <c r="C433" s="208"/>
      <c r="D433" s="200" t="s">
        <v>6</v>
      </c>
      <c r="E433" s="208"/>
      <c r="F433" s="201"/>
      <c r="G433" s="201"/>
      <c r="H433" s="204"/>
      <c r="I433" s="204">
        <f>(H428+H429+H430+H431+H432)/5</f>
        <v>100</v>
      </c>
      <c r="J433" s="199"/>
      <c r="K433" s="200" t="s">
        <v>6</v>
      </c>
      <c r="L433" s="201"/>
      <c r="M433" s="205"/>
      <c r="N433" s="205"/>
      <c r="O433" s="204"/>
      <c r="P433" s="204">
        <f>O428</f>
        <v>98.817966903073284</v>
      </c>
      <c r="Q433" s="204">
        <f>(I433+P433)/2</f>
        <v>99.408983451536642</v>
      </c>
      <c r="R433" s="208" t="s">
        <v>376</v>
      </c>
      <c r="S433" s="601"/>
      <c r="T433" s="128"/>
    </row>
    <row r="434" spans="1:20" s="233" customFormat="1" ht="73.5" customHeight="1" x14ac:dyDescent="0.35">
      <c r="A434" s="500"/>
      <c r="B434" s="504"/>
      <c r="C434" s="116" t="s">
        <v>28</v>
      </c>
      <c r="D434" s="159" t="s">
        <v>134</v>
      </c>
      <c r="E434" s="117"/>
      <c r="F434" s="117"/>
      <c r="G434" s="117"/>
      <c r="H434" s="115"/>
      <c r="I434" s="115"/>
      <c r="J434" s="116" t="s">
        <v>28</v>
      </c>
      <c r="K434" s="159" t="str">
        <f>D434</f>
        <v>Реализация основных общеобразовательных программ среднего общего образования</v>
      </c>
      <c r="L434" s="117"/>
      <c r="M434" s="124"/>
      <c r="N434" s="124"/>
      <c r="O434" s="115"/>
      <c r="P434" s="132"/>
      <c r="Q434" s="115"/>
      <c r="R434" s="117"/>
      <c r="S434" s="601"/>
      <c r="T434" s="232"/>
    </row>
    <row r="435" spans="1:20" s="233" customFormat="1" ht="73.5" customHeight="1" x14ac:dyDescent="0.35">
      <c r="A435" s="500"/>
      <c r="B435" s="504"/>
      <c r="C435" s="117" t="s">
        <v>29</v>
      </c>
      <c r="D435" s="120" t="s">
        <v>135</v>
      </c>
      <c r="E435" s="117" t="s">
        <v>25</v>
      </c>
      <c r="F435" s="117">
        <v>100</v>
      </c>
      <c r="G435" s="117">
        <v>100</v>
      </c>
      <c r="H435" s="149">
        <f t="shared" ref="H435:H439" si="9">IF(G435/F435*100&gt;100,100,G435/F435*100)</f>
        <v>100</v>
      </c>
      <c r="I435" s="117"/>
      <c r="J435" s="123" t="s">
        <v>29</v>
      </c>
      <c r="K435" s="120" t="s">
        <v>90</v>
      </c>
      <c r="L435" s="117" t="s">
        <v>38</v>
      </c>
      <c r="M435" s="117">
        <v>93</v>
      </c>
      <c r="N435" s="117">
        <v>94</v>
      </c>
      <c r="O435" s="119">
        <f>IF(N435/M435*100&gt;110,110,N435/M435*100)</f>
        <v>101.0752688172043</v>
      </c>
      <c r="P435" s="117"/>
      <c r="Q435" s="115"/>
      <c r="R435" s="117"/>
      <c r="S435" s="601"/>
      <c r="T435" s="232"/>
    </row>
    <row r="436" spans="1:20" s="233" customFormat="1" ht="73.5" customHeight="1" x14ac:dyDescent="0.35">
      <c r="A436" s="500"/>
      <c r="B436" s="504"/>
      <c r="C436" s="117" t="s">
        <v>30</v>
      </c>
      <c r="D436" s="120" t="s">
        <v>592</v>
      </c>
      <c r="E436" s="117" t="s">
        <v>25</v>
      </c>
      <c r="F436" s="117">
        <v>100</v>
      </c>
      <c r="G436" s="117">
        <v>100</v>
      </c>
      <c r="H436" s="149">
        <f t="shared" si="9"/>
        <v>100</v>
      </c>
      <c r="I436" s="117"/>
      <c r="J436" s="123"/>
      <c r="K436" s="120"/>
      <c r="L436" s="117"/>
      <c r="M436" s="124"/>
      <c r="N436" s="124"/>
      <c r="O436" s="119"/>
      <c r="P436" s="132"/>
      <c r="Q436" s="115"/>
      <c r="R436" s="117"/>
      <c r="S436" s="601"/>
      <c r="T436" s="232"/>
    </row>
    <row r="437" spans="1:20" s="233" customFormat="1" ht="73.5" customHeight="1" x14ac:dyDescent="0.35">
      <c r="A437" s="500"/>
      <c r="B437" s="504"/>
      <c r="C437" s="117" t="s">
        <v>52</v>
      </c>
      <c r="D437" s="120" t="s">
        <v>488</v>
      </c>
      <c r="E437" s="117" t="s">
        <v>25</v>
      </c>
      <c r="F437" s="117">
        <v>100</v>
      </c>
      <c r="G437" s="117">
        <v>100</v>
      </c>
      <c r="H437" s="149">
        <f t="shared" si="9"/>
        <v>100</v>
      </c>
      <c r="I437" s="117"/>
      <c r="J437" s="123"/>
      <c r="K437" s="120"/>
      <c r="L437" s="117"/>
      <c r="M437" s="124"/>
      <c r="N437" s="124"/>
      <c r="O437" s="119"/>
      <c r="P437" s="132"/>
      <c r="Q437" s="115"/>
      <c r="R437" s="117"/>
      <c r="S437" s="601"/>
      <c r="T437" s="232"/>
    </row>
    <row r="438" spans="1:20" s="233" customFormat="1" ht="73.5" customHeight="1" x14ac:dyDescent="0.35">
      <c r="A438" s="500"/>
      <c r="B438" s="504"/>
      <c r="C438" s="117" t="s">
        <v>53</v>
      </c>
      <c r="D438" s="120" t="s">
        <v>89</v>
      </c>
      <c r="E438" s="117" t="s">
        <v>25</v>
      </c>
      <c r="F438" s="117">
        <v>90</v>
      </c>
      <c r="G438" s="117">
        <v>90</v>
      </c>
      <c r="H438" s="149">
        <f t="shared" si="9"/>
        <v>100</v>
      </c>
      <c r="I438" s="117"/>
      <c r="J438" s="123"/>
      <c r="K438" s="120"/>
      <c r="L438" s="117"/>
      <c r="M438" s="124"/>
      <c r="N438" s="124"/>
      <c r="O438" s="119"/>
      <c r="P438" s="132"/>
      <c r="Q438" s="115"/>
      <c r="R438" s="117"/>
      <c r="S438" s="601"/>
      <c r="T438" s="232"/>
    </row>
    <row r="439" spans="1:20" s="233" customFormat="1" ht="114" customHeight="1" x14ac:dyDescent="0.35">
      <c r="A439" s="500"/>
      <c r="B439" s="504"/>
      <c r="C439" s="117" t="s">
        <v>136</v>
      </c>
      <c r="D439" s="120" t="s">
        <v>131</v>
      </c>
      <c r="E439" s="117" t="s">
        <v>25</v>
      </c>
      <c r="F439" s="117">
        <v>100</v>
      </c>
      <c r="G439" s="117">
        <v>100</v>
      </c>
      <c r="H439" s="149">
        <f t="shared" si="9"/>
        <v>100</v>
      </c>
      <c r="I439" s="117"/>
      <c r="J439" s="123"/>
      <c r="K439" s="120"/>
      <c r="L439" s="117"/>
      <c r="M439" s="124"/>
      <c r="N439" s="124"/>
      <c r="O439" s="119"/>
      <c r="P439" s="132"/>
      <c r="Q439" s="115"/>
      <c r="R439" s="117"/>
      <c r="S439" s="601"/>
      <c r="T439" s="232"/>
    </row>
    <row r="440" spans="1:20" s="448" customFormat="1" ht="40.5" customHeight="1" x14ac:dyDescent="0.35">
      <c r="A440" s="500"/>
      <c r="B440" s="504"/>
      <c r="C440" s="208"/>
      <c r="D440" s="200" t="s">
        <v>6</v>
      </c>
      <c r="E440" s="208"/>
      <c r="F440" s="201"/>
      <c r="G440" s="201"/>
      <c r="H440" s="204"/>
      <c r="I440" s="204">
        <f>(H435+H436+H437+H438+H439)/5</f>
        <v>100</v>
      </c>
      <c r="J440" s="199"/>
      <c r="K440" s="200" t="s">
        <v>6</v>
      </c>
      <c r="L440" s="201"/>
      <c r="M440" s="205"/>
      <c r="N440" s="205"/>
      <c r="O440" s="204"/>
      <c r="P440" s="204">
        <f>O435</f>
        <v>101.0752688172043</v>
      </c>
      <c r="Q440" s="204">
        <f>(I440+P440)/2</f>
        <v>100.53763440860214</v>
      </c>
      <c r="R440" s="208" t="s">
        <v>31</v>
      </c>
      <c r="S440" s="601"/>
      <c r="T440" s="447"/>
    </row>
    <row r="441" spans="1:20" s="233" customFormat="1" ht="34.5" customHeight="1" x14ac:dyDescent="0.35">
      <c r="A441" s="500"/>
      <c r="B441" s="504"/>
      <c r="C441" s="116" t="s">
        <v>42</v>
      </c>
      <c r="D441" s="159" t="s">
        <v>91</v>
      </c>
      <c r="E441" s="117"/>
      <c r="F441" s="117"/>
      <c r="G441" s="117"/>
      <c r="H441" s="115"/>
      <c r="I441" s="115"/>
      <c r="J441" s="116" t="s">
        <v>42</v>
      </c>
      <c r="K441" s="159" t="s">
        <v>91</v>
      </c>
      <c r="L441" s="117"/>
      <c r="M441" s="124"/>
      <c r="N441" s="124"/>
      <c r="O441" s="115"/>
      <c r="P441" s="132"/>
      <c r="Q441" s="115"/>
      <c r="R441" s="117"/>
      <c r="S441" s="601"/>
      <c r="T441" s="232"/>
    </row>
    <row r="442" spans="1:20" s="233" customFormat="1" ht="49.5" customHeight="1" x14ac:dyDescent="0.35">
      <c r="A442" s="500"/>
      <c r="B442" s="504"/>
      <c r="C442" s="117" t="s">
        <v>43</v>
      </c>
      <c r="D442" s="120" t="s">
        <v>137</v>
      </c>
      <c r="E442" s="117" t="s">
        <v>25</v>
      </c>
      <c r="F442" s="117">
        <v>100</v>
      </c>
      <c r="G442" s="117">
        <v>100</v>
      </c>
      <c r="H442" s="149">
        <f t="shared" ref="H442:H443" si="10">IF(G442/F442*100&gt;100,100,G442/F442*100)</f>
        <v>100</v>
      </c>
      <c r="I442" s="117"/>
      <c r="J442" s="123" t="s">
        <v>43</v>
      </c>
      <c r="K442" s="120" t="s">
        <v>350</v>
      </c>
      <c r="L442" s="117" t="s">
        <v>38</v>
      </c>
      <c r="M442" s="117">
        <v>181</v>
      </c>
      <c r="N442" s="117">
        <v>182</v>
      </c>
      <c r="O442" s="119">
        <f>IF(N442/M442*100&gt;110,110,N442/M442*100)</f>
        <v>100.55248618784532</v>
      </c>
      <c r="P442" s="132"/>
      <c r="Q442" s="115"/>
      <c r="R442" s="117"/>
      <c r="S442" s="601"/>
      <c r="T442" s="232"/>
    </row>
    <row r="443" spans="1:20" s="233" customFormat="1" ht="81.75" customHeight="1" x14ac:dyDescent="0.35">
      <c r="A443" s="500"/>
      <c r="B443" s="504"/>
      <c r="C443" s="117" t="s">
        <v>138</v>
      </c>
      <c r="D443" s="120" t="s">
        <v>139</v>
      </c>
      <c r="E443" s="117" t="s">
        <v>25</v>
      </c>
      <c r="F443" s="117">
        <v>90</v>
      </c>
      <c r="G443" s="117">
        <v>90</v>
      </c>
      <c r="H443" s="149">
        <f t="shared" si="10"/>
        <v>100</v>
      </c>
      <c r="I443" s="117"/>
      <c r="J443" s="123"/>
      <c r="K443" s="120"/>
      <c r="L443" s="117"/>
      <c r="M443" s="124"/>
      <c r="N443" s="124"/>
      <c r="O443" s="119"/>
      <c r="P443" s="132"/>
      <c r="Q443" s="115"/>
      <c r="R443" s="117"/>
      <c r="S443" s="601"/>
      <c r="T443" s="232"/>
    </row>
    <row r="444" spans="1:20" s="129" customFormat="1" ht="40.5" customHeight="1" x14ac:dyDescent="0.35">
      <c r="A444" s="500"/>
      <c r="B444" s="504"/>
      <c r="C444" s="208"/>
      <c r="D444" s="200" t="s">
        <v>6</v>
      </c>
      <c r="E444" s="208"/>
      <c r="F444" s="201"/>
      <c r="G444" s="201"/>
      <c r="H444" s="204"/>
      <c r="I444" s="204">
        <f>(H442+H443)/2</f>
        <v>100</v>
      </c>
      <c r="J444" s="199"/>
      <c r="K444" s="200" t="s">
        <v>6</v>
      </c>
      <c r="L444" s="201"/>
      <c r="M444" s="205"/>
      <c r="N444" s="205"/>
      <c r="O444" s="204"/>
      <c r="P444" s="204">
        <f>O442</f>
        <v>100.55248618784532</v>
      </c>
      <c r="Q444" s="204">
        <f>(I444+P444)/2</f>
        <v>100.27624309392266</v>
      </c>
      <c r="R444" s="208" t="s">
        <v>31</v>
      </c>
      <c r="S444" s="601"/>
      <c r="T444" s="128"/>
    </row>
    <row r="445" spans="1:20" s="233" customFormat="1" ht="57" customHeight="1" x14ac:dyDescent="0.35">
      <c r="A445" s="500"/>
      <c r="B445" s="504"/>
      <c r="C445" s="116" t="s">
        <v>165</v>
      </c>
      <c r="D445" s="159" t="s">
        <v>213</v>
      </c>
      <c r="E445" s="117"/>
      <c r="F445" s="117"/>
      <c r="G445" s="117"/>
      <c r="H445" s="115"/>
      <c r="I445" s="115"/>
      <c r="J445" s="116" t="s">
        <v>165</v>
      </c>
      <c r="K445" s="159" t="str">
        <f>D445</f>
        <v>Реализация дополнительных общеразвивающих программ</v>
      </c>
      <c r="L445" s="117"/>
      <c r="M445" s="124"/>
      <c r="N445" s="124"/>
      <c r="O445" s="115"/>
      <c r="P445" s="132"/>
      <c r="Q445" s="115"/>
      <c r="R445" s="117"/>
      <c r="S445" s="601"/>
      <c r="T445" s="232"/>
    </row>
    <row r="446" spans="1:20" s="233" customFormat="1" ht="49.5" customHeight="1" x14ac:dyDescent="0.35">
      <c r="A446" s="500"/>
      <c r="B446" s="504"/>
      <c r="C446" s="117" t="s">
        <v>166</v>
      </c>
      <c r="D446" s="120" t="s">
        <v>139</v>
      </c>
      <c r="E446" s="117" t="s">
        <v>25</v>
      </c>
      <c r="F446" s="117">
        <v>90</v>
      </c>
      <c r="G446" s="117">
        <v>90</v>
      </c>
      <c r="H446" s="149">
        <f>IF(G446/F446*100&gt;100,100,G446/F446*100)</f>
        <v>100</v>
      </c>
      <c r="I446" s="117"/>
      <c r="J446" s="123" t="s">
        <v>166</v>
      </c>
      <c r="K446" s="120" t="s">
        <v>205</v>
      </c>
      <c r="L446" s="117" t="s">
        <v>351</v>
      </c>
      <c r="M446" s="117">
        <v>66096</v>
      </c>
      <c r="N446" s="117">
        <v>68013</v>
      </c>
      <c r="O446" s="119">
        <f>IF(N446/M446*100&gt;110,110,N446/M446*100)</f>
        <v>102.90032679738562</v>
      </c>
      <c r="P446" s="132"/>
      <c r="Q446" s="115"/>
      <c r="R446" s="117"/>
      <c r="S446" s="601"/>
      <c r="T446" s="232"/>
    </row>
    <row r="447" spans="1:20" s="129" customFormat="1" ht="37.5" customHeight="1" x14ac:dyDescent="0.35">
      <c r="A447" s="500"/>
      <c r="B447" s="504"/>
      <c r="C447" s="208"/>
      <c r="D447" s="200" t="s">
        <v>6</v>
      </c>
      <c r="E447" s="208"/>
      <c r="F447" s="201"/>
      <c r="G447" s="201"/>
      <c r="H447" s="204"/>
      <c r="I447" s="204">
        <f>H446</f>
        <v>100</v>
      </c>
      <c r="J447" s="199"/>
      <c r="K447" s="200" t="s">
        <v>6</v>
      </c>
      <c r="L447" s="201"/>
      <c r="M447" s="205"/>
      <c r="N447" s="205"/>
      <c r="O447" s="204"/>
      <c r="P447" s="204">
        <f>O446</f>
        <v>102.90032679738562</v>
      </c>
      <c r="Q447" s="204">
        <f>(I447+P447)/2</f>
        <v>101.45016339869281</v>
      </c>
      <c r="R447" s="208" t="s">
        <v>31</v>
      </c>
      <c r="S447" s="602"/>
      <c r="T447" s="128"/>
    </row>
    <row r="448" spans="1:20" s="233" customFormat="1" ht="88.5" customHeight="1" x14ac:dyDescent="0.35">
      <c r="A448" s="500">
        <v>40</v>
      </c>
      <c r="B448" s="504" t="s">
        <v>141</v>
      </c>
      <c r="C448" s="116" t="s">
        <v>12</v>
      </c>
      <c r="D448" s="159" t="s">
        <v>129</v>
      </c>
      <c r="E448" s="116"/>
      <c r="F448" s="116"/>
      <c r="G448" s="116"/>
      <c r="H448" s="115"/>
      <c r="I448" s="115"/>
      <c r="J448" s="116" t="s">
        <v>12</v>
      </c>
      <c r="K448" s="159" t="s">
        <v>129</v>
      </c>
      <c r="L448" s="117"/>
      <c r="M448" s="117"/>
      <c r="N448" s="117"/>
      <c r="O448" s="115"/>
      <c r="P448" s="132"/>
      <c r="Q448" s="115"/>
      <c r="R448" s="117"/>
      <c r="S448" s="599" t="s">
        <v>287</v>
      </c>
      <c r="T448" s="232"/>
    </row>
    <row r="449" spans="1:20" s="233" customFormat="1" ht="78.75" customHeight="1" x14ac:dyDescent="0.35">
      <c r="A449" s="500"/>
      <c r="B449" s="504"/>
      <c r="C449" s="117" t="s">
        <v>7</v>
      </c>
      <c r="D449" s="120" t="s">
        <v>130</v>
      </c>
      <c r="E449" s="117" t="s">
        <v>25</v>
      </c>
      <c r="F449" s="117">
        <v>100</v>
      </c>
      <c r="G449" s="117">
        <v>100</v>
      </c>
      <c r="H449" s="149">
        <f t="shared" ref="H449:H453" si="11">IF(G449/F449*100&gt;100,100,G449/F449*100)</f>
        <v>100</v>
      </c>
      <c r="I449" s="117"/>
      <c r="J449" s="117" t="s">
        <v>7</v>
      </c>
      <c r="K449" s="120" t="s">
        <v>90</v>
      </c>
      <c r="L449" s="117" t="s">
        <v>38</v>
      </c>
      <c r="M449" s="117">
        <v>228</v>
      </c>
      <c r="N449" s="117">
        <v>226</v>
      </c>
      <c r="O449" s="119">
        <f>IF(N449/M449*100&gt;110,110,N449/M449*100)</f>
        <v>99.122807017543863</v>
      </c>
      <c r="P449" s="132"/>
      <c r="Q449" s="115"/>
      <c r="R449" s="117"/>
      <c r="S449" s="599"/>
      <c r="T449" s="232"/>
    </row>
    <row r="450" spans="1:20" s="233" customFormat="1" ht="37.5" customHeight="1" x14ac:dyDescent="0.35">
      <c r="A450" s="500"/>
      <c r="B450" s="504"/>
      <c r="C450" s="117" t="s">
        <v>8</v>
      </c>
      <c r="D450" s="120" t="s">
        <v>593</v>
      </c>
      <c r="E450" s="117" t="s">
        <v>25</v>
      </c>
      <c r="F450" s="117">
        <v>100</v>
      </c>
      <c r="G450" s="117">
        <v>100</v>
      </c>
      <c r="H450" s="149">
        <f t="shared" si="11"/>
        <v>100</v>
      </c>
      <c r="I450" s="117"/>
      <c r="J450" s="117"/>
      <c r="K450" s="133"/>
      <c r="L450" s="117"/>
      <c r="M450" s="122"/>
      <c r="N450" s="122"/>
      <c r="O450" s="119"/>
      <c r="P450" s="132"/>
      <c r="Q450" s="115"/>
      <c r="R450" s="117"/>
      <c r="S450" s="599"/>
      <c r="T450" s="232"/>
    </row>
    <row r="451" spans="1:20" s="233" customFormat="1" ht="49.5" customHeight="1" x14ac:dyDescent="0.35">
      <c r="A451" s="500"/>
      <c r="B451" s="504"/>
      <c r="C451" s="117" t="s">
        <v>9</v>
      </c>
      <c r="D451" s="120" t="s">
        <v>488</v>
      </c>
      <c r="E451" s="117" t="s">
        <v>25</v>
      </c>
      <c r="F451" s="117">
        <v>100</v>
      </c>
      <c r="G451" s="117">
        <v>100</v>
      </c>
      <c r="H451" s="149">
        <f t="shared" si="11"/>
        <v>100</v>
      </c>
      <c r="I451" s="117"/>
      <c r="J451" s="123"/>
      <c r="K451" s="120"/>
      <c r="L451" s="117"/>
      <c r="M451" s="124"/>
      <c r="N451" s="124"/>
      <c r="O451" s="119"/>
      <c r="P451" s="132"/>
      <c r="Q451" s="115"/>
      <c r="R451" s="117"/>
      <c r="S451" s="599"/>
      <c r="T451" s="232"/>
    </row>
    <row r="452" spans="1:20" s="233" customFormat="1" ht="63.75" customHeight="1" x14ac:dyDescent="0.35">
      <c r="A452" s="500"/>
      <c r="B452" s="504"/>
      <c r="C452" s="117" t="s">
        <v>10</v>
      </c>
      <c r="D452" s="120" t="s">
        <v>89</v>
      </c>
      <c r="E452" s="117" t="s">
        <v>25</v>
      </c>
      <c r="F452" s="117">
        <v>90</v>
      </c>
      <c r="G452" s="117">
        <v>100</v>
      </c>
      <c r="H452" s="149">
        <f t="shared" si="11"/>
        <v>100</v>
      </c>
      <c r="I452" s="117"/>
      <c r="J452" s="123"/>
      <c r="K452" s="120"/>
      <c r="L452" s="117"/>
      <c r="M452" s="124"/>
      <c r="N452" s="124"/>
      <c r="O452" s="119"/>
      <c r="P452" s="132"/>
      <c r="Q452" s="115"/>
      <c r="R452" s="117"/>
      <c r="S452" s="599"/>
      <c r="T452" s="232"/>
    </row>
    <row r="453" spans="1:20" s="233" customFormat="1" ht="114" customHeight="1" x14ac:dyDescent="0.35">
      <c r="A453" s="500"/>
      <c r="B453" s="504"/>
      <c r="C453" s="117" t="s">
        <v>35</v>
      </c>
      <c r="D453" s="120" t="s">
        <v>131</v>
      </c>
      <c r="E453" s="117" t="s">
        <v>25</v>
      </c>
      <c r="F453" s="117">
        <v>100</v>
      </c>
      <c r="G453" s="117">
        <v>100</v>
      </c>
      <c r="H453" s="149">
        <f t="shared" si="11"/>
        <v>100</v>
      </c>
      <c r="I453" s="117"/>
      <c r="J453" s="123"/>
      <c r="K453" s="120"/>
      <c r="L453" s="117"/>
      <c r="M453" s="124"/>
      <c r="N453" s="124"/>
      <c r="O453" s="119"/>
      <c r="P453" s="132"/>
      <c r="Q453" s="115"/>
      <c r="R453" s="117"/>
      <c r="S453" s="599"/>
      <c r="T453" s="232"/>
    </row>
    <row r="454" spans="1:20" s="129" customFormat="1" ht="40.5" customHeight="1" x14ac:dyDescent="0.35">
      <c r="A454" s="500"/>
      <c r="B454" s="504"/>
      <c r="C454" s="208"/>
      <c r="D454" s="200" t="s">
        <v>6</v>
      </c>
      <c r="E454" s="208"/>
      <c r="F454" s="201"/>
      <c r="G454" s="201"/>
      <c r="H454" s="204"/>
      <c r="I454" s="204">
        <f>(H449+H450+H451+H452+H453)/5</f>
        <v>100</v>
      </c>
      <c r="J454" s="199"/>
      <c r="K454" s="200" t="s">
        <v>6</v>
      </c>
      <c r="L454" s="201"/>
      <c r="M454" s="205"/>
      <c r="N454" s="205"/>
      <c r="O454" s="204"/>
      <c r="P454" s="204">
        <f>O449</f>
        <v>99.122807017543863</v>
      </c>
      <c r="Q454" s="204">
        <f>(I454+P454)/2</f>
        <v>99.561403508771932</v>
      </c>
      <c r="R454" s="208" t="s">
        <v>376</v>
      </c>
      <c r="S454" s="599"/>
      <c r="T454" s="128"/>
    </row>
    <row r="455" spans="1:20" s="233" customFormat="1" ht="90" customHeight="1" x14ac:dyDescent="0.35">
      <c r="A455" s="500"/>
      <c r="B455" s="504"/>
      <c r="C455" s="116" t="s">
        <v>13</v>
      </c>
      <c r="D455" s="159" t="s">
        <v>132</v>
      </c>
      <c r="E455" s="117"/>
      <c r="F455" s="117"/>
      <c r="G455" s="117"/>
      <c r="H455" s="115"/>
      <c r="I455" s="115"/>
      <c r="J455" s="116" t="s">
        <v>13</v>
      </c>
      <c r="K455" s="159" t="str">
        <f>D455</f>
        <v>Реализация основных общеобразовательных программ основного общего образования</v>
      </c>
      <c r="L455" s="117"/>
      <c r="M455" s="124"/>
      <c r="N455" s="124"/>
      <c r="O455" s="115"/>
      <c r="P455" s="132"/>
      <c r="Q455" s="115"/>
      <c r="R455" s="117"/>
      <c r="S455" s="599"/>
      <c r="T455" s="232"/>
    </row>
    <row r="456" spans="1:20" s="233" customFormat="1" ht="75.75" customHeight="1" x14ac:dyDescent="0.35">
      <c r="A456" s="500"/>
      <c r="B456" s="504"/>
      <c r="C456" s="117" t="s">
        <v>14</v>
      </c>
      <c r="D456" s="120" t="s">
        <v>133</v>
      </c>
      <c r="E456" s="117" t="s">
        <v>25</v>
      </c>
      <c r="F456" s="117">
        <v>100</v>
      </c>
      <c r="G456" s="117">
        <v>100</v>
      </c>
      <c r="H456" s="149">
        <f t="shared" ref="H456:H458" si="12">IF(G456/F456*100&gt;100,100,G456/F456*100)</f>
        <v>100</v>
      </c>
      <c r="I456" s="117"/>
      <c r="J456" s="123" t="s">
        <v>14</v>
      </c>
      <c r="K456" s="120" t="s">
        <v>90</v>
      </c>
      <c r="L456" s="117" t="s">
        <v>38</v>
      </c>
      <c r="M456" s="117">
        <v>257</v>
      </c>
      <c r="N456" s="117">
        <v>259</v>
      </c>
      <c r="O456" s="119">
        <f>IF(N456/M456*100&gt;110,110,N456/M456*100)</f>
        <v>100.77821011673151</v>
      </c>
      <c r="P456" s="117"/>
      <c r="Q456" s="115"/>
      <c r="R456" s="117"/>
      <c r="S456" s="599"/>
      <c r="T456" s="232"/>
    </row>
    <row r="457" spans="1:20" s="233" customFormat="1" ht="39.75" customHeight="1" x14ac:dyDescent="0.35">
      <c r="A457" s="500"/>
      <c r="B457" s="504"/>
      <c r="C457" s="117" t="s">
        <v>15</v>
      </c>
      <c r="D457" s="120" t="s">
        <v>591</v>
      </c>
      <c r="E457" s="117" t="s">
        <v>25</v>
      </c>
      <c r="F457" s="117">
        <v>100</v>
      </c>
      <c r="G457" s="117">
        <v>100</v>
      </c>
      <c r="H457" s="149">
        <f t="shared" si="12"/>
        <v>100</v>
      </c>
      <c r="I457" s="117"/>
      <c r="J457" s="123"/>
      <c r="K457" s="120"/>
      <c r="L457" s="117"/>
      <c r="M457" s="124"/>
      <c r="N457" s="124"/>
      <c r="O457" s="119"/>
      <c r="P457" s="132"/>
      <c r="Q457" s="115"/>
      <c r="R457" s="117"/>
      <c r="S457" s="599"/>
      <c r="T457" s="232"/>
    </row>
    <row r="458" spans="1:20" s="233" customFormat="1" ht="45.75" customHeight="1" x14ac:dyDescent="0.35">
      <c r="A458" s="500"/>
      <c r="B458" s="504"/>
      <c r="C458" s="117" t="s">
        <v>39</v>
      </c>
      <c r="D458" s="120" t="s">
        <v>488</v>
      </c>
      <c r="E458" s="117" t="s">
        <v>25</v>
      </c>
      <c r="F458" s="117">
        <v>100</v>
      </c>
      <c r="G458" s="117">
        <v>100</v>
      </c>
      <c r="H458" s="149">
        <f t="shared" si="12"/>
        <v>100</v>
      </c>
      <c r="I458" s="117"/>
      <c r="J458" s="123"/>
      <c r="K458" s="120"/>
      <c r="L458" s="117"/>
      <c r="M458" s="124"/>
      <c r="N458" s="124"/>
      <c r="O458" s="119"/>
      <c r="P458" s="132"/>
      <c r="Q458" s="115"/>
      <c r="R458" s="117"/>
      <c r="S458" s="599"/>
      <c r="T458" s="232"/>
    </row>
    <row r="459" spans="1:20" s="233" customFormat="1" ht="69.75" customHeight="1" x14ac:dyDescent="0.35">
      <c r="A459" s="500"/>
      <c r="B459" s="504"/>
      <c r="C459" s="117" t="s">
        <v>45</v>
      </c>
      <c r="D459" s="120" t="s">
        <v>89</v>
      </c>
      <c r="E459" s="117" t="s">
        <v>25</v>
      </c>
      <c r="F459" s="117">
        <v>90</v>
      </c>
      <c r="G459" s="117">
        <v>100</v>
      </c>
      <c r="H459" s="149">
        <f>IF(G459/F459*100&gt;100,100,G459/F459*100)</f>
        <v>100</v>
      </c>
      <c r="I459" s="117"/>
      <c r="J459" s="123"/>
      <c r="K459" s="120"/>
      <c r="L459" s="117"/>
      <c r="M459" s="124"/>
      <c r="N459" s="124"/>
      <c r="O459" s="119"/>
      <c r="P459" s="132"/>
      <c r="Q459" s="115"/>
      <c r="R459" s="117"/>
      <c r="S459" s="599"/>
      <c r="T459" s="232"/>
    </row>
    <row r="460" spans="1:20" s="233" customFormat="1" ht="116.25" customHeight="1" x14ac:dyDescent="0.35">
      <c r="A460" s="500"/>
      <c r="B460" s="504"/>
      <c r="C460" s="117" t="s">
        <v>66</v>
      </c>
      <c r="D460" s="120" t="s">
        <v>131</v>
      </c>
      <c r="E460" s="117" t="s">
        <v>25</v>
      </c>
      <c r="F460" s="117">
        <v>100</v>
      </c>
      <c r="G460" s="117">
        <v>100</v>
      </c>
      <c r="H460" s="149">
        <f>IF(G460/F460*100&gt;100,100,G460/F460*100)</f>
        <v>100</v>
      </c>
      <c r="I460" s="117"/>
      <c r="J460" s="123"/>
      <c r="K460" s="120"/>
      <c r="L460" s="117"/>
      <c r="M460" s="124"/>
      <c r="N460" s="124"/>
      <c r="O460" s="119"/>
      <c r="P460" s="132"/>
      <c r="Q460" s="115"/>
      <c r="R460" s="117"/>
      <c r="S460" s="599"/>
      <c r="T460" s="232"/>
    </row>
    <row r="461" spans="1:20" s="448" customFormat="1" ht="40.5" customHeight="1" x14ac:dyDescent="0.35">
      <c r="A461" s="500"/>
      <c r="B461" s="504"/>
      <c r="C461" s="208"/>
      <c r="D461" s="200" t="s">
        <v>6</v>
      </c>
      <c r="E461" s="208"/>
      <c r="F461" s="201"/>
      <c r="G461" s="201"/>
      <c r="H461" s="204"/>
      <c r="I461" s="204">
        <f>(H456+H457+H458+H459+H460)/5</f>
        <v>100</v>
      </c>
      <c r="J461" s="199"/>
      <c r="K461" s="200" t="s">
        <v>6</v>
      </c>
      <c r="L461" s="201"/>
      <c r="M461" s="205"/>
      <c r="N461" s="205"/>
      <c r="O461" s="204"/>
      <c r="P461" s="204">
        <f>O456</f>
        <v>100.77821011673151</v>
      </c>
      <c r="Q461" s="204">
        <f>(I461+P461)/2</f>
        <v>100.38910505836576</v>
      </c>
      <c r="R461" s="208" t="s">
        <v>31</v>
      </c>
      <c r="S461" s="599"/>
      <c r="T461" s="447"/>
    </row>
    <row r="462" spans="1:20" s="233" customFormat="1" ht="75.75" customHeight="1" x14ac:dyDescent="0.35">
      <c r="A462" s="500"/>
      <c r="B462" s="504"/>
      <c r="C462" s="116" t="s">
        <v>28</v>
      </c>
      <c r="D462" s="159" t="s">
        <v>134</v>
      </c>
      <c r="E462" s="117"/>
      <c r="F462" s="117"/>
      <c r="G462" s="117"/>
      <c r="H462" s="115"/>
      <c r="I462" s="115"/>
      <c r="J462" s="116" t="s">
        <v>28</v>
      </c>
      <c r="K462" s="159" t="str">
        <f>D462</f>
        <v>Реализация основных общеобразовательных программ среднего общего образования</v>
      </c>
      <c r="L462" s="117"/>
      <c r="M462" s="124"/>
      <c r="N462" s="124"/>
      <c r="O462" s="115"/>
      <c r="P462" s="132"/>
      <c r="Q462" s="115"/>
      <c r="R462" s="117"/>
      <c r="S462" s="599"/>
      <c r="T462" s="232"/>
    </row>
    <row r="463" spans="1:20" s="233" customFormat="1" ht="71.25" customHeight="1" x14ac:dyDescent="0.35">
      <c r="A463" s="500"/>
      <c r="B463" s="504"/>
      <c r="C463" s="117" t="s">
        <v>29</v>
      </c>
      <c r="D463" s="120" t="s">
        <v>135</v>
      </c>
      <c r="E463" s="117" t="s">
        <v>25</v>
      </c>
      <c r="F463" s="117">
        <v>100</v>
      </c>
      <c r="G463" s="117">
        <v>100</v>
      </c>
      <c r="H463" s="149">
        <f t="shared" ref="H463:H467" si="13">IF(G463/F463*100&gt;100,100,G463/F463*100)</f>
        <v>100</v>
      </c>
      <c r="I463" s="117"/>
      <c r="J463" s="123" t="s">
        <v>29</v>
      </c>
      <c r="K463" s="120" t="s">
        <v>90</v>
      </c>
      <c r="L463" s="117" t="s">
        <v>38</v>
      </c>
      <c r="M463" s="117">
        <v>83</v>
      </c>
      <c r="N463" s="117">
        <v>82</v>
      </c>
      <c r="O463" s="119">
        <f>IF(N463/M463*100&gt;110,110,N463/M463*100)</f>
        <v>98.795180722891558</v>
      </c>
      <c r="P463" s="117"/>
      <c r="Q463" s="115"/>
      <c r="R463" s="117"/>
      <c r="S463" s="599"/>
      <c r="T463" s="232"/>
    </row>
    <row r="464" spans="1:20" s="233" customFormat="1" ht="38.25" customHeight="1" x14ac:dyDescent="0.35">
      <c r="A464" s="500"/>
      <c r="B464" s="504"/>
      <c r="C464" s="117" t="s">
        <v>30</v>
      </c>
      <c r="D464" s="120" t="s">
        <v>592</v>
      </c>
      <c r="E464" s="117" t="s">
        <v>25</v>
      </c>
      <c r="F464" s="117">
        <v>100</v>
      </c>
      <c r="G464" s="117">
        <v>100</v>
      </c>
      <c r="H464" s="149">
        <f t="shared" si="13"/>
        <v>100</v>
      </c>
      <c r="I464" s="117"/>
      <c r="J464" s="123"/>
      <c r="K464" s="120"/>
      <c r="L464" s="117"/>
      <c r="M464" s="124"/>
      <c r="N464" s="124"/>
      <c r="O464" s="119"/>
      <c r="P464" s="132"/>
      <c r="Q464" s="115"/>
      <c r="R464" s="117"/>
      <c r="S464" s="599"/>
      <c r="T464" s="232"/>
    </row>
    <row r="465" spans="1:20" s="233" customFormat="1" ht="47.25" customHeight="1" x14ac:dyDescent="0.35">
      <c r="A465" s="500"/>
      <c r="B465" s="504"/>
      <c r="C465" s="117" t="s">
        <v>52</v>
      </c>
      <c r="D465" s="120" t="s">
        <v>488</v>
      </c>
      <c r="E465" s="117" t="s">
        <v>25</v>
      </c>
      <c r="F465" s="117">
        <v>100</v>
      </c>
      <c r="G465" s="117">
        <v>100</v>
      </c>
      <c r="H465" s="149">
        <f t="shared" si="13"/>
        <v>100</v>
      </c>
      <c r="I465" s="117"/>
      <c r="J465" s="123"/>
      <c r="K465" s="120"/>
      <c r="L465" s="117"/>
      <c r="M465" s="124"/>
      <c r="N465" s="124"/>
      <c r="O465" s="119"/>
      <c r="P465" s="132"/>
      <c r="Q465" s="115"/>
      <c r="R465" s="117"/>
      <c r="S465" s="599"/>
      <c r="T465" s="232"/>
    </row>
    <row r="466" spans="1:20" s="233" customFormat="1" ht="65.25" customHeight="1" x14ac:dyDescent="0.35">
      <c r="A466" s="500"/>
      <c r="B466" s="504"/>
      <c r="C466" s="117" t="s">
        <v>53</v>
      </c>
      <c r="D466" s="120" t="s">
        <v>89</v>
      </c>
      <c r="E466" s="117" t="s">
        <v>25</v>
      </c>
      <c r="F466" s="117">
        <v>90</v>
      </c>
      <c r="G466" s="117">
        <v>100</v>
      </c>
      <c r="H466" s="149">
        <f t="shared" si="13"/>
        <v>100</v>
      </c>
      <c r="I466" s="117"/>
      <c r="J466" s="123"/>
      <c r="K466" s="120"/>
      <c r="L466" s="117"/>
      <c r="M466" s="124"/>
      <c r="N466" s="124"/>
      <c r="O466" s="119"/>
      <c r="P466" s="132"/>
      <c r="Q466" s="115"/>
      <c r="R466" s="117"/>
      <c r="S466" s="599"/>
      <c r="T466" s="232"/>
    </row>
    <row r="467" spans="1:20" s="233" customFormat="1" ht="108" customHeight="1" x14ac:dyDescent="0.35">
      <c r="A467" s="500"/>
      <c r="B467" s="504"/>
      <c r="C467" s="117" t="s">
        <v>136</v>
      </c>
      <c r="D467" s="120" t="s">
        <v>131</v>
      </c>
      <c r="E467" s="117" t="s">
        <v>25</v>
      </c>
      <c r="F467" s="117">
        <v>100</v>
      </c>
      <c r="G467" s="117">
        <v>100</v>
      </c>
      <c r="H467" s="149">
        <f t="shared" si="13"/>
        <v>100</v>
      </c>
      <c r="I467" s="117"/>
      <c r="J467" s="123"/>
      <c r="K467" s="120"/>
      <c r="L467" s="117"/>
      <c r="M467" s="124"/>
      <c r="N467" s="124"/>
      <c r="O467" s="119"/>
      <c r="P467" s="132"/>
      <c r="Q467" s="115"/>
      <c r="R467" s="117"/>
      <c r="S467" s="599"/>
      <c r="T467" s="232"/>
    </row>
    <row r="468" spans="1:20" s="448" customFormat="1" ht="40.5" customHeight="1" x14ac:dyDescent="0.35">
      <c r="A468" s="500"/>
      <c r="B468" s="504"/>
      <c r="C468" s="208"/>
      <c r="D468" s="200" t="s">
        <v>6</v>
      </c>
      <c r="E468" s="208"/>
      <c r="F468" s="201"/>
      <c r="G468" s="201"/>
      <c r="H468" s="204"/>
      <c r="I468" s="204">
        <f>(H463+H464+H465+H466+H467)/5</f>
        <v>100</v>
      </c>
      <c r="J468" s="199"/>
      <c r="K468" s="200" t="s">
        <v>6</v>
      </c>
      <c r="L468" s="201"/>
      <c r="M468" s="205"/>
      <c r="N468" s="205"/>
      <c r="O468" s="204"/>
      <c r="P468" s="204">
        <f>O463</f>
        <v>98.795180722891558</v>
      </c>
      <c r="Q468" s="204">
        <f>(I468+P468)/2</f>
        <v>99.397590361445779</v>
      </c>
      <c r="R468" s="208" t="s">
        <v>376</v>
      </c>
      <c r="S468" s="599"/>
      <c r="T468" s="447"/>
    </row>
    <row r="469" spans="1:20" s="233" customFormat="1" ht="35.25" customHeight="1" x14ac:dyDescent="0.35">
      <c r="A469" s="500"/>
      <c r="B469" s="504"/>
      <c r="C469" s="116" t="s">
        <v>42</v>
      </c>
      <c r="D469" s="159" t="s">
        <v>91</v>
      </c>
      <c r="E469" s="117"/>
      <c r="F469" s="117"/>
      <c r="G469" s="117"/>
      <c r="H469" s="115"/>
      <c r="I469" s="115"/>
      <c r="J469" s="116" t="s">
        <v>42</v>
      </c>
      <c r="K469" s="159" t="s">
        <v>91</v>
      </c>
      <c r="L469" s="117"/>
      <c r="M469" s="124"/>
      <c r="N469" s="124"/>
      <c r="O469" s="115"/>
      <c r="P469" s="132"/>
      <c r="Q469" s="115"/>
      <c r="R469" s="117"/>
      <c r="S469" s="599"/>
      <c r="T469" s="232"/>
    </row>
    <row r="470" spans="1:20" s="233" customFormat="1" ht="51" customHeight="1" x14ac:dyDescent="0.35">
      <c r="A470" s="500"/>
      <c r="B470" s="504"/>
      <c r="C470" s="117" t="s">
        <v>43</v>
      </c>
      <c r="D470" s="120" t="s">
        <v>137</v>
      </c>
      <c r="E470" s="117" t="s">
        <v>25</v>
      </c>
      <c r="F470" s="117">
        <v>100</v>
      </c>
      <c r="G470" s="117">
        <v>100</v>
      </c>
      <c r="H470" s="149">
        <f t="shared" ref="H470:H471" si="14">IF(G470/F470*100&gt;100,100,G470/F470*100)</f>
        <v>100</v>
      </c>
      <c r="I470" s="117"/>
      <c r="J470" s="123" t="s">
        <v>43</v>
      </c>
      <c r="K470" s="120" t="s">
        <v>90</v>
      </c>
      <c r="L470" s="117" t="s">
        <v>38</v>
      </c>
      <c r="M470" s="117">
        <v>208</v>
      </c>
      <c r="N470" s="117">
        <v>210</v>
      </c>
      <c r="O470" s="119">
        <f>IF(N470/M470*100&gt;110,110,N470/M470*100)</f>
        <v>100.96153846153845</v>
      </c>
      <c r="P470" s="132"/>
      <c r="Q470" s="115"/>
      <c r="R470" s="117"/>
      <c r="S470" s="599"/>
      <c r="T470" s="232"/>
    </row>
    <row r="471" spans="1:20" s="233" customFormat="1" ht="93" customHeight="1" x14ac:dyDescent="0.35">
      <c r="A471" s="500"/>
      <c r="B471" s="504"/>
      <c r="C471" s="117" t="s">
        <v>138</v>
      </c>
      <c r="D471" s="120" t="s">
        <v>139</v>
      </c>
      <c r="E471" s="117" t="s">
        <v>25</v>
      </c>
      <c r="F471" s="117">
        <v>90</v>
      </c>
      <c r="G471" s="117">
        <v>90</v>
      </c>
      <c r="H471" s="149">
        <f t="shared" si="14"/>
        <v>100</v>
      </c>
      <c r="I471" s="117"/>
      <c r="J471" s="123"/>
      <c r="K471" s="120"/>
      <c r="L471" s="117"/>
      <c r="M471" s="124"/>
      <c r="N471" s="124"/>
      <c r="O471" s="119"/>
      <c r="P471" s="132"/>
      <c r="Q471" s="115"/>
      <c r="R471" s="117"/>
      <c r="S471" s="599"/>
      <c r="T471" s="232"/>
    </row>
    <row r="472" spans="1:20" s="448" customFormat="1" ht="40.5" customHeight="1" x14ac:dyDescent="0.35">
      <c r="A472" s="500"/>
      <c r="B472" s="504"/>
      <c r="C472" s="208"/>
      <c r="D472" s="200" t="s">
        <v>6</v>
      </c>
      <c r="E472" s="208"/>
      <c r="F472" s="201"/>
      <c r="G472" s="201"/>
      <c r="H472" s="204"/>
      <c r="I472" s="204">
        <f>(H470+H471)/2</f>
        <v>100</v>
      </c>
      <c r="J472" s="199"/>
      <c r="K472" s="200" t="s">
        <v>6</v>
      </c>
      <c r="L472" s="201"/>
      <c r="M472" s="205"/>
      <c r="N472" s="205"/>
      <c r="O472" s="204"/>
      <c r="P472" s="204">
        <f>O470</f>
        <v>100.96153846153845</v>
      </c>
      <c r="Q472" s="204">
        <f>(I472+P472)/2</f>
        <v>100.48076923076923</v>
      </c>
      <c r="R472" s="208" t="s">
        <v>31</v>
      </c>
      <c r="S472" s="599"/>
      <c r="T472" s="447"/>
    </row>
    <row r="473" spans="1:20" s="233" customFormat="1" ht="46.5" customHeight="1" x14ac:dyDescent="0.35">
      <c r="A473" s="500"/>
      <c r="B473" s="504"/>
      <c r="C473" s="116" t="s">
        <v>165</v>
      </c>
      <c r="D473" s="159" t="s">
        <v>213</v>
      </c>
      <c r="E473" s="117"/>
      <c r="F473" s="117"/>
      <c r="G473" s="117"/>
      <c r="H473" s="115"/>
      <c r="I473" s="115"/>
      <c r="J473" s="116" t="s">
        <v>165</v>
      </c>
      <c r="K473" s="159" t="str">
        <f>D473</f>
        <v>Реализация дополнительных общеразвивающих программ</v>
      </c>
      <c r="L473" s="117"/>
      <c r="M473" s="124"/>
      <c r="N473" s="124"/>
      <c r="O473" s="115"/>
      <c r="P473" s="132"/>
      <c r="Q473" s="115"/>
      <c r="R473" s="117"/>
      <c r="S473" s="599"/>
      <c r="T473" s="232"/>
    </row>
    <row r="474" spans="1:20" s="233" customFormat="1" ht="49.5" customHeight="1" x14ac:dyDescent="0.35">
      <c r="A474" s="500"/>
      <c r="B474" s="504"/>
      <c r="C474" s="117" t="s">
        <v>166</v>
      </c>
      <c r="D474" s="120" t="s">
        <v>139</v>
      </c>
      <c r="E474" s="117" t="s">
        <v>25</v>
      </c>
      <c r="F474" s="117">
        <v>90</v>
      </c>
      <c r="G474" s="117">
        <v>90</v>
      </c>
      <c r="H474" s="149">
        <f>IF(G474/F474*100&gt;100,100,G474/F474*100)</f>
        <v>100</v>
      </c>
      <c r="I474" s="117"/>
      <c r="J474" s="123" t="s">
        <v>166</v>
      </c>
      <c r="K474" s="120" t="s">
        <v>489</v>
      </c>
      <c r="L474" s="117" t="s">
        <v>352</v>
      </c>
      <c r="M474" s="117">
        <v>44064</v>
      </c>
      <c r="N474" s="117">
        <v>46217</v>
      </c>
      <c r="O474" s="119">
        <f>IF(N474/M474*100&gt;110,110,N474/M474*100)</f>
        <v>104.88607480029049</v>
      </c>
      <c r="P474" s="132"/>
      <c r="Q474" s="115"/>
      <c r="R474" s="117"/>
      <c r="S474" s="599"/>
      <c r="T474" s="232"/>
    </row>
    <row r="475" spans="1:20" s="448" customFormat="1" ht="43.5" customHeight="1" x14ac:dyDescent="0.35">
      <c r="A475" s="500"/>
      <c r="B475" s="504"/>
      <c r="C475" s="208"/>
      <c r="D475" s="200" t="s">
        <v>6</v>
      </c>
      <c r="E475" s="208"/>
      <c r="F475" s="201"/>
      <c r="G475" s="201"/>
      <c r="H475" s="204"/>
      <c r="I475" s="204">
        <f>H474</f>
        <v>100</v>
      </c>
      <c r="J475" s="199"/>
      <c r="K475" s="200" t="s">
        <v>6</v>
      </c>
      <c r="L475" s="201"/>
      <c r="M475" s="205"/>
      <c r="N475" s="205"/>
      <c r="O475" s="204"/>
      <c r="P475" s="204">
        <f>O474</f>
        <v>104.88607480029049</v>
      </c>
      <c r="Q475" s="204">
        <f>(I475+P475)/2</f>
        <v>102.44303740014524</v>
      </c>
      <c r="R475" s="208" t="s">
        <v>31</v>
      </c>
      <c r="S475" s="599"/>
      <c r="T475" s="447"/>
    </row>
    <row r="476" spans="1:20" s="233" customFormat="1" ht="77.25" customHeight="1" x14ac:dyDescent="0.35">
      <c r="A476" s="500">
        <v>41</v>
      </c>
      <c r="B476" s="504" t="s">
        <v>142</v>
      </c>
      <c r="C476" s="116" t="s">
        <v>12</v>
      </c>
      <c r="D476" s="159" t="s">
        <v>129</v>
      </c>
      <c r="E476" s="116"/>
      <c r="F476" s="116"/>
      <c r="G476" s="116"/>
      <c r="H476" s="115"/>
      <c r="I476" s="115"/>
      <c r="J476" s="116" t="s">
        <v>12</v>
      </c>
      <c r="K476" s="159" t="s">
        <v>129</v>
      </c>
      <c r="L476" s="117"/>
      <c r="M476" s="117"/>
      <c r="N476" s="117"/>
      <c r="O476" s="115"/>
      <c r="P476" s="132"/>
      <c r="Q476" s="158"/>
      <c r="R476" s="117"/>
      <c r="S476" s="599" t="s">
        <v>287</v>
      </c>
      <c r="T476" s="232"/>
    </row>
    <row r="477" spans="1:20" s="233" customFormat="1" ht="58.5" customHeight="1" x14ac:dyDescent="0.35">
      <c r="A477" s="500"/>
      <c r="B477" s="504"/>
      <c r="C477" s="117" t="s">
        <v>7</v>
      </c>
      <c r="D477" s="120" t="s">
        <v>130</v>
      </c>
      <c r="E477" s="117" t="s">
        <v>25</v>
      </c>
      <c r="F477" s="117">
        <v>100</v>
      </c>
      <c r="G477" s="117">
        <v>100</v>
      </c>
      <c r="H477" s="149">
        <f t="shared" ref="H477:H481" si="15">IF(G477/F477*100&gt;100,100,G477/F477*100)</f>
        <v>100</v>
      </c>
      <c r="I477" s="117"/>
      <c r="J477" s="117" t="s">
        <v>7</v>
      </c>
      <c r="K477" s="120" t="s">
        <v>90</v>
      </c>
      <c r="L477" s="117" t="s">
        <v>38</v>
      </c>
      <c r="M477" s="117">
        <v>465</v>
      </c>
      <c r="N477" s="117">
        <v>464</v>
      </c>
      <c r="O477" s="119">
        <f>IF(N477/M477*100&gt;110,110,N477/M477*100)</f>
        <v>99.784946236559136</v>
      </c>
      <c r="P477" s="132"/>
      <c r="Q477" s="115"/>
      <c r="R477" s="117"/>
      <c r="S477" s="599"/>
      <c r="T477" s="232"/>
    </row>
    <row r="478" spans="1:20" s="233" customFormat="1" ht="47.25" customHeight="1" x14ac:dyDescent="0.35">
      <c r="A478" s="500"/>
      <c r="B478" s="504"/>
      <c r="C478" s="117" t="s">
        <v>8</v>
      </c>
      <c r="D478" s="120" t="s">
        <v>593</v>
      </c>
      <c r="E478" s="117" t="s">
        <v>25</v>
      </c>
      <c r="F478" s="117">
        <v>100</v>
      </c>
      <c r="G478" s="117">
        <v>100</v>
      </c>
      <c r="H478" s="149">
        <f t="shared" si="15"/>
        <v>100</v>
      </c>
      <c r="I478" s="117"/>
      <c r="J478" s="117"/>
      <c r="K478" s="133"/>
      <c r="L478" s="117"/>
      <c r="M478" s="122"/>
      <c r="N478" s="122"/>
      <c r="O478" s="119"/>
      <c r="P478" s="132"/>
      <c r="Q478" s="115"/>
      <c r="R478" s="117"/>
      <c r="S478" s="599"/>
      <c r="T478" s="232"/>
    </row>
    <row r="479" spans="1:20" s="233" customFormat="1" ht="53.25" customHeight="1" x14ac:dyDescent="0.35">
      <c r="A479" s="500"/>
      <c r="B479" s="504"/>
      <c r="C479" s="117" t="s">
        <v>9</v>
      </c>
      <c r="D479" s="120" t="s">
        <v>488</v>
      </c>
      <c r="E479" s="117" t="s">
        <v>25</v>
      </c>
      <c r="F479" s="117">
        <v>100</v>
      </c>
      <c r="G479" s="117">
        <v>100</v>
      </c>
      <c r="H479" s="149">
        <f t="shared" si="15"/>
        <v>100</v>
      </c>
      <c r="I479" s="117"/>
      <c r="J479" s="123"/>
      <c r="K479" s="120"/>
      <c r="L479" s="117"/>
      <c r="M479" s="124"/>
      <c r="N479" s="124"/>
      <c r="O479" s="119"/>
      <c r="P479" s="132"/>
      <c r="Q479" s="115"/>
      <c r="R479" s="117"/>
      <c r="S479" s="599"/>
      <c r="T479" s="232"/>
    </row>
    <row r="480" spans="1:20" s="233" customFormat="1" ht="66" customHeight="1" x14ac:dyDescent="0.35">
      <c r="A480" s="500"/>
      <c r="B480" s="504"/>
      <c r="C480" s="117" t="s">
        <v>10</v>
      </c>
      <c r="D480" s="120" t="s">
        <v>89</v>
      </c>
      <c r="E480" s="117" t="s">
        <v>25</v>
      </c>
      <c r="F480" s="117">
        <v>90</v>
      </c>
      <c r="G480" s="117">
        <v>100</v>
      </c>
      <c r="H480" s="149">
        <f t="shared" si="15"/>
        <v>100</v>
      </c>
      <c r="I480" s="117"/>
      <c r="J480" s="123"/>
      <c r="K480" s="120"/>
      <c r="L480" s="117"/>
      <c r="M480" s="124"/>
      <c r="N480" s="124"/>
      <c r="O480" s="119"/>
      <c r="P480" s="132"/>
      <c r="Q480" s="115"/>
      <c r="R480" s="117"/>
      <c r="S480" s="599"/>
      <c r="T480" s="232"/>
    </row>
    <row r="481" spans="1:20" s="233" customFormat="1" ht="117.75" customHeight="1" x14ac:dyDescent="0.35">
      <c r="A481" s="500"/>
      <c r="B481" s="504"/>
      <c r="C481" s="117" t="s">
        <v>35</v>
      </c>
      <c r="D481" s="120" t="s">
        <v>131</v>
      </c>
      <c r="E481" s="117" t="s">
        <v>25</v>
      </c>
      <c r="F481" s="117">
        <v>100</v>
      </c>
      <c r="G481" s="117">
        <v>100</v>
      </c>
      <c r="H481" s="149">
        <f t="shared" si="15"/>
        <v>100</v>
      </c>
      <c r="I481" s="117"/>
      <c r="J481" s="123"/>
      <c r="K481" s="120"/>
      <c r="L481" s="117"/>
      <c r="M481" s="124"/>
      <c r="N481" s="124"/>
      <c r="O481" s="119"/>
      <c r="P481" s="132"/>
      <c r="Q481" s="115"/>
      <c r="R481" s="117"/>
      <c r="S481" s="599"/>
      <c r="T481" s="232"/>
    </row>
    <row r="482" spans="1:20" s="129" customFormat="1" ht="40.5" customHeight="1" x14ac:dyDescent="0.35">
      <c r="A482" s="500"/>
      <c r="B482" s="504"/>
      <c r="C482" s="208"/>
      <c r="D482" s="200" t="s">
        <v>6</v>
      </c>
      <c r="E482" s="208"/>
      <c r="F482" s="201"/>
      <c r="G482" s="201"/>
      <c r="H482" s="204"/>
      <c r="I482" s="204">
        <f>(H477+H478+H479+H480+H481)/5</f>
        <v>100</v>
      </c>
      <c r="J482" s="199"/>
      <c r="K482" s="200" t="s">
        <v>6</v>
      </c>
      <c r="L482" s="201"/>
      <c r="M482" s="205"/>
      <c r="N482" s="205"/>
      <c r="O482" s="204"/>
      <c r="P482" s="204">
        <f>O477</f>
        <v>99.784946236559136</v>
      </c>
      <c r="Q482" s="204">
        <f>(I482+P482)/2</f>
        <v>99.892473118279568</v>
      </c>
      <c r="R482" s="208" t="s">
        <v>376</v>
      </c>
      <c r="S482" s="599"/>
      <c r="T482" s="128"/>
    </row>
    <row r="483" spans="1:20" s="233" customFormat="1" ht="72" customHeight="1" x14ac:dyDescent="0.35">
      <c r="A483" s="500"/>
      <c r="B483" s="504"/>
      <c r="C483" s="116" t="s">
        <v>13</v>
      </c>
      <c r="D483" s="159" t="s">
        <v>132</v>
      </c>
      <c r="E483" s="117"/>
      <c r="F483" s="117"/>
      <c r="G483" s="117"/>
      <c r="H483" s="115"/>
      <c r="I483" s="115"/>
      <c r="J483" s="116" t="s">
        <v>13</v>
      </c>
      <c r="K483" s="159" t="s">
        <v>132</v>
      </c>
      <c r="L483" s="117"/>
      <c r="M483" s="124"/>
      <c r="N483" s="124"/>
      <c r="O483" s="115"/>
      <c r="P483" s="132"/>
      <c r="Q483" s="115"/>
      <c r="R483" s="117"/>
      <c r="S483" s="599"/>
      <c r="T483" s="232"/>
    </row>
    <row r="484" spans="1:20" s="233" customFormat="1" ht="72" customHeight="1" x14ac:dyDescent="0.35">
      <c r="A484" s="500"/>
      <c r="B484" s="504"/>
      <c r="C484" s="117" t="s">
        <v>14</v>
      </c>
      <c r="D484" s="120" t="s">
        <v>133</v>
      </c>
      <c r="E484" s="117" t="s">
        <v>25</v>
      </c>
      <c r="F484" s="117">
        <v>100</v>
      </c>
      <c r="G484" s="117">
        <v>100</v>
      </c>
      <c r="H484" s="149">
        <f t="shared" ref="H484:H488" si="16">IF(G484/F484*100&gt;100,100,G484/F484*100)</f>
        <v>100</v>
      </c>
      <c r="I484" s="117"/>
      <c r="J484" s="123" t="s">
        <v>14</v>
      </c>
      <c r="K484" s="120" t="s">
        <v>90</v>
      </c>
      <c r="L484" s="117" t="s">
        <v>38</v>
      </c>
      <c r="M484" s="117">
        <v>495</v>
      </c>
      <c r="N484" s="117">
        <v>487</v>
      </c>
      <c r="O484" s="119">
        <f>IF(N484/M484*100&gt;110,110,N484/M484*100)</f>
        <v>98.383838383838381</v>
      </c>
      <c r="P484" s="117"/>
      <c r="Q484" s="115"/>
      <c r="R484" s="117"/>
      <c r="S484" s="599"/>
      <c r="T484" s="232"/>
    </row>
    <row r="485" spans="1:20" s="233" customFormat="1" ht="33.75" customHeight="1" x14ac:dyDescent="0.35">
      <c r="A485" s="500"/>
      <c r="B485" s="504"/>
      <c r="C485" s="117" t="s">
        <v>15</v>
      </c>
      <c r="D485" s="120" t="s">
        <v>591</v>
      </c>
      <c r="E485" s="117" t="s">
        <v>25</v>
      </c>
      <c r="F485" s="117">
        <v>100</v>
      </c>
      <c r="G485" s="117">
        <v>100</v>
      </c>
      <c r="H485" s="149">
        <f t="shared" si="16"/>
        <v>100</v>
      </c>
      <c r="I485" s="117"/>
      <c r="J485" s="123"/>
      <c r="K485" s="120"/>
      <c r="L485" s="117"/>
      <c r="M485" s="124"/>
      <c r="N485" s="124"/>
      <c r="O485" s="119"/>
      <c r="P485" s="132"/>
      <c r="Q485" s="115"/>
      <c r="R485" s="117"/>
      <c r="S485" s="599"/>
      <c r="T485" s="232"/>
    </row>
    <row r="486" spans="1:20" s="233" customFormat="1" ht="43.5" customHeight="1" x14ac:dyDescent="0.35">
      <c r="A486" s="500"/>
      <c r="B486" s="504"/>
      <c r="C486" s="117" t="s">
        <v>39</v>
      </c>
      <c r="D486" s="120" t="s">
        <v>488</v>
      </c>
      <c r="E486" s="117" t="s">
        <v>25</v>
      </c>
      <c r="F486" s="117">
        <v>100</v>
      </c>
      <c r="G486" s="117">
        <v>100</v>
      </c>
      <c r="H486" s="149">
        <f t="shared" si="16"/>
        <v>100</v>
      </c>
      <c r="I486" s="117"/>
      <c r="J486" s="123"/>
      <c r="K486" s="120"/>
      <c r="L486" s="117"/>
      <c r="M486" s="124"/>
      <c r="N486" s="124"/>
      <c r="O486" s="119"/>
      <c r="P486" s="132"/>
      <c r="Q486" s="115"/>
      <c r="R486" s="117"/>
      <c r="S486" s="599"/>
      <c r="T486" s="232"/>
    </row>
    <row r="487" spans="1:20" s="233" customFormat="1" ht="53.25" customHeight="1" x14ac:dyDescent="0.35">
      <c r="A487" s="500"/>
      <c r="B487" s="504"/>
      <c r="C487" s="117" t="s">
        <v>45</v>
      </c>
      <c r="D487" s="120" t="s">
        <v>89</v>
      </c>
      <c r="E487" s="117" t="s">
        <v>25</v>
      </c>
      <c r="F487" s="117">
        <v>90</v>
      </c>
      <c r="G487" s="117">
        <v>100</v>
      </c>
      <c r="H487" s="149">
        <f t="shared" si="16"/>
        <v>100</v>
      </c>
      <c r="I487" s="117"/>
      <c r="J487" s="123"/>
      <c r="K487" s="120"/>
      <c r="L487" s="117"/>
      <c r="M487" s="124"/>
      <c r="N487" s="124"/>
      <c r="O487" s="119"/>
      <c r="P487" s="132"/>
      <c r="Q487" s="115"/>
      <c r="R487" s="117"/>
      <c r="S487" s="599"/>
      <c r="T487" s="232"/>
    </row>
    <row r="488" spans="1:20" s="233" customFormat="1" ht="108" customHeight="1" x14ac:dyDescent="0.35">
      <c r="A488" s="500"/>
      <c r="B488" s="504"/>
      <c r="C488" s="117" t="s">
        <v>66</v>
      </c>
      <c r="D488" s="120" t="s">
        <v>131</v>
      </c>
      <c r="E488" s="117" t="s">
        <v>25</v>
      </c>
      <c r="F488" s="117">
        <v>100</v>
      </c>
      <c r="G488" s="117">
        <v>100</v>
      </c>
      <c r="H488" s="149">
        <f t="shared" si="16"/>
        <v>100</v>
      </c>
      <c r="I488" s="117"/>
      <c r="J488" s="123"/>
      <c r="K488" s="120"/>
      <c r="L488" s="117"/>
      <c r="M488" s="124"/>
      <c r="N488" s="124"/>
      <c r="O488" s="119"/>
      <c r="P488" s="132"/>
      <c r="Q488" s="115"/>
      <c r="R488" s="117"/>
      <c r="S488" s="599"/>
      <c r="T488" s="232"/>
    </row>
    <row r="489" spans="1:20" s="129" customFormat="1" ht="40.5" customHeight="1" x14ac:dyDescent="0.35">
      <c r="A489" s="500"/>
      <c r="B489" s="504"/>
      <c r="C489" s="208"/>
      <c r="D489" s="200" t="s">
        <v>6</v>
      </c>
      <c r="E489" s="208"/>
      <c r="F489" s="201"/>
      <c r="G489" s="201"/>
      <c r="H489" s="204"/>
      <c r="I489" s="204">
        <f>(H484+H485+H486+H487+H488)/5</f>
        <v>100</v>
      </c>
      <c r="J489" s="199"/>
      <c r="K489" s="200" t="s">
        <v>6</v>
      </c>
      <c r="L489" s="201"/>
      <c r="M489" s="205"/>
      <c r="N489" s="205"/>
      <c r="O489" s="204"/>
      <c r="P489" s="204">
        <f>O484</f>
        <v>98.383838383838381</v>
      </c>
      <c r="Q489" s="204">
        <f>(I489+P489)/2</f>
        <v>99.191919191919197</v>
      </c>
      <c r="R489" s="208" t="s">
        <v>376</v>
      </c>
      <c r="S489" s="599"/>
      <c r="T489" s="128"/>
    </row>
    <row r="490" spans="1:20" s="233" customFormat="1" ht="63" customHeight="1" x14ac:dyDescent="0.35">
      <c r="A490" s="500"/>
      <c r="B490" s="504"/>
      <c r="C490" s="116" t="s">
        <v>28</v>
      </c>
      <c r="D490" s="159" t="s">
        <v>134</v>
      </c>
      <c r="E490" s="117"/>
      <c r="F490" s="117"/>
      <c r="G490" s="117"/>
      <c r="H490" s="115"/>
      <c r="I490" s="115"/>
      <c r="J490" s="116" t="s">
        <v>28</v>
      </c>
      <c r="K490" s="159" t="str">
        <f>D490</f>
        <v>Реализация основных общеобразовательных программ среднего общего образования</v>
      </c>
      <c r="L490" s="117"/>
      <c r="M490" s="124"/>
      <c r="N490" s="124"/>
      <c r="O490" s="115"/>
      <c r="P490" s="132"/>
      <c r="Q490" s="115"/>
      <c r="R490" s="117"/>
      <c r="S490" s="599"/>
      <c r="T490" s="232"/>
    </row>
    <row r="491" spans="1:20" s="233" customFormat="1" ht="65.25" customHeight="1" x14ac:dyDescent="0.35">
      <c r="A491" s="500"/>
      <c r="B491" s="504"/>
      <c r="C491" s="117" t="s">
        <v>29</v>
      </c>
      <c r="D491" s="120" t="s">
        <v>135</v>
      </c>
      <c r="E491" s="117" t="s">
        <v>25</v>
      </c>
      <c r="F491" s="117">
        <v>100</v>
      </c>
      <c r="G491" s="117">
        <v>100</v>
      </c>
      <c r="H491" s="149">
        <f t="shared" ref="H491:H495" si="17">IF(G491/F491*100&gt;100,100,G491/F491*100)</f>
        <v>100</v>
      </c>
      <c r="I491" s="117"/>
      <c r="J491" s="123" t="s">
        <v>29</v>
      </c>
      <c r="K491" s="120" t="s">
        <v>90</v>
      </c>
      <c r="L491" s="117" t="s">
        <v>38</v>
      </c>
      <c r="M491" s="117">
        <v>102</v>
      </c>
      <c r="N491" s="117">
        <v>104</v>
      </c>
      <c r="O491" s="119">
        <f>IF(N491/M491*100&gt;110,110,N491/M491*100)</f>
        <v>101.96078431372548</v>
      </c>
      <c r="P491" s="117"/>
      <c r="Q491" s="115"/>
      <c r="R491" s="117"/>
      <c r="S491" s="599"/>
      <c r="T491" s="232"/>
    </row>
    <row r="492" spans="1:20" s="233" customFormat="1" ht="39.75" customHeight="1" x14ac:dyDescent="0.35">
      <c r="A492" s="500"/>
      <c r="B492" s="504"/>
      <c r="C492" s="117" t="s">
        <v>30</v>
      </c>
      <c r="D492" s="120" t="s">
        <v>592</v>
      </c>
      <c r="E492" s="117" t="s">
        <v>25</v>
      </c>
      <c r="F492" s="117">
        <v>100</v>
      </c>
      <c r="G492" s="117">
        <v>100</v>
      </c>
      <c r="H492" s="149">
        <f t="shared" si="17"/>
        <v>100</v>
      </c>
      <c r="I492" s="117"/>
      <c r="J492" s="123"/>
      <c r="K492" s="120"/>
      <c r="L492" s="117"/>
      <c r="M492" s="124"/>
      <c r="N492" s="124"/>
      <c r="O492" s="119"/>
      <c r="P492" s="132"/>
      <c r="Q492" s="115"/>
      <c r="R492" s="117"/>
      <c r="S492" s="599"/>
      <c r="T492" s="232"/>
    </row>
    <row r="493" spans="1:20" s="233" customFormat="1" ht="39.75" customHeight="1" x14ac:dyDescent="0.35">
      <c r="A493" s="500"/>
      <c r="B493" s="504"/>
      <c r="C493" s="117" t="s">
        <v>52</v>
      </c>
      <c r="D493" s="120" t="s">
        <v>488</v>
      </c>
      <c r="E493" s="117" t="s">
        <v>25</v>
      </c>
      <c r="F493" s="117">
        <v>100</v>
      </c>
      <c r="G493" s="117">
        <v>100</v>
      </c>
      <c r="H493" s="149">
        <f t="shared" si="17"/>
        <v>100</v>
      </c>
      <c r="I493" s="117"/>
      <c r="J493" s="123"/>
      <c r="K493" s="120"/>
      <c r="L493" s="117"/>
      <c r="M493" s="124"/>
      <c r="N493" s="124"/>
      <c r="O493" s="119"/>
      <c r="P493" s="132"/>
      <c r="Q493" s="115"/>
      <c r="R493" s="117"/>
      <c r="S493" s="599"/>
      <c r="T493" s="232"/>
    </row>
    <row r="494" spans="1:20" s="233" customFormat="1" ht="78" customHeight="1" x14ac:dyDescent="0.35">
      <c r="A494" s="500"/>
      <c r="B494" s="504"/>
      <c r="C494" s="117" t="s">
        <v>53</v>
      </c>
      <c r="D494" s="120" t="s">
        <v>89</v>
      </c>
      <c r="E494" s="117" t="s">
        <v>25</v>
      </c>
      <c r="F494" s="117">
        <v>90</v>
      </c>
      <c r="G494" s="117">
        <v>100</v>
      </c>
      <c r="H494" s="149">
        <f t="shared" si="17"/>
        <v>100</v>
      </c>
      <c r="I494" s="117"/>
      <c r="J494" s="123"/>
      <c r="K494" s="120"/>
      <c r="L494" s="117"/>
      <c r="M494" s="124"/>
      <c r="N494" s="124"/>
      <c r="O494" s="119"/>
      <c r="P494" s="132"/>
      <c r="Q494" s="115"/>
      <c r="R494" s="117"/>
      <c r="S494" s="599"/>
      <c r="T494" s="232"/>
    </row>
    <row r="495" spans="1:20" s="233" customFormat="1" ht="106.5" customHeight="1" x14ac:dyDescent="0.35">
      <c r="A495" s="500"/>
      <c r="B495" s="504"/>
      <c r="C495" s="117" t="s">
        <v>136</v>
      </c>
      <c r="D495" s="120" t="s">
        <v>131</v>
      </c>
      <c r="E495" s="117" t="s">
        <v>25</v>
      </c>
      <c r="F495" s="117">
        <v>100</v>
      </c>
      <c r="G495" s="117">
        <v>100</v>
      </c>
      <c r="H495" s="149">
        <f t="shared" si="17"/>
        <v>100</v>
      </c>
      <c r="I495" s="117"/>
      <c r="J495" s="123"/>
      <c r="K495" s="120"/>
      <c r="L495" s="117"/>
      <c r="M495" s="124"/>
      <c r="N495" s="124"/>
      <c r="O495" s="119"/>
      <c r="P495" s="132"/>
      <c r="Q495" s="115"/>
      <c r="R495" s="117"/>
      <c r="S495" s="599"/>
      <c r="T495" s="232"/>
    </row>
    <row r="496" spans="1:20" s="129" customFormat="1" ht="40.5" customHeight="1" x14ac:dyDescent="0.35">
      <c r="A496" s="500"/>
      <c r="B496" s="504"/>
      <c r="C496" s="208"/>
      <c r="D496" s="200" t="s">
        <v>6</v>
      </c>
      <c r="E496" s="208"/>
      <c r="F496" s="201"/>
      <c r="G496" s="201"/>
      <c r="H496" s="204"/>
      <c r="I496" s="204">
        <f>(H491+H492+H493+H494+H495)/5</f>
        <v>100</v>
      </c>
      <c r="J496" s="199"/>
      <c r="K496" s="200" t="s">
        <v>6</v>
      </c>
      <c r="L496" s="201"/>
      <c r="M496" s="205"/>
      <c r="N496" s="205"/>
      <c r="O496" s="204"/>
      <c r="P496" s="204">
        <f>O491</f>
        <v>101.96078431372548</v>
      </c>
      <c r="Q496" s="204">
        <f>(I496+P496)/2</f>
        <v>100.98039215686273</v>
      </c>
      <c r="R496" s="208" t="s">
        <v>31</v>
      </c>
      <c r="S496" s="599"/>
      <c r="T496" s="128"/>
    </row>
    <row r="497" spans="1:20" s="233" customFormat="1" ht="37.5" customHeight="1" x14ac:dyDescent="0.35">
      <c r="A497" s="500"/>
      <c r="B497" s="504"/>
      <c r="C497" s="116" t="s">
        <v>42</v>
      </c>
      <c r="D497" s="159" t="s">
        <v>91</v>
      </c>
      <c r="E497" s="117"/>
      <c r="F497" s="117"/>
      <c r="G497" s="117"/>
      <c r="H497" s="115"/>
      <c r="I497" s="115"/>
      <c r="J497" s="116" t="s">
        <v>42</v>
      </c>
      <c r="K497" s="159" t="s">
        <v>91</v>
      </c>
      <c r="L497" s="117"/>
      <c r="M497" s="124"/>
      <c r="N497" s="124"/>
      <c r="O497" s="115"/>
      <c r="P497" s="132"/>
      <c r="Q497" s="115"/>
      <c r="R497" s="117"/>
      <c r="S497" s="599"/>
      <c r="T497" s="232"/>
    </row>
    <row r="498" spans="1:20" s="233" customFormat="1" ht="48.75" customHeight="1" x14ac:dyDescent="0.35">
      <c r="A498" s="500"/>
      <c r="B498" s="504"/>
      <c r="C498" s="117" t="s">
        <v>43</v>
      </c>
      <c r="D498" s="120" t="s">
        <v>137</v>
      </c>
      <c r="E498" s="117" t="s">
        <v>25</v>
      </c>
      <c r="F498" s="117">
        <v>100</v>
      </c>
      <c r="G498" s="117">
        <v>100</v>
      </c>
      <c r="H498" s="149">
        <f t="shared" ref="H498:H499" si="18">IF(G498/F498*100&gt;100,100,G498/F498*100)</f>
        <v>100</v>
      </c>
      <c r="I498" s="117"/>
      <c r="J498" s="123" t="s">
        <v>43</v>
      </c>
      <c r="K498" s="120" t="s">
        <v>90</v>
      </c>
      <c r="L498" s="117" t="s">
        <v>38</v>
      </c>
      <c r="M498" s="117">
        <v>241</v>
      </c>
      <c r="N498" s="117">
        <v>241</v>
      </c>
      <c r="O498" s="119">
        <f>IF(N498/M498*100&gt;110,110,N498/M498*100)</f>
        <v>100</v>
      </c>
      <c r="P498" s="132"/>
      <c r="Q498" s="115"/>
      <c r="R498" s="117"/>
      <c r="S498" s="599"/>
      <c r="T498" s="232"/>
    </row>
    <row r="499" spans="1:20" s="233" customFormat="1" ht="93.75" customHeight="1" x14ac:dyDescent="0.35">
      <c r="A499" s="500"/>
      <c r="B499" s="504"/>
      <c r="C499" s="117" t="s">
        <v>138</v>
      </c>
      <c r="D499" s="120" t="s">
        <v>139</v>
      </c>
      <c r="E499" s="117" t="s">
        <v>25</v>
      </c>
      <c r="F499" s="117">
        <v>90</v>
      </c>
      <c r="G499" s="117">
        <v>90</v>
      </c>
      <c r="H499" s="149">
        <f t="shared" si="18"/>
        <v>100</v>
      </c>
      <c r="I499" s="117"/>
      <c r="J499" s="123"/>
      <c r="K499" s="120"/>
      <c r="L499" s="117"/>
      <c r="M499" s="124"/>
      <c r="N499" s="124"/>
      <c r="O499" s="119"/>
      <c r="P499" s="132"/>
      <c r="Q499" s="115"/>
      <c r="R499" s="117"/>
      <c r="S499" s="599"/>
      <c r="T499" s="232"/>
    </row>
    <row r="500" spans="1:20" s="129" customFormat="1" ht="40.5" customHeight="1" x14ac:dyDescent="0.35">
      <c r="A500" s="500"/>
      <c r="B500" s="504"/>
      <c r="C500" s="208"/>
      <c r="D500" s="200" t="s">
        <v>6</v>
      </c>
      <c r="E500" s="208"/>
      <c r="F500" s="201"/>
      <c r="G500" s="201"/>
      <c r="H500" s="204"/>
      <c r="I500" s="204">
        <f>(H498+H499)/2</f>
        <v>100</v>
      </c>
      <c r="J500" s="199"/>
      <c r="K500" s="200" t="s">
        <v>6</v>
      </c>
      <c r="L500" s="201"/>
      <c r="M500" s="205"/>
      <c r="N500" s="205"/>
      <c r="O500" s="204"/>
      <c r="P500" s="204">
        <f>O498</f>
        <v>100</v>
      </c>
      <c r="Q500" s="204">
        <f>(I500+P500)/2</f>
        <v>100</v>
      </c>
      <c r="R500" s="208" t="s">
        <v>31</v>
      </c>
      <c r="S500" s="599"/>
      <c r="T500" s="128"/>
    </row>
    <row r="501" spans="1:20" s="233" customFormat="1" ht="57" customHeight="1" x14ac:dyDescent="0.35">
      <c r="A501" s="500"/>
      <c r="B501" s="504"/>
      <c r="C501" s="116" t="s">
        <v>165</v>
      </c>
      <c r="D501" s="159" t="s">
        <v>213</v>
      </c>
      <c r="E501" s="117"/>
      <c r="F501" s="117"/>
      <c r="G501" s="117"/>
      <c r="H501" s="115"/>
      <c r="I501" s="115"/>
      <c r="J501" s="116" t="str">
        <f>C501</f>
        <v>V</v>
      </c>
      <c r="K501" s="159" t="str">
        <f>D501</f>
        <v>Реализация дополнительных общеразвивающих программ</v>
      </c>
      <c r="L501" s="117"/>
      <c r="M501" s="124"/>
      <c r="N501" s="124"/>
      <c r="O501" s="115"/>
      <c r="P501" s="132"/>
      <c r="Q501" s="115"/>
      <c r="R501" s="117"/>
      <c r="S501" s="599"/>
      <c r="T501" s="232"/>
    </row>
    <row r="502" spans="1:20" s="233" customFormat="1" ht="49.5" customHeight="1" x14ac:dyDescent="0.35">
      <c r="A502" s="500"/>
      <c r="B502" s="504"/>
      <c r="C502" s="117" t="s">
        <v>166</v>
      </c>
      <c r="D502" s="120" t="s">
        <v>139</v>
      </c>
      <c r="E502" s="117" t="s">
        <v>25</v>
      </c>
      <c r="F502" s="117">
        <v>90</v>
      </c>
      <c r="G502" s="117">
        <v>90</v>
      </c>
      <c r="H502" s="149">
        <f>IF(G502/F502*100&gt;100,100,G502/F502*100)</f>
        <v>100</v>
      </c>
      <c r="I502" s="117"/>
      <c r="J502" s="123" t="str">
        <f>C502</f>
        <v>5.1.</v>
      </c>
      <c r="K502" s="120" t="s">
        <v>489</v>
      </c>
      <c r="L502" s="117" t="s">
        <v>353</v>
      </c>
      <c r="M502" s="117">
        <v>79288</v>
      </c>
      <c r="N502" s="117">
        <v>79288</v>
      </c>
      <c r="O502" s="119">
        <f>IF(N502/M502*100&gt;110,110,N502/M502*100)</f>
        <v>100</v>
      </c>
      <c r="P502" s="132"/>
      <c r="Q502" s="115"/>
      <c r="R502" s="117"/>
      <c r="S502" s="599"/>
      <c r="T502" s="232"/>
    </row>
    <row r="503" spans="1:20" s="129" customFormat="1" ht="40.5" customHeight="1" x14ac:dyDescent="0.35">
      <c r="A503" s="500"/>
      <c r="B503" s="504"/>
      <c r="C503" s="208"/>
      <c r="D503" s="200" t="s">
        <v>6</v>
      </c>
      <c r="E503" s="208"/>
      <c r="F503" s="201"/>
      <c r="G503" s="201"/>
      <c r="H503" s="204"/>
      <c r="I503" s="204">
        <f>H502</f>
        <v>100</v>
      </c>
      <c r="J503" s="199"/>
      <c r="K503" s="200" t="s">
        <v>6</v>
      </c>
      <c r="L503" s="201"/>
      <c r="M503" s="205"/>
      <c r="N503" s="205"/>
      <c r="O503" s="204"/>
      <c r="P503" s="204">
        <f>O502</f>
        <v>100</v>
      </c>
      <c r="Q503" s="204">
        <f>(I503+P503)/2</f>
        <v>100</v>
      </c>
      <c r="R503" s="208" t="s">
        <v>31</v>
      </c>
      <c r="S503" s="599"/>
      <c r="T503" s="128"/>
    </row>
    <row r="504" spans="1:20" s="233" customFormat="1" ht="76.5" customHeight="1" x14ac:dyDescent="0.35">
      <c r="A504" s="500"/>
      <c r="B504" s="504"/>
      <c r="C504" s="116" t="s">
        <v>171</v>
      </c>
      <c r="D504" s="159" t="s">
        <v>476</v>
      </c>
      <c r="E504" s="117"/>
      <c r="F504" s="117"/>
      <c r="G504" s="117"/>
      <c r="H504" s="115"/>
      <c r="I504" s="115"/>
      <c r="J504" s="116" t="str">
        <f>C504</f>
        <v>VI</v>
      </c>
      <c r="K504" s="159" t="str">
        <f>D504</f>
        <v>Психолого-медико-педагогическое обследование детей начальное общее образование</v>
      </c>
      <c r="L504" s="117"/>
      <c r="M504" s="124"/>
      <c r="N504" s="124"/>
      <c r="O504" s="115"/>
      <c r="P504" s="132"/>
      <c r="Q504" s="115"/>
      <c r="R504" s="117"/>
      <c r="S504" s="599"/>
      <c r="T504" s="232"/>
    </row>
    <row r="505" spans="1:20" s="233" customFormat="1" ht="49.5" customHeight="1" x14ac:dyDescent="0.35">
      <c r="A505" s="500"/>
      <c r="B505" s="504"/>
      <c r="C505" s="117" t="s">
        <v>172</v>
      </c>
      <c r="D505" s="120" t="s">
        <v>280</v>
      </c>
      <c r="E505" s="117" t="s">
        <v>25</v>
      </c>
      <c r="F505" s="117">
        <v>100</v>
      </c>
      <c r="G505" s="117">
        <v>100</v>
      </c>
      <c r="H505" s="149">
        <f>IF(G505/F505*100&gt;100,100,G505/F505*100)</f>
        <v>100</v>
      </c>
      <c r="I505" s="117"/>
      <c r="J505" s="123" t="str">
        <f>C505</f>
        <v>6.1.</v>
      </c>
      <c r="K505" s="120" t="s">
        <v>90</v>
      </c>
      <c r="L505" s="117" t="s">
        <v>38</v>
      </c>
      <c r="M505" s="117">
        <v>725</v>
      </c>
      <c r="N505" s="117">
        <v>653</v>
      </c>
      <c r="O505" s="119">
        <f>IF(N505/M505*100&gt;110,110,N505/M505*100)</f>
        <v>90.068965517241381</v>
      </c>
      <c r="P505" s="132"/>
      <c r="Q505" s="115"/>
      <c r="R505" s="117"/>
      <c r="S505" s="599"/>
      <c r="T505" s="232"/>
    </row>
    <row r="506" spans="1:20" s="129" customFormat="1" ht="49.5" customHeight="1" x14ac:dyDescent="0.35">
      <c r="A506" s="500"/>
      <c r="B506" s="504"/>
      <c r="C506" s="208"/>
      <c r="D506" s="200" t="s">
        <v>6</v>
      </c>
      <c r="E506" s="208"/>
      <c r="F506" s="201"/>
      <c r="G506" s="201"/>
      <c r="H506" s="204"/>
      <c r="I506" s="204">
        <f>H505</f>
        <v>100</v>
      </c>
      <c r="J506" s="199"/>
      <c r="K506" s="200" t="s">
        <v>6</v>
      </c>
      <c r="L506" s="201"/>
      <c r="M506" s="205"/>
      <c r="N506" s="205"/>
      <c r="O506" s="204"/>
      <c r="P506" s="204">
        <f>O505</f>
        <v>90.068965517241381</v>
      </c>
      <c r="Q506" s="204">
        <f>(I506+P506)/2</f>
        <v>95.034482758620697</v>
      </c>
      <c r="R506" s="208" t="s">
        <v>376</v>
      </c>
      <c r="S506" s="599"/>
      <c r="T506" s="128"/>
    </row>
    <row r="507" spans="1:20" s="233" customFormat="1" ht="76.5" customHeight="1" x14ac:dyDescent="0.35">
      <c r="A507" s="500"/>
      <c r="B507" s="504"/>
      <c r="C507" s="116" t="s">
        <v>209</v>
      </c>
      <c r="D507" s="159" t="s">
        <v>477</v>
      </c>
      <c r="E507" s="117"/>
      <c r="F507" s="117"/>
      <c r="G507" s="117"/>
      <c r="H507" s="115"/>
      <c r="I507" s="115"/>
      <c r="J507" s="116" t="str">
        <f>C507</f>
        <v>VII</v>
      </c>
      <c r="K507" s="159" t="str">
        <f>D507</f>
        <v xml:space="preserve">Психолого-медико-педагогическое обследование детей основное общее образование </v>
      </c>
      <c r="L507" s="117"/>
      <c r="M507" s="124"/>
      <c r="N507" s="124"/>
      <c r="O507" s="115"/>
      <c r="P507" s="132"/>
      <c r="Q507" s="115"/>
      <c r="R507" s="117"/>
      <c r="S507" s="599"/>
      <c r="T507" s="232"/>
    </row>
    <row r="508" spans="1:20" s="233" customFormat="1" ht="49.5" customHeight="1" x14ac:dyDescent="0.35">
      <c r="A508" s="500"/>
      <c r="B508" s="504"/>
      <c r="C508" s="117" t="s">
        <v>210</v>
      </c>
      <c r="D508" s="120" t="s">
        <v>280</v>
      </c>
      <c r="E508" s="117" t="s">
        <v>25</v>
      </c>
      <c r="F508" s="117">
        <v>100</v>
      </c>
      <c r="G508" s="117">
        <v>100</v>
      </c>
      <c r="H508" s="149">
        <f>IF(G508/F508*100&gt;100,100,G508/F508*100)</f>
        <v>100</v>
      </c>
      <c r="I508" s="117"/>
      <c r="J508" s="123" t="str">
        <f>C508</f>
        <v>7.1.</v>
      </c>
      <c r="K508" s="120" t="s">
        <v>90</v>
      </c>
      <c r="L508" s="117" t="s">
        <v>38</v>
      </c>
      <c r="M508" s="117">
        <v>198</v>
      </c>
      <c r="N508" s="117">
        <v>203</v>
      </c>
      <c r="O508" s="119">
        <f>IF(N508/M508*100&gt;110,110,N508/M508*100)</f>
        <v>102.52525252525253</v>
      </c>
      <c r="P508" s="132"/>
      <c r="Q508" s="115"/>
      <c r="R508" s="117"/>
      <c r="S508" s="599"/>
      <c r="T508" s="232"/>
    </row>
    <row r="509" spans="1:20" s="129" customFormat="1" ht="49.5" customHeight="1" x14ac:dyDescent="0.35">
      <c r="A509" s="500"/>
      <c r="B509" s="504"/>
      <c r="C509" s="208"/>
      <c r="D509" s="200" t="s">
        <v>6</v>
      </c>
      <c r="E509" s="208"/>
      <c r="F509" s="201"/>
      <c r="G509" s="201"/>
      <c r="H509" s="204"/>
      <c r="I509" s="204">
        <f>H508</f>
        <v>100</v>
      </c>
      <c r="J509" s="199"/>
      <c r="K509" s="200" t="s">
        <v>6</v>
      </c>
      <c r="L509" s="201"/>
      <c r="M509" s="205"/>
      <c r="N509" s="205"/>
      <c r="O509" s="204"/>
      <c r="P509" s="204">
        <f>O508</f>
        <v>102.52525252525253</v>
      </c>
      <c r="Q509" s="204">
        <f>(I509+P509)/2</f>
        <v>101.26262626262627</v>
      </c>
      <c r="R509" s="208" t="s">
        <v>31</v>
      </c>
      <c r="S509" s="599"/>
      <c r="T509" s="128"/>
    </row>
    <row r="510" spans="1:20" s="233" customFormat="1" ht="76.5" customHeight="1" x14ac:dyDescent="0.35">
      <c r="A510" s="500"/>
      <c r="B510" s="504"/>
      <c r="C510" s="116" t="s">
        <v>211</v>
      </c>
      <c r="D510" s="159" t="s">
        <v>478</v>
      </c>
      <c r="E510" s="117"/>
      <c r="F510" s="117"/>
      <c r="G510" s="117"/>
      <c r="H510" s="115"/>
      <c r="I510" s="115"/>
      <c r="J510" s="116" t="str">
        <f>C510</f>
        <v>VIII</v>
      </c>
      <c r="K510" s="159" t="str">
        <f>D510</f>
        <v xml:space="preserve">Психолого-медико-педагогическое обследование детей среднее общее образование </v>
      </c>
      <c r="L510" s="117"/>
      <c r="M510" s="124"/>
      <c r="N510" s="124"/>
      <c r="O510" s="115"/>
      <c r="P510" s="132"/>
      <c r="Q510" s="115"/>
      <c r="R510" s="117"/>
      <c r="S510" s="599"/>
      <c r="T510" s="232"/>
    </row>
    <row r="511" spans="1:20" s="233" customFormat="1" ht="49.5" customHeight="1" x14ac:dyDescent="0.35">
      <c r="A511" s="500"/>
      <c r="B511" s="504"/>
      <c r="C511" s="117" t="s">
        <v>212</v>
      </c>
      <c r="D511" s="120" t="s">
        <v>280</v>
      </c>
      <c r="E511" s="117" t="s">
        <v>25</v>
      </c>
      <c r="F511" s="117">
        <v>100</v>
      </c>
      <c r="G511" s="117">
        <v>100</v>
      </c>
      <c r="H511" s="149">
        <f>IF(G511/F511*100&gt;100,100,G511/F511*100)</f>
        <v>100</v>
      </c>
      <c r="I511" s="117"/>
      <c r="J511" s="123" t="str">
        <f>C511</f>
        <v>8.1.</v>
      </c>
      <c r="K511" s="120" t="s">
        <v>90</v>
      </c>
      <c r="L511" s="117" t="s">
        <v>38</v>
      </c>
      <c r="M511" s="117">
        <v>18</v>
      </c>
      <c r="N511" s="117">
        <v>18</v>
      </c>
      <c r="O511" s="119">
        <f>IF(N511/M511*100&gt;110,110,N511/M511*100)</f>
        <v>100</v>
      </c>
      <c r="P511" s="132"/>
      <c r="Q511" s="115"/>
      <c r="R511" s="117"/>
      <c r="S511" s="599"/>
      <c r="T511" s="232"/>
    </row>
    <row r="512" spans="1:20" s="129" customFormat="1" ht="49.5" customHeight="1" x14ac:dyDescent="0.35">
      <c r="A512" s="500"/>
      <c r="B512" s="504"/>
      <c r="C512" s="208"/>
      <c r="D512" s="200" t="s">
        <v>6</v>
      </c>
      <c r="E512" s="208"/>
      <c r="F512" s="201"/>
      <c r="G512" s="201"/>
      <c r="H512" s="204"/>
      <c r="I512" s="204">
        <f>H511</f>
        <v>100</v>
      </c>
      <c r="J512" s="199"/>
      <c r="K512" s="200" t="s">
        <v>6</v>
      </c>
      <c r="L512" s="201"/>
      <c r="M512" s="205"/>
      <c r="N512" s="205"/>
      <c r="O512" s="204"/>
      <c r="P512" s="204">
        <f>O511</f>
        <v>100</v>
      </c>
      <c r="Q512" s="204">
        <f>(I512+P512)/2</f>
        <v>100</v>
      </c>
      <c r="R512" s="208" t="s">
        <v>31</v>
      </c>
      <c r="S512" s="599"/>
      <c r="T512" s="128"/>
    </row>
    <row r="513" spans="1:20" s="233" customFormat="1" ht="76.5" customHeight="1" x14ac:dyDescent="0.35">
      <c r="A513" s="500"/>
      <c r="B513" s="504"/>
      <c r="C513" s="116" t="s">
        <v>372</v>
      </c>
      <c r="D513" s="159" t="s">
        <v>479</v>
      </c>
      <c r="E513" s="117"/>
      <c r="F513" s="117"/>
      <c r="G513" s="117"/>
      <c r="H513" s="115"/>
      <c r="I513" s="115"/>
      <c r="J513" s="116" t="str">
        <f>C513</f>
        <v>IX</v>
      </c>
      <c r="K513" s="159" t="str">
        <f>D513</f>
        <v>Психолого-медико-педагогическое обследование детей дошкольное общее образование</v>
      </c>
      <c r="L513" s="117"/>
      <c r="M513" s="124"/>
      <c r="N513" s="124"/>
      <c r="O513" s="115"/>
      <c r="P513" s="132"/>
      <c r="Q513" s="115"/>
      <c r="R513" s="117"/>
      <c r="S513" s="599"/>
      <c r="T513" s="232"/>
    </row>
    <row r="514" spans="1:20" s="233" customFormat="1" ht="49.5" customHeight="1" x14ac:dyDescent="0.35">
      <c r="A514" s="500"/>
      <c r="B514" s="504"/>
      <c r="C514" s="117" t="s">
        <v>373</v>
      </c>
      <c r="D514" s="120" t="s">
        <v>280</v>
      </c>
      <c r="E514" s="117" t="s">
        <v>25</v>
      </c>
      <c r="F514" s="117">
        <v>100</v>
      </c>
      <c r="G514" s="117">
        <v>100</v>
      </c>
      <c r="H514" s="149">
        <f>IF(G514/F514*100&gt;100,100,G514/F514*100)</f>
        <v>100</v>
      </c>
      <c r="I514" s="117"/>
      <c r="J514" s="123" t="str">
        <f>C514</f>
        <v>9.1.</v>
      </c>
      <c r="K514" s="120" t="s">
        <v>90</v>
      </c>
      <c r="L514" s="117" t="s">
        <v>38</v>
      </c>
      <c r="M514" s="117">
        <v>1229</v>
      </c>
      <c r="N514" s="117">
        <v>1155</v>
      </c>
      <c r="O514" s="119">
        <f>IF(N514/M514*100&gt;110,110,N514/M514*100)</f>
        <v>93.978844589096823</v>
      </c>
      <c r="P514" s="132"/>
      <c r="Q514" s="115"/>
      <c r="R514" s="117"/>
      <c r="S514" s="599"/>
      <c r="T514" s="232"/>
    </row>
    <row r="515" spans="1:20" s="129" customFormat="1" ht="49.5" customHeight="1" x14ac:dyDescent="0.35">
      <c r="A515" s="500"/>
      <c r="B515" s="504"/>
      <c r="C515" s="208"/>
      <c r="D515" s="200" t="s">
        <v>6</v>
      </c>
      <c r="E515" s="208"/>
      <c r="F515" s="201"/>
      <c r="G515" s="201"/>
      <c r="H515" s="204"/>
      <c r="I515" s="204">
        <f>H514</f>
        <v>100</v>
      </c>
      <c r="J515" s="199"/>
      <c r="K515" s="200" t="s">
        <v>6</v>
      </c>
      <c r="L515" s="201"/>
      <c r="M515" s="205"/>
      <c r="N515" s="205"/>
      <c r="O515" s="204"/>
      <c r="P515" s="204">
        <f>O514</f>
        <v>93.978844589096823</v>
      </c>
      <c r="Q515" s="204">
        <f>(I515+P515)/2</f>
        <v>96.989422294548405</v>
      </c>
      <c r="R515" s="208" t="s">
        <v>376</v>
      </c>
      <c r="S515" s="599"/>
      <c r="T515" s="128"/>
    </row>
    <row r="516" spans="1:20" s="233" customFormat="1" ht="62.25" customHeight="1" x14ac:dyDescent="0.35">
      <c r="A516" s="500">
        <v>42</v>
      </c>
      <c r="B516" s="504" t="s">
        <v>143</v>
      </c>
      <c r="C516" s="116" t="s">
        <v>12</v>
      </c>
      <c r="D516" s="159" t="s">
        <v>129</v>
      </c>
      <c r="E516" s="116"/>
      <c r="F516" s="116"/>
      <c r="G516" s="116"/>
      <c r="H516" s="115"/>
      <c r="I516" s="115"/>
      <c r="J516" s="116" t="s">
        <v>12</v>
      </c>
      <c r="K516" s="159" t="s">
        <v>129</v>
      </c>
      <c r="L516" s="117"/>
      <c r="M516" s="117"/>
      <c r="N516" s="117"/>
      <c r="O516" s="115"/>
      <c r="P516" s="132"/>
      <c r="Q516" s="115"/>
      <c r="R516" s="117"/>
      <c r="S516" s="599" t="s">
        <v>287</v>
      </c>
      <c r="T516" s="232"/>
    </row>
    <row r="517" spans="1:20" s="233" customFormat="1" ht="73.5" customHeight="1" x14ac:dyDescent="0.35">
      <c r="A517" s="500"/>
      <c r="B517" s="504"/>
      <c r="C517" s="117" t="s">
        <v>7</v>
      </c>
      <c r="D517" s="120" t="s">
        <v>130</v>
      </c>
      <c r="E517" s="117" t="s">
        <v>25</v>
      </c>
      <c r="F517" s="117">
        <v>100</v>
      </c>
      <c r="G517" s="117">
        <v>100</v>
      </c>
      <c r="H517" s="149">
        <f t="shared" ref="H517:H521" si="19">IF(G517/F517*100&gt;100,100,G517/F517*100)</f>
        <v>100</v>
      </c>
      <c r="I517" s="117"/>
      <c r="J517" s="117" t="s">
        <v>7</v>
      </c>
      <c r="K517" s="120" t="s">
        <v>90</v>
      </c>
      <c r="L517" s="117" t="s">
        <v>38</v>
      </c>
      <c r="M517" s="117">
        <v>376</v>
      </c>
      <c r="N517" s="117">
        <v>366</v>
      </c>
      <c r="O517" s="119">
        <f>IF(N517/M517*100&gt;110,110,N517/M517*100)</f>
        <v>97.340425531914903</v>
      </c>
      <c r="P517" s="132"/>
      <c r="Q517" s="115"/>
      <c r="R517" s="117"/>
      <c r="S517" s="599"/>
      <c r="T517" s="232"/>
    </row>
    <row r="518" spans="1:20" s="233" customFormat="1" ht="38.25" customHeight="1" x14ac:dyDescent="0.35">
      <c r="A518" s="500"/>
      <c r="B518" s="504"/>
      <c r="C518" s="117" t="s">
        <v>8</v>
      </c>
      <c r="D518" s="120" t="s">
        <v>593</v>
      </c>
      <c r="E518" s="117" t="s">
        <v>25</v>
      </c>
      <c r="F518" s="117">
        <v>100</v>
      </c>
      <c r="G518" s="117">
        <v>100</v>
      </c>
      <c r="H518" s="149">
        <f t="shared" si="19"/>
        <v>100</v>
      </c>
      <c r="I518" s="117"/>
      <c r="J518" s="117"/>
      <c r="K518" s="133"/>
      <c r="L518" s="117"/>
      <c r="M518" s="122"/>
      <c r="N518" s="122"/>
      <c r="O518" s="119"/>
      <c r="P518" s="132"/>
      <c r="Q518" s="115"/>
      <c r="R518" s="117"/>
      <c r="S518" s="599"/>
      <c r="T518" s="232"/>
    </row>
    <row r="519" spans="1:20" s="233" customFormat="1" ht="54" customHeight="1" x14ac:dyDescent="0.35">
      <c r="A519" s="500"/>
      <c r="B519" s="504"/>
      <c r="C519" s="117" t="s">
        <v>9</v>
      </c>
      <c r="D519" s="120" t="s">
        <v>488</v>
      </c>
      <c r="E519" s="117" t="s">
        <v>25</v>
      </c>
      <c r="F519" s="117">
        <v>100</v>
      </c>
      <c r="G519" s="117">
        <v>100</v>
      </c>
      <c r="H519" s="149">
        <f t="shared" si="19"/>
        <v>100</v>
      </c>
      <c r="I519" s="117"/>
      <c r="J519" s="123"/>
      <c r="K519" s="120"/>
      <c r="L519" s="117"/>
      <c r="M519" s="124"/>
      <c r="N519" s="124"/>
      <c r="O519" s="119"/>
      <c r="P519" s="132"/>
      <c r="Q519" s="115"/>
      <c r="R519" s="117"/>
      <c r="S519" s="599"/>
      <c r="T519" s="232"/>
    </row>
    <row r="520" spans="1:20" s="233" customFormat="1" ht="63.75" customHeight="1" x14ac:dyDescent="0.35">
      <c r="A520" s="500"/>
      <c r="B520" s="504"/>
      <c r="C520" s="117" t="s">
        <v>10</v>
      </c>
      <c r="D520" s="120" t="s">
        <v>89</v>
      </c>
      <c r="E520" s="117" t="s">
        <v>25</v>
      </c>
      <c r="F520" s="117">
        <v>90</v>
      </c>
      <c r="G520" s="117">
        <v>90</v>
      </c>
      <c r="H520" s="149">
        <f t="shared" si="19"/>
        <v>100</v>
      </c>
      <c r="I520" s="117"/>
      <c r="J520" s="123"/>
      <c r="K520" s="120"/>
      <c r="L520" s="117"/>
      <c r="M520" s="124"/>
      <c r="N520" s="124"/>
      <c r="O520" s="119"/>
      <c r="P520" s="132"/>
      <c r="Q520" s="115"/>
      <c r="R520" s="117"/>
      <c r="S520" s="599"/>
      <c r="T520" s="232"/>
    </row>
    <row r="521" spans="1:20" s="233" customFormat="1" ht="116.25" customHeight="1" x14ac:dyDescent="0.35">
      <c r="A521" s="500"/>
      <c r="B521" s="504"/>
      <c r="C521" s="117" t="s">
        <v>35</v>
      </c>
      <c r="D521" s="120" t="s">
        <v>131</v>
      </c>
      <c r="E521" s="117" t="s">
        <v>25</v>
      </c>
      <c r="F521" s="117">
        <v>100</v>
      </c>
      <c r="G521" s="117">
        <v>100</v>
      </c>
      <c r="H521" s="149">
        <f t="shared" si="19"/>
        <v>100</v>
      </c>
      <c r="I521" s="117"/>
      <c r="J521" s="123"/>
      <c r="K521" s="120"/>
      <c r="L521" s="117"/>
      <c r="M521" s="124"/>
      <c r="N521" s="124"/>
      <c r="O521" s="119"/>
      <c r="P521" s="132"/>
      <c r="Q521" s="115"/>
      <c r="R521" s="117"/>
      <c r="S521" s="599"/>
      <c r="T521" s="232"/>
    </row>
    <row r="522" spans="1:20" s="129" customFormat="1" ht="40.5" customHeight="1" x14ac:dyDescent="0.35">
      <c r="A522" s="500"/>
      <c r="B522" s="504"/>
      <c r="C522" s="208"/>
      <c r="D522" s="200" t="s">
        <v>6</v>
      </c>
      <c r="E522" s="208"/>
      <c r="F522" s="201"/>
      <c r="G522" s="201"/>
      <c r="H522" s="204"/>
      <c r="I522" s="204">
        <f>(H517+H518+H519+H520+H521)/5</f>
        <v>100</v>
      </c>
      <c r="J522" s="199"/>
      <c r="K522" s="200" t="s">
        <v>6</v>
      </c>
      <c r="L522" s="201"/>
      <c r="M522" s="205"/>
      <c r="N522" s="205"/>
      <c r="O522" s="204"/>
      <c r="P522" s="204">
        <f>O517</f>
        <v>97.340425531914903</v>
      </c>
      <c r="Q522" s="204">
        <f>(I522+P522)/2</f>
        <v>98.670212765957444</v>
      </c>
      <c r="R522" s="208" t="s">
        <v>376</v>
      </c>
      <c r="S522" s="599"/>
      <c r="T522" s="128"/>
    </row>
    <row r="523" spans="1:20" s="233" customFormat="1" ht="60.75" customHeight="1" x14ac:dyDescent="0.35">
      <c r="A523" s="500"/>
      <c r="B523" s="504"/>
      <c r="C523" s="116" t="s">
        <v>13</v>
      </c>
      <c r="D523" s="159" t="s">
        <v>132</v>
      </c>
      <c r="E523" s="117"/>
      <c r="F523" s="117"/>
      <c r="G523" s="117"/>
      <c r="H523" s="115"/>
      <c r="I523" s="115"/>
      <c r="J523" s="116" t="s">
        <v>13</v>
      </c>
      <c r="K523" s="159" t="s">
        <v>132</v>
      </c>
      <c r="L523" s="117"/>
      <c r="M523" s="124"/>
      <c r="N523" s="124"/>
      <c r="O523" s="115"/>
      <c r="P523" s="132"/>
      <c r="Q523" s="115"/>
      <c r="R523" s="117"/>
      <c r="S523" s="599"/>
      <c r="T523" s="232"/>
    </row>
    <row r="524" spans="1:20" s="233" customFormat="1" ht="67.5" customHeight="1" x14ac:dyDescent="0.35">
      <c r="A524" s="500"/>
      <c r="B524" s="504"/>
      <c r="C524" s="117" t="s">
        <v>14</v>
      </c>
      <c r="D524" s="120" t="s">
        <v>133</v>
      </c>
      <c r="E524" s="117" t="s">
        <v>25</v>
      </c>
      <c r="F524" s="117">
        <v>100</v>
      </c>
      <c r="G524" s="117">
        <v>100</v>
      </c>
      <c r="H524" s="149">
        <f t="shared" ref="H524:H527" si="20">IF(G524/F524*100&gt;100,100,G524/F524*100)</f>
        <v>100</v>
      </c>
      <c r="I524" s="117"/>
      <c r="J524" s="123" t="s">
        <v>14</v>
      </c>
      <c r="K524" s="120" t="s">
        <v>90</v>
      </c>
      <c r="L524" s="117" t="s">
        <v>38</v>
      </c>
      <c r="M524" s="117">
        <v>392</v>
      </c>
      <c r="N524" s="117">
        <v>386</v>
      </c>
      <c r="O524" s="119">
        <f>IF(N524/M524*100&gt;110,110,N524/M524*100)</f>
        <v>98.469387755102048</v>
      </c>
      <c r="P524" s="117"/>
      <c r="Q524" s="115"/>
      <c r="R524" s="117"/>
      <c r="S524" s="599"/>
      <c r="T524" s="232"/>
    </row>
    <row r="525" spans="1:20" s="233" customFormat="1" ht="42.75" customHeight="1" x14ac:dyDescent="0.35">
      <c r="A525" s="500"/>
      <c r="B525" s="504"/>
      <c r="C525" s="117" t="s">
        <v>15</v>
      </c>
      <c r="D525" s="120" t="s">
        <v>591</v>
      </c>
      <c r="E525" s="117" t="s">
        <v>25</v>
      </c>
      <c r="F525" s="117">
        <v>100</v>
      </c>
      <c r="G525" s="117">
        <v>100</v>
      </c>
      <c r="H525" s="149">
        <f t="shared" si="20"/>
        <v>100</v>
      </c>
      <c r="I525" s="117"/>
      <c r="J525" s="123"/>
      <c r="K525" s="120"/>
      <c r="L525" s="117"/>
      <c r="M525" s="124"/>
      <c r="N525" s="124"/>
      <c r="O525" s="119"/>
      <c r="P525" s="132"/>
      <c r="Q525" s="115"/>
      <c r="R525" s="117"/>
      <c r="S525" s="599"/>
      <c r="T525" s="232"/>
    </row>
    <row r="526" spans="1:20" s="233" customFormat="1" ht="51" customHeight="1" x14ac:dyDescent="0.35">
      <c r="A526" s="500"/>
      <c r="B526" s="504"/>
      <c r="C526" s="117" t="s">
        <v>39</v>
      </c>
      <c r="D526" s="120" t="s">
        <v>488</v>
      </c>
      <c r="E526" s="117" t="s">
        <v>25</v>
      </c>
      <c r="F526" s="117">
        <v>100</v>
      </c>
      <c r="G526" s="117">
        <v>100</v>
      </c>
      <c r="H526" s="149">
        <f t="shared" si="20"/>
        <v>100</v>
      </c>
      <c r="I526" s="117"/>
      <c r="J526" s="123"/>
      <c r="K526" s="120"/>
      <c r="L526" s="117"/>
      <c r="M526" s="124"/>
      <c r="N526" s="124"/>
      <c r="O526" s="119"/>
      <c r="P526" s="132"/>
      <c r="Q526" s="115"/>
      <c r="R526" s="117"/>
      <c r="S526" s="599"/>
      <c r="T526" s="232"/>
    </row>
    <row r="527" spans="1:20" s="233" customFormat="1" ht="77.25" customHeight="1" x14ac:dyDescent="0.35">
      <c r="A527" s="500"/>
      <c r="B527" s="504"/>
      <c r="C527" s="117" t="s">
        <v>45</v>
      </c>
      <c r="D527" s="120" t="s">
        <v>89</v>
      </c>
      <c r="E527" s="117" t="s">
        <v>25</v>
      </c>
      <c r="F527" s="117">
        <v>90</v>
      </c>
      <c r="G527" s="117">
        <v>90</v>
      </c>
      <c r="H527" s="149">
        <f t="shared" si="20"/>
        <v>100</v>
      </c>
      <c r="I527" s="117"/>
      <c r="J527" s="123"/>
      <c r="K527" s="120"/>
      <c r="L527" s="117"/>
      <c r="M527" s="124"/>
      <c r="N527" s="124"/>
      <c r="O527" s="119"/>
      <c r="P527" s="132"/>
      <c r="Q527" s="115"/>
      <c r="R527" s="117"/>
      <c r="S527" s="599"/>
      <c r="T527" s="232"/>
    </row>
    <row r="528" spans="1:20" s="233" customFormat="1" ht="121.5" customHeight="1" x14ac:dyDescent="0.35">
      <c r="A528" s="500"/>
      <c r="B528" s="504"/>
      <c r="C528" s="117" t="s">
        <v>66</v>
      </c>
      <c r="D528" s="120" t="s">
        <v>131</v>
      </c>
      <c r="E528" s="117" t="s">
        <v>25</v>
      </c>
      <c r="F528" s="117">
        <v>100</v>
      </c>
      <c r="G528" s="117">
        <v>100</v>
      </c>
      <c r="H528" s="149">
        <f>IF(G528/F528*100&gt;100,100,G528/F528*100)</f>
        <v>100</v>
      </c>
      <c r="I528" s="117"/>
      <c r="J528" s="123"/>
      <c r="K528" s="120"/>
      <c r="L528" s="117"/>
      <c r="M528" s="124"/>
      <c r="N528" s="124"/>
      <c r="O528" s="119"/>
      <c r="P528" s="132"/>
      <c r="Q528" s="115"/>
      <c r="R528" s="117"/>
      <c r="S528" s="599"/>
      <c r="T528" s="232"/>
    </row>
    <row r="529" spans="1:20" s="129" customFormat="1" ht="40.5" customHeight="1" x14ac:dyDescent="0.35">
      <c r="A529" s="500"/>
      <c r="B529" s="504"/>
      <c r="C529" s="208"/>
      <c r="D529" s="200" t="s">
        <v>6</v>
      </c>
      <c r="E529" s="208"/>
      <c r="F529" s="201"/>
      <c r="G529" s="201"/>
      <c r="H529" s="204"/>
      <c r="I529" s="204">
        <f>(H524+H525+H526+H527+H528)/5</f>
        <v>100</v>
      </c>
      <c r="J529" s="199"/>
      <c r="K529" s="200" t="s">
        <v>6</v>
      </c>
      <c r="L529" s="201"/>
      <c r="M529" s="205"/>
      <c r="N529" s="205"/>
      <c r="O529" s="204"/>
      <c r="P529" s="204">
        <f>O524</f>
        <v>98.469387755102048</v>
      </c>
      <c r="Q529" s="204">
        <f>(I529+P529)/2</f>
        <v>99.234693877551024</v>
      </c>
      <c r="R529" s="208" t="s">
        <v>376</v>
      </c>
      <c r="S529" s="599"/>
      <c r="T529" s="128"/>
    </row>
    <row r="530" spans="1:20" s="233" customFormat="1" ht="81" customHeight="1" x14ac:dyDescent="0.35">
      <c r="A530" s="500"/>
      <c r="B530" s="504"/>
      <c r="C530" s="116" t="s">
        <v>28</v>
      </c>
      <c r="D530" s="159" t="s">
        <v>134</v>
      </c>
      <c r="E530" s="117"/>
      <c r="F530" s="117"/>
      <c r="G530" s="117"/>
      <c r="H530" s="115"/>
      <c r="I530" s="115"/>
      <c r="J530" s="116" t="s">
        <v>28</v>
      </c>
      <c r="K530" s="159" t="str">
        <f>D530</f>
        <v>Реализация основных общеобразовательных программ среднего общего образования</v>
      </c>
      <c r="L530" s="117"/>
      <c r="M530" s="124"/>
      <c r="N530" s="124"/>
      <c r="O530" s="115"/>
      <c r="P530" s="132"/>
      <c r="Q530" s="115"/>
      <c r="R530" s="117"/>
      <c r="S530" s="599"/>
      <c r="T530" s="232"/>
    </row>
    <row r="531" spans="1:20" s="233" customFormat="1" ht="77.25" customHeight="1" x14ac:dyDescent="0.35">
      <c r="A531" s="500"/>
      <c r="B531" s="504"/>
      <c r="C531" s="117" t="s">
        <v>29</v>
      </c>
      <c r="D531" s="120" t="s">
        <v>135</v>
      </c>
      <c r="E531" s="117" t="s">
        <v>25</v>
      </c>
      <c r="F531" s="117">
        <v>100</v>
      </c>
      <c r="G531" s="117">
        <v>100</v>
      </c>
      <c r="H531" s="149">
        <f t="shared" ref="H531:H535" si="21">IF(G531/F531*100&gt;100,100,G531/F531*100)</f>
        <v>100</v>
      </c>
      <c r="I531" s="117"/>
      <c r="J531" s="123" t="s">
        <v>29</v>
      </c>
      <c r="K531" s="120" t="s">
        <v>90</v>
      </c>
      <c r="L531" s="117" t="s">
        <v>38</v>
      </c>
      <c r="M531" s="117">
        <v>71</v>
      </c>
      <c r="N531" s="117">
        <v>67</v>
      </c>
      <c r="O531" s="119">
        <f>IF(N531/M531*100&gt;110,110,N531/M531*100)</f>
        <v>94.366197183098592</v>
      </c>
      <c r="P531" s="117"/>
      <c r="Q531" s="115"/>
      <c r="R531" s="117"/>
      <c r="S531" s="599"/>
      <c r="T531" s="232"/>
    </row>
    <row r="532" spans="1:20" s="233" customFormat="1" ht="50.25" customHeight="1" x14ac:dyDescent="0.35">
      <c r="A532" s="500"/>
      <c r="B532" s="504"/>
      <c r="C532" s="117" t="s">
        <v>30</v>
      </c>
      <c r="D532" s="120" t="s">
        <v>592</v>
      </c>
      <c r="E532" s="117" t="s">
        <v>25</v>
      </c>
      <c r="F532" s="117">
        <v>100</v>
      </c>
      <c r="G532" s="117">
        <v>100</v>
      </c>
      <c r="H532" s="149">
        <f t="shared" si="21"/>
        <v>100</v>
      </c>
      <c r="I532" s="117"/>
      <c r="J532" s="123"/>
      <c r="K532" s="120"/>
      <c r="L532" s="117"/>
      <c r="M532" s="124"/>
      <c r="N532" s="124"/>
      <c r="O532" s="119"/>
      <c r="P532" s="132"/>
      <c r="Q532" s="115"/>
      <c r="R532" s="117"/>
      <c r="S532" s="599"/>
      <c r="T532" s="232"/>
    </row>
    <row r="533" spans="1:20" s="233" customFormat="1" ht="54.75" customHeight="1" x14ac:dyDescent="0.35">
      <c r="A533" s="500"/>
      <c r="B533" s="504"/>
      <c r="C533" s="117" t="s">
        <v>52</v>
      </c>
      <c r="D533" s="120" t="s">
        <v>488</v>
      </c>
      <c r="E533" s="117" t="s">
        <v>25</v>
      </c>
      <c r="F533" s="117">
        <v>100</v>
      </c>
      <c r="G533" s="117">
        <v>100</v>
      </c>
      <c r="H533" s="149">
        <f t="shared" si="21"/>
        <v>100</v>
      </c>
      <c r="I533" s="117"/>
      <c r="J533" s="123"/>
      <c r="K533" s="120"/>
      <c r="L533" s="117"/>
      <c r="M533" s="124"/>
      <c r="N533" s="124"/>
      <c r="O533" s="119"/>
      <c r="P533" s="132"/>
      <c r="Q533" s="115"/>
      <c r="R533" s="117"/>
      <c r="S533" s="599"/>
      <c r="T533" s="232"/>
    </row>
    <row r="534" spans="1:20" s="233" customFormat="1" ht="69" customHeight="1" x14ac:dyDescent="0.35">
      <c r="A534" s="500"/>
      <c r="B534" s="504"/>
      <c r="C534" s="117" t="s">
        <v>53</v>
      </c>
      <c r="D534" s="120" t="s">
        <v>89</v>
      </c>
      <c r="E534" s="117" t="s">
        <v>25</v>
      </c>
      <c r="F534" s="117">
        <v>90</v>
      </c>
      <c r="G534" s="117">
        <v>90</v>
      </c>
      <c r="H534" s="149">
        <f t="shared" si="21"/>
        <v>100</v>
      </c>
      <c r="I534" s="117"/>
      <c r="J534" s="123"/>
      <c r="K534" s="120"/>
      <c r="L534" s="117"/>
      <c r="M534" s="124"/>
      <c r="N534" s="124"/>
      <c r="O534" s="119"/>
      <c r="P534" s="132"/>
      <c r="Q534" s="115"/>
      <c r="R534" s="117"/>
      <c r="S534" s="599"/>
      <c r="T534" s="232"/>
    </row>
    <row r="535" spans="1:20" s="233" customFormat="1" ht="111.75" customHeight="1" x14ac:dyDescent="0.35">
      <c r="A535" s="500"/>
      <c r="B535" s="504"/>
      <c r="C535" s="117" t="s">
        <v>136</v>
      </c>
      <c r="D535" s="120" t="s">
        <v>131</v>
      </c>
      <c r="E535" s="117" t="s">
        <v>25</v>
      </c>
      <c r="F535" s="117">
        <v>100</v>
      </c>
      <c r="G535" s="117">
        <v>100</v>
      </c>
      <c r="H535" s="149">
        <f t="shared" si="21"/>
        <v>100</v>
      </c>
      <c r="I535" s="117"/>
      <c r="J535" s="123"/>
      <c r="K535" s="120"/>
      <c r="L535" s="117"/>
      <c r="M535" s="124"/>
      <c r="N535" s="124"/>
      <c r="O535" s="119"/>
      <c r="P535" s="132"/>
      <c r="Q535" s="115"/>
      <c r="R535" s="117"/>
      <c r="S535" s="599"/>
      <c r="T535" s="232"/>
    </row>
    <row r="536" spans="1:20" s="129" customFormat="1" ht="40.5" customHeight="1" x14ac:dyDescent="0.35">
      <c r="A536" s="500"/>
      <c r="B536" s="504"/>
      <c r="C536" s="208"/>
      <c r="D536" s="200" t="s">
        <v>6</v>
      </c>
      <c r="E536" s="208"/>
      <c r="F536" s="201"/>
      <c r="G536" s="201"/>
      <c r="H536" s="204"/>
      <c r="I536" s="204">
        <f>(H531+H532+H533+H534+H535)/5</f>
        <v>100</v>
      </c>
      <c r="J536" s="199"/>
      <c r="K536" s="200" t="s">
        <v>6</v>
      </c>
      <c r="L536" s="201"/>
      <c r="M536" s="205"/>
      <c r="N536" s="205"/>
      <c r="O536" s="204"/>
      <c r="P536" s="204">
        <f>O531</f>
        <v>94.366197183098592</v>
      </c>
      <c r="Q536" s="204">
        <f>(I536+P536)/2</f>
        <v>97.183098591549296</v>
      </c>
      <c r="R536" s="208" t="s">
        <v>376</v>
      </c>
      <c r="S536" s="599"/>
      <c r="T536" s="128"/>
    </row>
    <row r="537" spans="1:20" s="233" customFormat="1" ht="45" customHeight="1" x14ac:dyDescent="0.35">
      <c r="A537" s="500"/>
      <c r="B537" s="504"/>
      <c r="C537" s="116" t="s">
        <v>42</v>
      </c>
      <c r="D537" s="159" t="s">
        <v>91</v>
      </c>
      <c r="E537" s="117"/>
      <c r="F537" s="117"/>
      <c r="G537" s="117"/>
      <c r="H537" s="115"/>
      <c r="I537" s="115"/>
      <c r="J537" s="116" t="s">
        <v>42</v>
      </c>
      <c r="K537" s="159" t="s">
        <v>91</v>
      </c>
      <c r="L537" s="117"/>
      <c r="M537" s="124"/>
      <c r="N537" s="124"/>
      <c r="O537" s="115"/>
      <c r="P537" s="132"/>
      <c r="Q537" s="115"/>
      <c r="R537" s="117"/>
      <c r="S537" s="599"/>
      <c r="T537" s="232"/>
    </row>
    <row r="538" spans="1:20" s="233" customFormat="1" ht="43.5" customHeight="1" x14ac:dyDescent="0.35">
      <c r="A538" s="500"/>
      <c r="B538" s="504"/>
      <c r="C538" s="117" t="s">
        <v>43</v>
      </c>
      <c r="D538" s="120" t="s">
        <v>137</v>
      </c>
      <c r="E538" s="117" t="s">
        <v>25</v>
      </c>
      <c r="F538" s="117">
        <v>100</v>
      </c>
      <c r="G538" s="117">
        <v>100</v>
      </c>
      <c r="H538" s="149">
        <f t="shared" ref="H538:H539" si="22">IF(G538/F538*100&gt;100,100,G538/F538*100)</f>
        <v>100</v>
      </c>
      <c r="I538" s="117"/>
      <c r="J538" s="123" t="s">
        <v>43</v>
      </c>
      <c r="K538" s="120" t="s">
        <v>90</v>
      </c>
      <c r="L538" s="117" t="s">
        <v>38</v>
      </c>
      <c r="M538" s="117">
        <v>177</v>
      </c>
      <c r="N538" s="117">
        <v>162</v>
      </c>
      <c r="O538" s="119">
        <f>IF(N538/M538*100&gt;110,110,N538/M538*100)</f>
        <v>91.525423728813564</v>
      </c>
      <c r="P538" s="132"/>
      <c r="Q538" s="115"/>
      <c r="R538" s="116"/>
      <c r="S538" s="599"/>
      <c r="T538" s="232"/>
    </row>
    <row r="539" spans="1:20" s="233" customFormat="1" ht="79.5" customHeight="1" x14ac:dyDescent="0.35">
      <c r="A539" s="500"/>
      <c r="B539" s="504"/>
      <c r="C539" s="117" t="s">
        <v>138</v>
      </c>
      <c r="D539" s="120" t="s">
        <v>139</v>
      </c>
      <c r="E539" s="117" t="s">
        <v>25</v>
      </c>
      <c r="F539" s="117">
        <v>90</v>
      </c>
      <c r="G539" s="117">
        <v>90</v>
      </c>
      <c r="H539" s="149">
        <f t="shared" si="22"/>
        <v>100</v>
      </c>
      <c r="I539" s="117"/>
      <c r="J539" s="123"/>
      <c r="K539" s="120"/>
      <c r="L539" s="117"/>
      <c r="M539" s="124"/>
      <c r="N539" s="124"/>
      <c r="O539" s="119"/>
      <c r="P539" s="132"/>
      <c r="Q539" s="115"/>
      <c r="R539" s="117"/>
      <c r="S539" s="599"/>
      <c r="T539" s="232"/>
    </row>
    <row r="540" spans="1:20" s="129" customFormat="1" ht="40.5" customHeight="1" x14ac:dyDescent="0.35">
      <c r="A540" s="500"/>
      <c r="B540" s="504"/>
      <c r="C540" s="208"/>
      <c r="D540" s="200" t="s">
        <v>6</v>
      </c>
      <c r="E540" s="208"/>
      <c r="F540" s="201"/>
      <c r="G540" s="201"/>
      <c r="H540" s="204"/>
      <c r="I540" s="204">
        <f>(H538+H539)/2</f>
        <v>100</v>
      </c>
      <c r="J540" s="199"/>
      <c r="K540" s="200" t="s">
        <v>6</v>
      </c>
      <c r="L540" s="201"/>
      <c r="M540" s="205"/>
      <c r="N540" s="205"/>
      <c r="O540" s="204"/>
      <c r="P540" s="204">
        <f>O538</f>
        <v>91.525423728813564</v>
      </c>
      <c r="Q540" s="204">
        <f>(I540+P540)/2</f>
        <v>95.762711864406782</v>
      </c>
      <c r="R540" s="208" t="s">
        <v>376</v>
      </c>
      <c r="S540" s="599"/>
      <c r="T540" s="128"/>
    </row>
    <row r="541" spans="1:20" s="233" customFormat="1" ht="49.5" customHeight="1" x14ac:dyDescent="0.35">
      <c r="A541" s="500"/>
      <c r="B541" s="504"/>
      <c r="C541" s="116" t="s">
        <v>165</v>
      </c>
      <c r="D541" s="159" t="s">
        <v>213</v>
      </c>
      <c r="E541" s="117"/>
      <c r="F541" s="117"/>
      <c r="G541" s="117"/>
      <c r="H541" s="115"/>
      <c r="I541" s="115"/>
      <c r="J541" s="116" t="s">
        <v>165</v>
      </c>
      <c r="K541" s="159" t="str">
        <f>D541</f>
        <v>Реализация дополнительных общеразвивающих программ</v>
      </c>
      <c r="L541" s="117"/>
      <c r="M541" s="124"/>
      <c r="N541" s="124"/>
      <c r="O541" s="115"/>
      <c r="P541" s="132"/>
      <c r="Q541" s="115"/>
      <c r="R541" s="117"/>
      <c r="S541" s="599"/>
      <c r="T541" s="232"/>
    </row>
    <row r="542" spans="1:20" s="233" customFormat="1" ht="74.25" customHeight="1" x14ac:dyDescent="0.35">
      <c r="A542" s="500"/>
      <c r="B542" s="504"/>
      <c r="C542" s="117" t="s">
        <v>166</v>
      </c>
      <c r="D542" s="120" t="s">
        <v>139</v>
      </c>
      <c r="E542" s="117" t="s">
        <v>25</v>
      </c>
      <c r="F542" s="117">
        <v>90</v>
      </c>
      <c r="G542" s="117">
        <v>90</v>
      </c>
      <c r="H542" s="149">
        <f>IF(G542/F542*100&gt;100,100,G542/F542*100)</f>
        <v>100</v>
      </c>
      <c r="I542" s="117"/>
      <c r="J542" s="123" t="s">
        <v>166</v>
      </c>
      <c r="K542" s="120" t="s">
        <v>489</v>
      </c>
      <c r="L542" s="117" t="s">
        <v>351</v>
      </c>
      <c r="M542" s="117">
        <v>57528</v>
      </c>
      <c r="N542" s="117">
        <v>51995</v>
      </c>
      <c r="O542" s="119">
        <f>IF(N542/M542*100&gt;110,110,N542/M542*100)</f>
        <v>90.382074815741902</v>
      </c>
      <c r="P542" s="132"/>
      <c r="Q542" s="115"/>
      <c r="R542" s="117"/>
      <c r="S542" s="599"/>
      <c r="T542" s="232"/>
    </row>
    <row r="543" spans="1:20" s="129" customFormat="1" ht="39" customHeight="1" x14ac:dyDescent="0.35">
      <c r="A543" s="500"/>
      <c r="B543" s="504"/>
      <c r="C543" s="208"/>
      <c r="D543" s="200" t="s">
        <v>6</v>
      </c>
      <c r="E543" s="208"/>
      <c r="F543" s="201"/>
      <c r="G543" s="201"/>
      <c r="H543" s="204"/>
      <c r="I543" s="204">
        <f>H542</f>
        <v>100</v>
      </c>
      <c r="J543" s="199"/>
      <c r="K543" s="200" t="s">
        <v>6</v>
      </c>
      <c r="L543" s="201"/>
      <c r="M543" s="205"/>
      <c r="N543" s="205"/>
      <c r="O543" s="204"/>
      <c r="P543" s="204">
        <f>O542</f>
        <v>90.382074815741902</v>
      </c>
      <c r="Q543" s="204">
        <f>(I543+P543)/2</f>
        <v>95.191037407870951</v>
      </c>
      <c r="R543" s="208" t="s">
        <v>376</v>
      </c>
      <c r="S543" s="599"/>
      <c r="T543" s="128"/>
    </row>
    <row r="544" spans="1:20" s="233" customFormat="1" ht="66.75" customHeight="1" x14ac:dyDescent="0.35">
      <c r="A544" s="500">
        <v>43</v>
      </c>
      <c r="B544" s="504" t="s">
        <v>144</v>
      </c>
      <c r="C544" s="116" t="s">
        <v>12</v>
      </c>
      <c r="D544" s="159" t="s">
        <v>129</v>
      </c>
      <c r="E544" s="116"/>
      <c r="F544" s="116"/>
      <c r="G544" s="116"/>
      <c r="H544" s="115"/>
      <c r="I544" s="115"/>
      <c r="J544" s="116" t="s">
        <v>12</v>
      </c>
      <c r="K544" s="159" t="s">
        <v>129</v>
      </c>
      <c r="L544" s="117"/>
      <c r="M544" s="117"/>
      <c r="N544" s="117"/>
      <c r="O544" s="115"/>
      <c r="P544" s="132"/>
      <c r="Q544" s="115"/>
      <c r="R544" s="117"/>
      <c r="S544" s="599" t="s">
        <v>287</v>
      </c>
      <c r="T544" s="232"/>
    </row>
    <row r="545" spans="1:20" s="233" customFormat="1" ht="66.75" customHeight="1" x14ac:dyDescent="0.35">
      <c r="A545" s="500"/>
      <c r="B545" s="504"/>
      <c r="C545" s="117" t="s">
        <v>7</v>
      </c>
      <c r="D545" s="120" t="s">
        <v>130</v>
      </c>
      <c r="E545" s="117" t="s">
        <v>25</v>
      </c>
      <c r="F545" s="117">
        <v>100</v>
      </c>
      <c r="G545" s="117">
        <v>100</v>
      </c>
      <c r="H545" s="149">
        <f t="shared" ref="H545:H549" si="23">IF(G545/F545*100&gt;100,100,G545/F545*100)</f>
        <v>100</v>
      </c>
      <c r="I545" s="117"/>
      <c r="J545" s="117" t="s">
        <v>7</v>
      </c>
      <c r="K545" s="120" t="s">
        <v>90</v>
      </c>
      <c r="L545" s="117" t="s">
        <v>38</v>
      </c>
      <c r="M545" s="117">
        <v>236</v>
      </c>
      <c r="N545" s="117">
        <v>224</v>
      </c>
      <c r="O545" s="119">
        <f>IF(N545/M545*100&gt;110,110,N545/M545*100)</f>
        <v>94.915254237288138</v>
      </c>
      <c r="P545" s="132"/>
      <c r="Q545" s="115"/>
      <c r="R545" s="117"/>
      <c r="S545" s="599"/>
      <c r="T545" s="232"/>
    </row>
    <row r="546" spans="1:20" s="233" customFormat="1" ht="39.75" customHeight="1" x14ac:dyDescent="0.35">
      <c r="A546" s="500"/>
      <c r="B546" s="504"/>
      <c r="C546" s="117" t="s">
        <v>8</v>
      </c>
      <c r="D546" s="120" t="s">
        <v>593</v>
      </c>
      <c r="E546" s="117" t="s">
        <v>25</v>
      </c>
      <c r="F546" s="117">
        <v>100</v>
      </c>
      <c r="G546" s="117">
        <v>100</v>
      </c>
      <c r="H546" s="149">
        <f t="shared" si="23"/>
        <v>100</v>
      </c>
      <c r="I546" s="117"/>
      <c r="J546" s="117"/>
      <c r="K546" s="133"/>
      <c r="L546" s="117"/>
      <c r="M546" s="122"/>
      <c r="N546" s="122"/>
      <c r="O546" s="119"/>
      <c r="P546" s="132"/>
      <c r="Q546" s="115"/>
      <c r="R546" s="117"/>
      <c r="S546" s="599"/>
      <c r="T546" s="232"/>
    </row>
    <row r="547" spans="1:20" s="233" customFormat="1" ht="47.25" customHeight="1" x14ac:dyDescent="0.35">
      <c r="A547" s="500"/>
      <c r="B547" s="504"/>
      <c r="C547" s="117" t="s">
        <v>9</v>
      </c>
      <c r="D547" s="120" t="s">
        <v>488</v>
      </c>
      <c r="E547" s="117" t="s">
        <v>25</v>
      </c>
      <c r="F547" s="117">
        <v>100</v>
      </c>
      <c r="G547" s="117">
        <v>100</v>
      </c>
      <c r="H547" s="149">
        <f t="shared" si="23"/>
        <v>100</v>
      </c>
      <c r="I547" s="117"/>
      <c r="J547" s="123"/>
      <c r="K547" s="120"/>
      <c r="L547" s="117"/>
      <c r="M547" s="124"/>
      <c r="N547" s="124"/>
      <c r="O547" s="119"/>
      <c r="P547" s="132"/>
      <c r="Q547" s="115"/>
      <c r="R547" s="117"/>
      <c r="S547" s="599"/>
      <c r="T547" s="232"/>
    </row>
    <row r="548" spans="1:20" s="233" customFormat="1" ht="64.5" customHeight="1" x14ac:dyDescent="0.35">
      <c r="A548" s="500"/>
      <c r="B548" s="504"/>
      <c r="C548" s="117" t="s">
        <v>10</v>
      </c>
      <c r="D548" s="120" t="s">
        <v>89</v>
      </c>
      <c r="E548" s="117" t="s">
        <v>25</v>
      </c>
      <c r="F548" s="117">
        <v>90</v>
      </c>
      <c r="G548" s="117">
        <v>100</v>
      </c>
      <c r="H548" s="149">
        <f t="shared" si="23"/>
        <v>100</v>
      </c>
      <c r="I548" s="117"/>
      <c r="J548" s="123"/>
      <c r="K548" s="120"/>
      <c r="L548" s="117"/>
      <c r="M548" s="124"/>
      <c r="N548" s="124"/>
      <c r="O548" s="119"/>
      <c r="P548" s="132"/>
      <c r="Q548" s="115"/>
      <c r="R548" s="117"/>
      <c r="S548" s="599"/>
      <c r="T548" s="232"/>
    </row>
    <row r="549" spans="1:20" s="233" customFormat="1" ht="119.25" customHeight="1" x14ac:dyDescent="0.35">
      <c r="A549" s="500"/>
      <c r="B549" s="504"/>
      <c r="C549" s="117" t="s">
        <v>35</v>
      </c>
      <c r="D549" s="120" t="s">
        <v>131</v>
      </c>
      <c r="E549" s="117" t="s">
        <v>25</v>
      </c>
      <c r="F549" s="117">
        <v>100</v>
      </c>
      <c r="G549" s="117">
        <v>100</v>
      </c>
      <c r="H549" s="149">
        <f t="shared" si="23"/>
        <v>100</v>
      </c>
      <c r="I549" s="117"/>
      <c r="J549" s="123"/>
      <c r="K549" s="120"/>
      <c r="L549" s="117"/>
      <c r="M549" s="124"/>
      <c r="N549" s="124"/>
      <c r="O549" s="119"/>
      <c r="P549" s="132"/>
      <c r="Q549" s="115"/>
      <c r="R549" s="117"/>
      <c r="S549" s="599"/>
      <c r="T549" s="232"/>
    </row>
    <row r="550" spans="1:20" s="450" customFormat="1" ht="40.5" customHeight="1" x14ac:dyDescent="0.35">
      <c r="A550" s="500"/>
      <c r="B550" s="504"/>
      <c r="C550" s="208"/>
      <c r="D550" s="200" t="s">
        <v>6</v>
      </c>
      <c r="E550" s="208"/>
      <c r="F550" s="201"/>
      <c r="G550" s="201"/>
      <c r="H550" s="204"/>
      <c r="I550" s="204">
        <f>(H545+H546+H547+H548+H549)/5</f>
        <v>100</v>
      </c>
      <c r="J550" s="199"/>
      <c r="K550" s="200" t="s">
        <v>6</v>
      </c>
      <c r="L550" s="201"/>
      <c r="M550" s="205"/>
      <c r="N550" s="205"/>
      <c r="O550" s="204"/>
      <c r="P550" s="204">
        <f>O545</f>
        <v>94.915254237288138</v>
      </c>
      <c r="Q550" s="204">
        <f>(I550+P550)/2</f>
        <v>97.457627118644069</v>
      </c>
      <c r="R550" s="208" t="s">
        <v>376</v>
      </c>
      <c r="S550" s="599"/>
      <c r="T550" s="449"/>
    </row>
    <row r="551" spans="1:20" s="233" customFormat="1" ht="57.75" customHeight="1" x14ac:dyDescent="0.35">
      <c r="A551" s="500"/>
      <c r="B551" s="504"/>
      <c r="C551" s="116" t="s">
        <v>13</v>
      </c>
      <c r="D551" s="159" t="s">
        <v>132</v>
      </c>
      <c r="E551" s="117"/>
      <c r="F551" s="117"/>
      <c r="G551" s="117"/>
      <c r="H551" s="115"/>
      <c r="I551" s="115"/>
      <c r="J551" s="116" t="s">
        <v>13</v>
      </c>
      <c r="K551" s="159" t="s">
        <v>132</v>
      </c>
      <c r="L551" s="117"/>
      <c r="M551" s="124"/>
      <c r="N551" s="124"/>
      <c r="O551" s="115"/>
      <c r="P551" s="132"/>
      <c r="Q551" s="115"/>
      <c r="R551" s="117"/>
      <c r="S551" s="599"/>
      <c r="T551" s="232"/>
    </row>
    <row r="552" spans="1:20" s="233" customFormat="1" ht="63.75" customHeight="1" x14ac:dyDescent="0.35">
      <c r="A552" s="500"/>
      <c r="B552" s="504"/>
      <c r="C552" s="117" t="s">
        <v>14</v>
      </c>
      <c r="D552" s="120" t="s">
        <v>133</v>
      </c>
      <c r="E552" s="117" t="s">
        <v>25</v>
      </c>
      <c r="F552" s="117">
        <v>100</v>
      </c>
      <c r="G552" s="117">
        <v>100</v>
      </c>
      <c r="H552" s="149">
        <f t="shared" ref="H552:H555" si="24">IF(G552/F552*100&gt;100,100,G552/F552*100)</f>
        <v>100</v>
      </c>
      <c r="I552" s="117"/>
      <c r="J552" s="123" t="s">
        <v>14</v>
      </c>
      <c r="K552" s="120" t="s">
        <v>90</v>
      </c>
      <c r="L552" s="117" t="s">
        <v>38</v>
      </c>
      <c r="M552" s="117">
        <v>245</v>
      </c>
      <c r="N552" s="117">
        <v>242</v>
      </c>
      <c r="O552" s="119">
        <f>IF(N552/M552*100&gt;110,110,N552/M552*100)</f>
        <v>98.775510204081627</v>
      </c>
      <c r="P552" s="117"/>
      <c r="Q552" s="115"/>
      <c r="R552" s="117"/>
      <c r="S552" s="599"/>
      <c r="T552" s="232"/>
    </row>
    <row r="553" spans="1:20" s="233" customFormat="1" ht="45.75" customHeight="1" x14ac:dyDescent="0.35">
      <c r="A553" s="500"/>
      <c r="B553" s="504"/>
      <c r="C553" s="117" t="s">
        <v>15</v>
      </c>
      <c r="D553" s="120" t="s">
        <v>591</v>
      </c>
      <c r="E553" s="117" t="s">
        <v>25</v>
      </c>
      <c r="F553" s="117">
        <v>100</v>
      </c>
      <c r="G553" s="117">
        <v>100</v>
      </c>
      <c r="H553" s="149">
        <f t="shared" si="24"/>
        <v>100</v>
      </c>
      <c r="I553" s="117"/>
      <c r="J553" s="123"/>
      <c r="K553" s="120"/>
      <c r="L553" s="117"/>
      <c r="M553" s="124"/>
      <c r="N553" s="124"/>
      <c r="O553" s="119"/>
      <c r="P553" s="132"/>
      <c r="Q553" s="115"/>
      <c r="R553" s="117"/>
      <c r="S553" s="599"/>
      <c r="T553" s="232"/>
    </row>
    <row r="554" spans="1:20" s="233" customFormat="1" ht="54" customHeight="1" x14ac:dyDescent="0.35">
      <c r="A554" s="500"/>
      <c r="B554" s="504"/>
      <c r="C554" s="117" t="s">
        <v>39</v>
      </c>
      <c r="D554" s="120" t="s">
        <v>488</v>
      </c>
      <c r="E554" s="117" t="s">
        <v>25</v>
      </c>
      <c r="F554" s="117">
        <v>100</v>
      </c>
      <c r="G554" s="117">
        <v>100</v>
      </c>
      <c r="H554" s="149">
        <f t="shared" si="24"/>
        <v>100</v>
      </c>
      <c r="I554" s="117"/>
      <c r="J554" s="123"/>
      <c r="K554" s="120"/>
      <c r="L554" s="117"/>
      <c r="M554" s="124"/>
      <c r="N554" s="124"/>
      <c r="O554" s="119"/>
      <c r="P554" s="132"/>
      <c r="Q554" s="115"/>
      <c r="R554" s="117"/>
      <c r="S554" s="599"/>
      <c r="T554" s="232"/>
    </row>
    <row r="555" spans="1:20" s="233" customFormat="1" ht="63.75" customHeight="1" x14ac:dyDescent="0.35">
      <c r="A555" s="500"/>
      <c r="B555" s="504"/>
      <c r="C555" s="117" t="s">
        <v>45</v>
      </c>
      <c r="D555" s="120" t="s">
        <v>89</v>
      </c>
      <c r="E555" s="117" t="s">
        <v>25</v>
      </c>
      <c r="F555" s="117">
        <v>90</v>
      </c>
      <c r="G555" s="117">
        <v>100</v>
      </c>
      <c r="H555" s="149">
        <f t="shared" si="24"/>
        <v>100</v>
      </c>
      <c r="I555" s="117"/>
      <c r="J555" s="123"/>
      <c r="K555" s="120"/>
      <c r="L555" s="117"/>
      <c r="M555" s="124"/>
      <c r="N555" s="124"/>
      <c r="O555" s="119"/>
      <c r="P555" s="132"/>
      <c r="Q555" s="115"/>
      <c r="R555" s="117"/>
      <c r="S555" s="599"/>
      <c r="T555" s="232"/>
    </row>
    <row r="556" spans="1:20" s="233" customFormat="1" ht="102.75" customHeight="1" x14ac:dyDescent="0.35">
      <c r="A556" s="500"/>
      <c r="B556" s="504"/>
      <c r="C556" s="117" t="s">
        <v>66</v>
      </c>
      <c r="D556" s="120" t="s">
        <v>131</v>
      </c>
      <c r="E556" s="117" t="s">
        <v>25</v>
      </c>
      <c r="F556" s="117">
        <v>100</v>
      </c>
      <c r="G556" s="117">
        <v>100</v>
      </c>
      <c r="H556" s="149">
        <f>IF(G556/F556*100&gt;100,100,G556/F556*100)</f>
        <v>100</v>
      </c>
      <c r="I556" s="117"/>
      <c r="J556" s="123"/>
      <c r="K556" s="120"/>
      <c r="L556" s="117"/>
      <c r="M556" s="124"/>
      <c r="N556" s="124"/>
      <c r="O556" s="119"/>
      <c r="P556" s="132"/>
      <c r="Q556" s="115"/>
      <c r="R556" s="117"/>
      <c r="S556" s="599"/>
      <c r="T556" s="232"/>
    </row>
    <row r="557" spans="1:20" s="129" customFormat="1" ht="40.5" customHeight="1" x14ac:dyDescent="0.35">
      <c r="A557" s="500"/>
      <c r="B557" s="504"/>
      <c r="C557" s="208"/>
      <c r="D557" s="200" t="s">
        <v>6</v>
      </c>
      <c r="E557" s="208"/>
      <c r="F557" s="201"/>
      <c r="G557" s="201"/>
      <c r="H557" s="204"/>
      <c r="I557" s="204">
        <f>(H552+H553+H554+H555+H556)/5</f>
        <v>100</v>
      </c>
      <c r="J557" s="199"/>
      <c r="K557" s="200" t="s">
        <v>6</v>
      </c>
      <c r="L557" s="201"/>
      <c r="M557" s="205"/>
      <c r="N557" s="205"/>
      <c r="O557" s="204"/>
      <c r="P557" s="204">
        <f>O552</f>
        <v>98.775510204081627</v>
      </c>
      <c r="Q557" s="204">
        <f>(I557+P557)/2</f>
        <v>99.387755102040813</v>
      </c>
      <c r="R557" s="208" t="s">
        <v>376</v>
      </c>
      <c r="S557" s="599"/>
      <c r="T557" s="128"/>
    </row>
    <row r="558" spans="1:20" s="233" customFormat="1" ht="55.5" customHeight="1" x14ac:dyDescent="0.35">
      <c r="A558" s="500"/>
      <c r="B558" s="504"/>
      <c r="C558" s="116" t="s">
        <v>28</v>
      </c>
      <c r="D558" s="159" t="s">
        <v>134</v>
      </c>
      <c r="E558" s="117"/>
      <c r="F558" s="117"/>
      <c r="G558" s="117"/>
      <c r="H558" s="115"/>
      <c r="I558" s="115"/>
      <c r="J558" s="116" t="s">
        <v>28</v>
      </c>
      <c r="K558" s="159" t="str">
        <f>D558</f>
        <v>Реализация основных общеобразовательных программ среднего общего образования</v>
      </c>
      <c r="L558" s="117"/>
      <c r="M558" s="124"/>
      <c r="N558" s="124"/>
      <c r="O558" s="115"/>
      <c r="P558" s="132"/>
      <c r="Q558" s="115"/>
      <c r="R558" s="117"/>
      <c r="S558" s="599"/>
      <c r="T558" s="232"/>
    </row>
    <row r="559" spans="1:20" s="233" customFormat="1" ht="68.25" customHeight="1" x14ac:dyDescent="0.35">
      <c r="A559" s="500"/>
      <c r="B559" s="504"/>
      <c r="C559" s="117" t="s">
        <v>29</v>
      </c>
      <c r="D559" s="120" t="s">
        <v>135</v>
      </c>
      <c r="E559" s="117" t="s">
        <v>25</v>
      </c>
      <c r="F559" s="117">
        <v>100</v>
      </c>
      <c r="G559" s="117">
        <v>100</v>
      </c>
      <c r="H559" s="149">
        <f t="shared" ref="H559:H563" si="25">IF(G559/F559*100&gt;100,100,G559/F559*100)</f>
        <v>100</v>
      </c>
      <c r="I559" s="117"/>
      <c r="J559" s="123" t="s">
        <v>29</v>
      </c>
      <c r="K559" s="120" t="s">
        <v>90</v>
      </c>
      <c r="L559" s="117" t="s">
        <v>38</v>
      </c>
      <c r="M559" s="117">
        <v>69</v>
      </c>
      <c r="N559" s="117">
        <v>67</v>
      </c>
      <c r="O559" s="119">
        <f>IF(N559/M559*100&gt;110,110,N559/M559*100)</f>
        <v>97.101449275362313</v>
      </c>
      <c r="P559" s="117"/>
      <c r="Q559" s="115"/>
      <c r="R559" s="117"/>
      <c r="S559" s="599"/>
      <c r="T559" s="232"/>
    </row>
    <row r="560" spans="1:20" s="233" customFormat="1" ht="49.5" customHeight="1" x14ac:dyDescent="0.35">
      <c r="A560" s="500"/>
      <c r="B560" s="504"/>
      <c r="C560" s="117" t="s">
        <v>30</v>
      </c>
      <c r="D560" s="120" t="s">
        <v>592</v>
      </c>
      <c r="E560" s="117" t="s">
        <v>25</v>
      </c>
      <c r="F560" s="117">
        <v>100</v>
      </c>
      <c r="G560" s="117">
        <v>100</v>
      </c>
      <c r="H560" s="149">
        <f t="shared" si="25"/>
        <v>100</v>
      </c>
      <c r="I560" s="117"/>
      <c r="J560" s="123"/>
      <c r="K560" s="120"/>
      <c r="L560" s="117"/>
      <c r="M560" s="124"/>
      <c r="N560" s="124"/>
      <c r="O560" s="119"/>
      <c r="P560" s="132"/>
      <c r="Q560" s="115"/>
      <c r="R560" s="117"/>
      <c r="S560" s="599"/>
      <c r="T560" s="232"/>
    </row>
    <row r="561" spans="1:20" s="233" customFormat="1" ht="66" customHeight="1" x14ac:dyDescent="0.35">
      <c r="A561" s="500"/>
      <c r="B561" s="504"/>
      <c r="C561" s="117" t="s">
        <v>52</v>
      </c>
      <c r="D561" s="120" t="s">
        <v>488</v>
      </c>
      <c r="E561" s="117" t="s">
        <v>25</v>
      </c>
      <c r="F561" s="117">
        <v>100</v>
      </c>
      <c r="G561" s="117">
        <v>100</v>
      </c>
      <c r="H561" s="149">
        <f t="shared" si="25"/>
        <v>100</v>
      </c>
      <c r="I561" s="117"/>
      <c r="J561" s="123"/>
      <c r="K561" s="120"/>
      <c r="L561" s="117"/>
      <c r="M561" s="124"/>
      <c r="N561" s="124"/>
      <c r="O561" s="119"/>
      <c r="P561" s="132"/>
      <c r="Q561" s="115"/>
      <c r="R561" s="117"/>
      <c r="S561" s="599"/>
      <c r="T561" s="232"/>
    </row>
    <row r="562" spans="1:20" s="233" customFormat="1" ht="60" customHeight="1" x14ac:dyDescent="0.35">
      <c r="A562" s="500"/>
      <c r="B562" s="504"/>
      <c r="C562" s="117" t="s">
        <v>53</v>
      </c>
      <c r="D562" s="120" t="s">
        <v>89</v>
      </c>
      <c r="E562" s="117" t="s">
        <v>25</v>
      </c>
      <c r="F562" s="117">
        <v>90</v>
      </c>
      <c r="G562" s="117">
        <v>100</v>
      </c>
      <c r="H562" s="149">
        <f t="shared" si="25"/>
        <v>100</v>
      </c>
      <c r="I562" s="117"/>
      <c r="J562" s="123"/>
      <c r="K562" s="120"/>
      <c r="L562" s="117"/>
      <c r="M562" s="124"/>
      <c r="N562" s="124"/>
      <c r="O562" s="119"/>
      <c r="P562" s="132"/>
      <c r="Q562" s="115"/>
      <c r="R562" s="117"/>
      <c r="S562" s="599"/>
      <c r="T562" s="232"/>
    </row>
    <row r="563" spans="1:20" s="233" customFormat="1" ht="122.25" customHeight="1" x14ac:dyDescent="0.35">
      <c r="A563" s="500"/>
      <c r="B563" s="504"/>
      <c r="C563" s="117" t="s">
        <v>136</v>
      </c>
      <c r="D563" s="120" t="s">
        <v>131</v>
      </c>
      <c r="E563" s="117" t="s">
        <v>25</v>
      </c>
      <c r="F563" s="117">
        <v>100</v>
      </c>
      <c r="G563" s="117">
        <v>100</v>
      </c>
      <c r="H563" s="149">
        <f t="shared" si="25"/>
        <v>100</v>
      </c>
      <c r="I563" s="117"/>
      <c r="J563" s="123"/>
      <c r="K563" s="120"/>
      <c r="L563" s="117"/>
      <c r="M563" s="124"/>
      <c r="N563" s="124"/>
      <c r="O563" s="119"/>
      <c r="P563" s="132"/>
      <c r="Q563" s="115"/>
      <c r="R563" s="117"/>
      <c r="S563" s="599"/>
      <c r="T563" s="232"/>
    </row>
    <row r="564" spans="1:20" s="129" customFormat="1" ht="40.5" customHeight="1" x14ac:dyDescent="0.35">
      <c r="A564" s="500"/>
      <c r="B564" s="504"/>
      <c r="C564" s="208"/>
      <c r="D564" s="200" t="s">
        <v>6</v>
      </c>
      <c r="E564" s="208"/>
      <c r="F564" s="201"/>
      <c r="G564" s="201"/>
      <c r="H564" s="204"/>
      <c r="I564" s="204">
        <f>(H559+H560+H561+H562+H563)/5</f>
        <v>100</v>
      </c>
      <c r="J564" s="199"/>
      <c r="K564" s="200" t="s">
        <v>6</v>
      </c>
      <c r="L564" s="201"/>
      <c r="M564" s="205"/>
      <c r="N564" s="205"/>
      <c r="O564" s="204"/>
      <c r="P564" s="204">
        <f>O559</f>
        <v>97.101449275362313</v>
      </c>
      <c r="Q564" s="204">
        <f>(I564+P564)/2</f>
        <v>98.550724637681157</v>
      </c>
      <c r="R564" s="208" t="s">
        <v>376</v>
      </c>
      <c r="S564" s="599"/>
      <c r="T564" s="128"/>
    </row>
    <row r="565" spans="1:20" s="233" customFormat="1" ht="41.25" customHeight="1" x14ac:dyDescent="0.35">
      <c r="A565" s="500"/>
      <c r="B565" s="504"/>
      <c r="C565" s="116" t="s">
        <v>42</v>
      </c>
      <c r="D565" s="159" t="s">
        <v>91</v>
      </c>
      <c r="E565" s="117"/>
      <c r="F565" s="117"/>
      <c r="G565" s="117"/>
      <c r="H565" s="115"/>
      <c r="I565" s="115"/>
      <c r="J565" s="116" t="s">
        <v>42</v>
      </c>
      <c r="K565" s="159" t="s">
        <v>91</v>
      </c>
      <c r="L565" s="117"/>
      <c r="M565" s="124"/>
      <c r="N565" s="124"/>
      <c r="O565" s="115"/>
      <c r="P565" s="132"/>
      <c r="Q565" s="115"/>
      <c r="R565" s="117"/>
      <c r="S565" s="599"/>
      <c r="T565" s="232"/>
    </row>
    <row r="566" spans="1:20" s="233" customFormat="1" ht="57.75" customHeight="1" x14ac:dyDescent="0.35">
      <c r="A566" s="500"/>
      <c r="B566" s="504"/>
      <c r="C566" s="117" t="s">
        <v>43</v>
      </c>
      <c r="D566" s="120" t="s">
        <v>137</v>
      </c>
      <c r="E566" s="117" t="s">
        <v>25</v>
      </c>
      <c r="F566" s="117">
        <v>100</v>
      </c>
      <c r="G566" s="117">
        <v>100</v>
      </c>
      <c r="H566" s="149">
        <f t="shared" ref="H566:H567" si="26">IF(G566/F566*100&gt;100,100,G566/F566*100)</f>
        <v>100</v>
      </c>
      <c r="I566" s="117"/>
      <c r="J566" s="123" t="s">
        <v>43</v>
      </c>
      <c r="K566" s="120" t="s">
        <v>90</v>
      </c>
      <c r="L566" s="117" t="s">
        <v>38</v>
      </c>
      <c r="M566" s="117">
        <v>50</v>
      </c>
      <c r="N566" s="117">
        <v>50</v>
      </c>
      <c r="O566" s="119">
        <f>IF(N566/M566*100&gt;110,110,N566/M566*100)</f>
        <v>100</v>
      </c>
      <c r="P566" s="132"/>
      <c r="Q566" s="115"/>
      <c r="R566" s="117"/>
      <c r="S566" s="599"/>
      <c r="T566" s="232"/>
    </row>
    <row r="567" spans="1:20" s="233" customFormat="1" ht="84.75" customHeight="1" x14ac:dyDescent="0.35">
      <c r="A567" s="500"/>
      <c r="B567" s="504"/>
      <c r="C567" s="117" t="s">
        <v>138</v>
      </c>
      <c r="D567" s="120" t="s">
        <v>139</v>
      </c>
      <c r="E567" s="117" t="s">
        <v>25</v>
      </c>
      <c r="F567" s="117">
        <v>90</v>
      </c>
      <c r="G567" s="117">
        <v>90</v>
      </c>
      <c r="H567" s="149">
        <f t="shared" si="26"/>
        <v>100</v>
      </c>
      <c r="I567" s="117"/>
      <c r="J567" s="123"/>
      <c r="K567" s="120"/>
      <c r="L567" s="117"/>
      <c r="M567" s="124"/>
      <c r="N567" s="124"/>
      <c r="O567" s="119"/>
      <c r="P567" s="132"/>
      <c r="Q567" s="115"/>
      <c r="R567" s="117"/>
      <c r="S567" s="599"/>
      <c r="T567" s="232"/>
    </row>
    <row r="568" spans="1:20" s="129" customFormat="1" ht="40.5" customHeight="1" x14ac:dyDescent="0.35">
      <c r="A568" s="500"/>
      <c r="B568" s="504"/>
      <c r="C568" s="208"/>
      <c r="D568" s="200" t="s">
        <v>6</v>
      </c>
      <c r="E568" s="208"/>
      <c r="F568" s="201"/>
      <c r="G568" s="201"/>
      <c r="H568" s="204"/>
      <c r="I568" s="204">
        <f>(H566+H567)/2</f>
        <v>100</v>
      </c>
      <c r="J568" s="199"/>
      <c r="K568" s="200" t="s">
        <v>6</v>
      </c>
      <c r="L568" s="201"/>
      <c r="M568" s="205"/>
      <c r="N568" s="205"/>
      <c r="O568" s="204"/>
      <c r="P568" s="204">
        <f>O566</f>
        <v>100</v>
      </c>
      <c r="Q568" s="204">
        <f>(I568+P568)/2</f>
        <v>100</v>
      </c>
      <c r="R568" s="208" t="s">
        <v>31</v>
      </c>
      <c r="S568" s="599"/>
      <c r="T568" s="128"/>
    </row>
    <row r="569" spans="1:20" s="233" customFormat="1" ht="49.5" customHeight="1" x14ac:dyDescent="0.35">
      <c r="A569" s="500"/>
      <c r="B569" s="504"/>
      <c r="C569" s="116" t="s">
        <v>165</v>
      </c>
      <c r="D569" s="159" t="s">
        <v>213</v>
      </c>
      <c r="E569" s="117"/>
      <c r="F569" s="117"/>
      <c r="G569" s="117"/>
      <c r="H569" s="115"/>
      <c r="I569" s="115"/>
      <c r="J569" s="116" t="s">
        <v>165</v>
      </c>
      <c r="K569" s="159" t="str">
        <f>D569</f>
        <v>Реализация дополнительных общеразвивающих программ</v>
      </c>
      <c r="L569" s="117"/>
      <c r="M569" s="124"/>
      <c r="N569" s="124"/>
      <c r="O569" s="115"/>
      <c r="P569" s="132"/>
      <c r="Q569" s="115"/>
      <c r="R569" s="117"/>
      <c r="S569" s="599"/>
      <c r="T569" s="232"/>
    </row>
    <row r="570" spans="1:20" s="233" customFormat="1" ht="49.5" customHeight="1" x14ac:dyDescent="0.35">
      <c r="A570" s="500"/>
      <c r="B570" s="504"/>
      <c r="C570" s="117" t="s">
        <v>166</v>
      </c>
      <c r="D570" s="120" t="s">
        <v>139</v>
      </c>
      <c r="E570" s="117" t="s">
        <v>25</v>
      </c>
      <c r="F570" s="117">
        <v>90</v>
      </c>
      <c r="G570" s="117">
        <v>90</v>
      </c>
      <c r="H570" s="149">
        <f>IF(G570/F570*100&gt;100,100,G570/F570*100)</f>
        <v>100</v>
      </c>
      <c r="I570" s="117"/>
      <c r="J570" s="123" t="s">
        <v>166</v>
      </c>
      <c r="K570" s="120" t="s">
        <v>489</v>
      </c>
      <c r="L570" s="117" t="s">
        <v>351</v>
      </c>
      <c r="M570" s="117">
        <v>50592</v>
      </c>
      <c r="N570" s="117">
        <v>48960</v>
      </c>
      <c r="O570" s="119">
        <f>IF(N570/M570*100&gt;110,110,N570/M570*100)</f>
        <v>96.774193548387103</v>
      </c>
      <c r="P570" s="132"/>
      <c r="Q570" s="115"/>
      <c r="R570" s="117"/>
      <c r="S570" s="599"/>
      <c r="T570" s="232"/>
    </row>
    <row r="571" spans="1:20" s="129" customFormat="1" ht="39" customHeight="1" x14ac:dyDescent="0.35">
      <c r="A571" s="500"/>
      <c r="B571" s="504"/>
      <c r="C571" s="208"/>
      <c r="D571" s="200" t="s">
        <v>6</v>
      </c>
      <c r="E571" s="208"/>
      <c r="F571" s="201"/>
      <c r="G571" s="201"/>
      <c r="H571" s="204"/>
      <c r="I571" s="204">
        <f>H570</f>
        <v>100</v>
      </c>
      <c r="J571" s="199"/>
      <c r="K571" s="200" t="s">
        <v>6</v>
      </c>
      <c r="L571" s="201"/>
      <c r="M571" s="205"/>
      <c r="N571" s="205"/>
      <c r="O571" s="204"/>
      <c r="P571" s="204">
        <f>O570</f>
        <v>96.774193548387103</v>
      </c>
      <c r="Q571" s="204">
        <f>(I571+P571)/2</f>
        <v>98.387096774193552</v>
      </c>
      <c r="R571" s="208" t="s">
        <v>376</v>
      </c>
      <c r="S571" s="599"/>
      <c r="T571" s="128"/>
    </row>
    <row r="572" spans="1:20" s="233" customFormat="1" ht="69" customHeight="1" x14ac:dyDescent="0.35">
      <c r="A572" s="500">
        <v>44</v>
      </c>
      <c r="B572" s="504" t="s">
        <v>145</v>
      </c>
      <c r="C572" s="116" t="s">
        <v>12</v>
      </c>
      <c r="D572" s="159" t="s">
        <v>129</v>
      </c>
      <c r="E572" s="116"/>
      <c r="F572" s="116"/>
      <c r="G572" s="116"/>
      <c r="H572" s="115"/>
      <c r="I572" s="115"/>
      <c r="J572" s="116" t="s">
        <v>12</v>
      </c>
      <c r="K572" s="159" t="s">
        <v>129</v>
      </c>
      <c r="L572" s="117"/>
      <c r="M572" s="117"/>
      <c r="N572" s="117"/>
      <c r="O572" s="115"/>
      <c r="P572" s="132"/>
      <c r="Q572" s="115"/>
      <c r="R572" s="117"/>
      <c r="S572" s="599" t="s">
        <v>286</v>
      </c>
      <c r="T572" s="232"/>
    </row>
    <row r="573" spans="1:20" s="233" customFormat="1" ht="71.25" customHeight="1" x14ac:dyDescent="0.35">
      <c r="A573" s="500"/>
      <c r="B573" s="504"/>
      <c r="C573" s="117" t="s">
        <v>7</v>
      </c>
      <c r="D573" s="120" t="s">
        <v>130</v>
      </c>
      <c r="E573" s="117" t="s">
        <v>25</v>
      </c>
      <c r="F573" s="117">
        <v>100</v>
      </c>
      <c r="G573" s="117">
        <v>100</v>
      </c>
      <c r="H573" s="149">
        <f t="shared" ref="H573:H577" si="27">IF(G573/F573*100&gt;100,100,G573/F573*100)</f>
        <v>100</v>
      </c>
      <c r="I573" s="117"/>
      <c r="J573" s="117" t="s">
        <v>7</v>
      </c>
      <c r="K573" s="120" t="s">
        <v>407</v>
      </c>
      <c r="L573" s="117" t="s">
        <v>38</v>
      </c>
      <c r="M573" s="117">
        <v>243</v>
      </c>
      <c r="N573" s="117">
        <v>250</v>
      </c>
      <c r="O573" s="119">
        <f>IF(N573/M573*100&gt;110,110,N573/M573*100)</f>
        <v>102.88065843621399</v>
      </c>
      <c r="P573" s="132"/>
      <c r="Q573" s="115"/>
      <c r="R573" s="117"/>
      <c r="S573" s="599"/>
      <c r="T573" s="232"/>
    </row>
    <row r="574" spans="1:20" s="233" customFormat="1" ht="45.75" customHeight="1" x14ac:dyDescent="0.35">
      <c r="A574" s="500"/>
      <c r="B574" s="504"/>
      <c r="C574" s="117" t="s">
        <v>8</v>
      </c>
      <c r="D574" s="120" t="s">
        <v>593</v>
      </c>
      <c r="E574" s="117" t="s">
        <v>25</v>
      </c>
      <c r="F574" s="117">
        <v>100</v>
      </c>
      <c r="G574" s="117">
        <v>100</v>
      </c>
      <c r="H574" s="149">
        <f t="shared" si="27"/>
        <v>100</v>
      </c>
      <c r="I574" s="117"/>
      <c r="J574" s="117"/>
      <c r="K574" s="133"/>
      <c r="L574" s="117"/>
      <c r="M574" s="122"/>
      <c r="N574" s="122"/>
      <c r="O574" s="119"/>
      <c r="P574" s="132"/>
      <c r="Q574" s="115"/>
      <c r="R574" s="117"/>
      <c r="S574" s="599"/>
      <c r="T574" s="232"/>
    </row>
    <row r="575" spans="1:20" s="233" customFormat="1" ht="43.5" customHeight="1" x14ac:dyDescent="0.35">
      <c r="A575" s="500"/>
      <c r="B575" s="504"/>
      <c r="C575" s="117" t="s">
        <v>9</v>
      </c>
      <c r="D575" s="120" t="s">
        <v>488</v>
      </c>
      <c r="E575" s="117" t="s">
        <v>405</v>
      </c>
      <c r="F575" s="117">
        <v>100</v>
      </c>
      <c r="G575" s="117">
        <v>100</v>
      </c>
      <c r="H575" s="149">
        <f t="shared" si="27"/>
        <v>100</v>
      </c>
      <c r="I575" s="117"/>
      <c r="J575" s="123"/>
      <c r="K575" s="120"/>
      <c r="L575" s="117"/>
      <c r="M575" s="124"/>
      <c r="N575" s="124"/>
      <c r="O575" s="119"/>
      <c r="P575" s="132"/>
      <c r="Q575" s="115"/>
      <c r="R575" s="117"/>
      <c r="S575" s="599"/>
      <c r="T575" s="232"/>
    </row>
    <row r="576" spans="1:20" s="233" customFormat="1" ht="60" customHeight="1" x14ac:dyDescent="0.35">
      <c r="A576" s="500"/>
      <c r="B576" s="504"/>
      <c r="C576" s="117" t="s">
        <v>10</v>
      </c>
      <c r="D576" s="120" t="s">
        <v>406</v>
      </c>
      <c r="E576" s="117" t="s">
        <v>25</v>
      </c>
      <c r="F576" s="117">
        <v>90</v>
      </c>
      <c r="G576" s="117">
        <v>100</v>
      </c>
      <c r="H576" s="149">
        <f t="shared" si="27"/>
        <v>100</v>
      </c>
      <c r="I576" s="117"/>
      <c r="J576" s="123"/>
      <c r="K576" s="120"/>
      <c r="L576" s="117"/>
      <c r="M576" s="124"/>
      <c r="N576" s="124"/>
      <c r="O576" s="119"/>
      <c r="P576" s="132"/>
      <c r="Q576" s="115"/>
      <c r="R576" s="117"/>
      <c r="S576" s="599"/>
      <c r="T576" s="232"/>
    </row>
    <row r="577" spans="1:20" s="233" customFormat="1" ht="111.75" customHeight="1" x14ac:dyDescent="0.35">
      <c r="A577" s="500"/>
      <c r="B577" s="504"/>
      <c r="C577" s="117" t="s">
        <v>35</v>
      </c>
      <c r="D577" s="120" t="s">
        <v>131</v>
      </c>
      <c r="E577" s="117" t="s">
        <v>25</v>
      </c>
      <c r="F577" s="117">
        <v>100</v>
      </c>
      <c r="G577" s="117">
        <v>100</v>
      </c>
      <c r="H577" s="149">
        <f t="shared" si="27"/>
        <v>100</v>
      </c>
      <c r="I577" s="117"/>
      <c r="J577" s="123"/>
      <c r="K577" s="120"/>
      <c r="L577" s="117"/>
      <c r="M577" s="124"/>
      <c r="N577" s="124"/>
      <c r="O577" s="119"/>
      <c r="P577" s="132"/>
      <c r="Q577" s="115"/>
      <c r="R577" s="117"/>
      <c r="S577" s="599"/>
      <c r="T577" s="232"/>
    </row>
    <row r="578" spans="1:20" s="129" customFormat="1" ht="40.5" customHeight="1" x14ac:dyDescent="0.35">
      <c r="A578" s="500"/>
      <c r="B578" s="504"/>
      <c r="C578" s="208"/>
      <c r="D578" s="200" t="s">
        <v>6</v>
      </c>
      <c r="E578" s="208"/>
      <c r="F578" s="201"/>
      <c r="G578" s="201"/>
      <c r="H578" s="204"/>
      <c r="I578" s="204">
        <f>(H573+H574+H575+H576+H577)/5</f>
        <v>100</v>
      </c>
      <c r="J578" s="199"/>
      <c r="K578" s="200" t="s">
        <v>6</v>
      </c>
      <c r="L578" s="201"/>
      <c r="M578" s="205"/>
      <c r="N578" s="205"/>
      <c r="O578" s="204"/>
      <c r="P578" s="204">
        <f>O573</f>
        <v>102.88065843621399</v>
      </c>
      <c r="Q578" s="204">
        <f>(I578+P578)/2</f>
        <v>101.440329218107</v>
      </c>
      <c r="R578" s="208" t="s">
        <v>31</v>
      </c>
      <c r="S578" s="599"/>
      <c r="T578" s="128"/>
    </row>
    <row r="579" spans="1:20" s="233" customFormat="1" ht="66" customHeight="1" x14ac:dyDescent="0.35">
      <c r="A579" s="500"/>
      <c r="B579" s="504"/>
      <c r="C579" s="116" t="s">
        <v>13</v>
      </c>
      <c r="D579" s="159" t="s">
        <v>132</v>
      </c>
      <c r="E579" s="117"/>
      <c r="F579" s="117"/>
      <c r="G579" s="117"/>
      <c r="H579" s="115"/>
      <c r="I579" s="115"/>
      <c r="J579" s="116" t="s">
        <v>13</v>
      </c>
      <c r="K579" s="159" t="s">
        <v>132</v>
      </c>
      <c r="L579" s="117"/>
      <c r="M579" s="124"/>
      <c r="N579" s="124"/>
      <c r="O579" s="115"/>
      <c r="P579" s="132"/>
      <c r="Q579" s="115"/>
      <c r="R579" s="117"/>
      <c r="S579" s="599"/>
      <c r="T579" s="232"/>
    </row>
    <row r="580" spans="1:20" s="233" customFormat="1" ht="69.75" customHeight="1" x14ac:dyDescent="0.35">
      <c r="A580" s="500"/>
      <c r="B580" s="504"/>
      <c r="C580" s="117" t="s">
        <v>14</v>
      </c>
      <c r="D580" s="120" t="s">
        <v>133</v>
      </c>
      <c r="E580" s="117" t="s">
        <v>25</v>
      </c>
      <c r="F580" s="117">
        <v>100</v>
      </c>
      <c r="G580" s="117">
        <v>100</v>
      </c>
      <c r="H580" s="149">
        <f t="shared" ref="H580:H584" si="28">IF(G580/F580*100&gt;100,100,G580/F580*100)</f>
        <v>100</v>
      </c>
      <c r="I580" s="117"/>
      <c r="J580" s="123" t="s">
        <v>14</v>
      </c>
      <c r="K580" s="120" t="s">
        <v>407</v>
      </c>
      <c r="L580" s="117" t="s">
        <v>38</v>
      </c>
      <c r="M580" s="117">
        <v>259</v>
      </c>
      <c r="N580" s="117">
        <v>262</v>
      </c>
      <c r="O580" s="119">
        <f>IF(N580/M580*100&gt;110,110,N580/M580*100)</f>
        <v>101.15830115830116</v>
      </c>
      <c r="P580" s="117"/>
      <c r="Q580" s="115"/>
      <c r="R580" s="117"/>
      <c r="S580" s="599"/>
      <c r="T580" s="232"/>
    </row>
    <row r="581" spans="1:20" s="233" customFormat="1" ht="51" customHeight="1" x14ac:dyDescent="0.35">
      <c r="A581" s="500"/>
      <c r="B581" s="504"/>
      <c r="C581" s="117" t="s">
        <v>15</v>
      </c>
      <c r="D581" s="120" t="s">
        <v>591</v>
      </c>
      <c r="E581" s="117" t="s">
        <v>25</v>
      </c>
      <c r="F581" s="117">
        <v>100</v>
      </c>
      <c r="G581" s="117">
        <v>100</v>
      </c>
      <c r="H581" s="149">
        <f t="shared" si="28"/>
        <v>100</v>
      </c>
      <c r="I581" s="117"/>
      <c r="J581" s="123"/>
      <c r="K581" s="120"/>
      <c r="L581" s="117"/>
      <c r="M581" s="124"/>
      <c r="N581" s="124"/>
      <c r="O581" s="119"/>
      <c r="P581" s="132"/>
      <c r="Q581" s="115"/>
      <c r="R581" s="117"/>
      <c r="S581" s="599"/>
      <c r="T581" s="232"/>
    </row>
    <row r="582" spans="1:20" s="233" customFormat="1" ht="60" customHeight="1" x14ac:dyDescent="0.35">
      <c r="A582" s="500"/>
      <c r="B582" s="504"/>
      <c r="C582" s="117" t="s">
        <v>39</v>
      </c>
      <c r="D582" s="120" t="s">
        <v>488</v>
      </c>
      <c r="E582" s="117" t="s">
        <v>405</v>
      </c>
      <c r="F582" s="117">
        <v>100</v>
      </c>
      <c r="G582" s="117">
        <v>100</v>
      </c>
      <c r="H582" s="149">
        <f t="shared" si="28"/>
        <v>100</v>
      </c>
      <c r="I582" s="117"/>
      <c r="J582" s="123"/>
      <c r="K582" s="120"/>
      <c r="L582" s="117"/>
      <c r="M582" s="124"/>
      <c r="N582" s="124"/>
      <c r="O582" s="119"/>
      <c r="P582" s="132"/>
      <c r="Q582" s="115"/>
      <c r="R582" s="117"/>
      <c r="S582" s="599"/>
      <c r="T582" s="232"/>
    </row>
    <row r="583" spans="1:20" s="233" customFormat="1" ht="67.5" customHeight="1" x14ac:dyDescent="0.35">
      <c r="A583" s="500"/>
      <c r="B583" s="504"/>
      <c r="C583" s="117" t="s">
        <v>45</v>
      </c>
      <c r="D583" s="120" t="s">
        <v>406</v>
      </c>
      <c r="E583" s="117" t="s">
        <v>25</v>
      </c>
      <c r="F583" s="117">
        <v>90</v>
      </c>
      <c r="G583" s="117">
        <v>100</v>
      </c>
      <c r="H583" s="149">
        <f t="shared" si="28"/>
        <v>100</v>
      </c>
      <c r="I583" s="117"/>
      <c r="J583" s="123"/>
      <c r="K583" s="120"/>
      <c r="L583" s="117"/>
      <c r="M583" s="124"/>
      <c r="N583" s="124"/>
      <c r="O583" s="119"/>
      <c r="P583" s="132"/>
      <c r="Q583" s="115"/>
      <c r="R583" s="117"/>
      <c r="S583" s="599"/>
      <c r="T583" s="232"/>
    </row>
    <row r="584" spans="1:20" s="233" customFormat="1" ht="104.25" customHeight="1" x14ac:dyDescent="0.35">
      <c r="A584" s="500"/>
      <c r="B584" s="504"/>
      <c r="C584" s="117" t="s">
        <v>66</v>
      </c>
      <c r="D584" s="120" t="s">
        <v>131</v>
      </c>
      <c r="E584" s="117" t="s">
        <v>25</v>
      </c>
      <c r="F584" s="117">
        <v>100</v>
      </c>
      <c r="G584" s="117">
        <v>100</v>
      </c>
      <c r="H584" s="149">
        <f t="shared" si="28"/>
        <v>100</v>
      </c>
      <c r="I584" s="117"/>
      <c r="J584" s="123"/>
      <c r="K584" s="120"/>
      <c r="L584" s="117"/>
      <c r="M584" s="124"/>
      <c r="N584" s="124"/>
      <c r="O584" s="119"/>
      <c r="P584" s="132"/>
      <c r="Q584" s="115"/>
      <c r="R584" s="117"/>
      <c r="S584" s="599"/>
      <c r="T584" s="232"/>
    </row>
    <row r="585" spans="1:20" s="129" customFormat="1" ht="40.5" customHeight="1" x14ac:dyDescent="0.35">
      <c r="A585" s="500"/>
      <c r="B585" s="504"/>
      <c r="C585" s="208"/>
      <c r="D585" s="200" t="s">
        <v>6</v>
      </c>
      <c r="E585" s="208"/>
      <c r="F585" s="201"/>
      <c r="G585" s="201"/>
      <c r="H585" s="204"/>
      <c r="I585" s="204">
        <f>(H580+H581+H582+H583+H584)/5</f>
        <v>100</v>
      </c>
      <c r="J585" s="199"/>
      <c r="K585" s="200" t="s">
        <v>6</v>
      </c>
      <c r="L585" s="201"/>
      <c r="M585" s="205"/>
      <c r="N585" s="205"/>
      <c r="O585" s="204"/>
      <c r="P585" s="204">
        <f>O580</f>
        <v>101.15830115830116</v>
      </c>
      <c r="Q585" s="204">
        <f>(I585+P585)/2</f>
        <v>100.57915057915058</v>
      </c>
      <c r="R585" s="208" t="s">
        <v>31</v>
      </c>
      <c r="S585" s="599"/>
      <c r="T585" s="128"/>
    </row>
    <row r="586" spans="1:20" s="233" customFormat="1" ht="59.25" customHeight="1" x14ac:dyDescent="0.35">
      <c r="A586" s="500"/>
      <c r="B586" s="504"/>
      <c r="C586" s="116" t="s">
        <v>28</v>
      </c>
      <c r="D586" s="159" t="s">
        <v>134</v>
      </c>
      <c r="E586" s="117"/>
      <c r="F586" s="117"/>
      <c r="G586" s="117"/>
      <c r="H586" s="115"/>
      <c r="I586" s="115"/>
      <c r="J586" s="116" t="s">
        <v>28</v>
      </c>
      <c r="K586" s="159" t="str">
        <f>D586</f>
        <v>Реализация основных общеобразовательных программ среднего общего образования</v>
      </c>
      <c r="L586" s="117"/>
      <c r="M586" s="124"/>
      <c r="N586" s="124"/>
      <c r="O586" s="115"/>
      <c r="P586" s="132"/>
      <c r="Q586" s="115"/>
      <c r="R586" s="117"/>
      <c r="S586" s="599"/>
      <c r="T586" s="232"/>
    </row>
    <row r="587" spans="1:20" s="233" customFormat="1" ht="66" customHeight="1" x14ac:dyDescent="0.35">
      <c r="A587" s="500"/>
      <c r="B587" s="504"/>
      <c r="C587" s="117" t="s">
        <v>29</v>
      </c>
      <c r="D587" s="120" t="s">
        <v>135</v>
      </c>
      <c r="E587" s="117" t="s">
        <v>25</v>
      </c>
      <c r="F587" s="117">
        <v>100</v>
      </c>
      <c r="G587" s="117">
        <v>100</v>
      </c>
      <c r="H587" s="149">
        <f t="shared" ref="H587:H591" si="29">IF(G587/F587*100&gt;100,100,G587/F587*100)</f>
        <v>100</v>
      </c>
      <c r="I587" s="117"/>
      <c r="J587" s="123" t="s">
        <v>29</v>
      </c>
      <c r="K587" s="120" t="s">
        <v>407</v>
      </c>
      <c r="L587" s="117" t="s">
        <v>38</v>
      </c>
      <c r="M587" s="117">
        <v>68</v>
      </c>
      <c r="N587" s="117">
        <v>73</v>
      </c>
      <c r="O587" s="119">
        <f>IF(N587/M587*100&gt;110,110,N587/M587*100)</f>
        <v>107.35294117647058</v>
      </c>
      <c r="P587" s="117"/>
      <c r="Q587" s="115"/>
      <c r="R587" s="117"/>
      <c r="S587" s="599"/>
      <c r="T587" s="232"/>
    </row>
    <row r="588" spans="1:20" s="233" customFormat="1" ht="54" customHeight="1" x14ac:dyDescent="0.35">
      <c r="A588" s="500"/>
      <c r="B588" s="504"/>
      <c r="C588" s="117" t="s">
        <v>30</v>
      </c>
      <c r="D588" s="120" t="s">
        <v>592</v>
      </c>
      <c r="E588" s="117" t="s">
        <v>25</v>
      </c>
      <c r="F588" s="117">
        <v>100</v>
      </c>
      <c r="G588" s="117">
        <v>100</v>
      </c>
      <c r="H588" s="149">
        <f t="shared" si="29"/>
        <v>100</v>
      </c>
      <c r="I588" s="117"/>
      <c r="J588" s="123"/>
      <c r="K588" s="120"/>
      <c r="L588" s="117"/>
      <c r="M588" s="124"/>
      <c r="N588" s="124"/>
      <c r="O588" s="119"/>
      <c r="P588" s="132"/>
      <c r="Q588" s="115"/>
      <c r="R588" s="117"/>
      <c r="S588" s="599"/>
      <c r="T588" s="232"/>
    </row>
    <row r="589" spans="1:20" s="233" customFormat="1" ht="63.75" customHeight="1" x14ac:dyDescent="0.35">
      <c r="A589" s="500"/>
      <c r="B589" s="504"/>
      <c r="C589" s="117" t="s">
        <v>52</v>
      </c>
      <c r="D589" s="120" t="s">
        <v>488</v>
      </c>
      <c r="E589" s="117" t="s">
        <v>405</v>
      </c>
      <c r="F589" s="117">
        <v>100</v>
      </c>
      <c r="G589" s="117">
        <v>100</v>
      </c>
      <c r="H589" s="149">
        <f t="shared" si="29"/>
        <v>100</v>
      </c>
      <c r="I589" s="117"/>
      <c r="J589" s="123"/>
      <c r="K589" s="120"/>
      <c r="L589" s="117"/>
      <c r="M589" s="124"/>
      <c r="N589" s="124"/>
      <c r="O589" s="119"/>
      <c r="P589" s="132"/>
      <c r="Q589" s="115"/>
      <c r="R589" s="117"/>
      <c r="S589" s="599"/>
      <c r="T589" s="232"/>
    </row>
    <row r="590" spans="1:20" s="233" customFormat="1" ht="81.75" customHeight="1" x14ac:dyDescent="0.35">
      <c r="A590" s="500"/>
      <c r="B590" s="504"/>
      <c r="C590" s="117" t="s">
        <v>53</v>
      </c>
      <c r="D590" s="120" t="s">
        <v>406</v>
      </c>
      <c r="E590" s="117" t="s">
        <v>25</v>
      </c>
      <c r="F590" s="117">
        <v>90</v>
      </c>
      <c r="G590" s="117">
        <v>100</v>
      </c>
      <c r="H590" s="149">
        <f t="shared" si="29"/>
        <v>100</v>
      </c>
      <c r="I590" s="117"/>
      <c r="J590" s="123"/>
      <c r="K590" s="120"/>
      <c r="L590" s="117"/>
      <c r="M590" s="124"/>
      <c r="N590" s="124"/>
      <c r="O590" s="119"/>
      <c r="P590" s="132"/>
      <c r="Q590" s="115"/>
      <c r="R590" s="117"/>
      <c r="S590" s="599"/>
      <c r="T590" s="232"/>
    </row>
    <row r="591" spans="1:20" s="233" customFormat="1" ht="110.25" customHeight="1" x14ac:dyDescent="0.35">
      <c r="A591" s="500"/>
      <c r="B591" s="504"/>
      <c r="C591" s="117" t="s">
        <v>136</v>
      </c>
      <c r="D591" s="120" t="s">
        <v>131</v>
      </c>
      <c r="E591" s="117" t="s">
        <v>25</v>
      </c>
      <c r="F591" s="117">
        <v>100</v>
      </c>
      <c r="G591" s="117">
        <v>100</v>
      </c>
      <c r="H591" s="149">
        <f t="shared" si="29"/>
        <v>100</v>
      </c>
      <c r="I591" s="117"/>
      <c r="J591" s="123"/>
      <c r="K591" s="120"/>
      <c r="L591" s="117"/>
      <c r="M591" s="124"/>
      <c r="N591" s="124"/>
      <c r="O591" s="119"/>
      <c r="P591" s="132"/>
      <c r="Q591" s="115"/>
      <c r="R591" s="117"/>
      <c r="S591" s="599"/>
      <c r="T591" s="232"/>
    </row>
    <row r="592" spans="1:20" s="129" customFormat="1" ht="40.5" customHeight="1" x14ac:dyDescent="0.35">
      <c r="A592" s="500"/>
      <c r="B592" s="504"/>
      <c r="C592" s="208"/>
      <c r="D592" s="200" t="s">
        <v>6</v>
      </c>
      <c r="E592" s="208"/>
      <c r="F592" s="201"/>
      <c r="G592" s="201"/>
      <c r="H592" s="204"/>
      <c r="I592" s="204">
        <f>(H587+H588+H589+H590+H591)/5</f>
        <v>100</v>
      </c>
      <c r="J592" s="199"/>
      <c r="K592" s="200" t="s">
        <v>6</v>
      </c>
      <c r="L592" s="201"/>
      <c r="M592" s="205"/>
      <c r="N592" s="205"/>
      <c r="O592" s="204"/>
      <c r="P592" s="204">
        <f>O587</f>
        <v>107.35294117647058</v>
      </c>
      <c r="Q592" s="204">
        <f>(I592+P592)/2</f>
        <v>103.67647058823529</v>
      </c>
      <c r="R592" s="208" t="s">
        <v>31</v>
      </c>
      <c r="S592" s="599"/>
      <c r="T592" s="128"/>
    </row>
    <row r="593" spans="1:20" s="233" customFormat="1" ht="49.5" customHeight="1" x14ac:dyDescent="0.35">
      <c r="A593" s="500"/>
      <c r="B593" s="504"/>
      <c r="C593" s="116" t="s">
        <v>42</v>
      </c>
      <c r="D593" s="159" t="s">
        <v>91</v>
      </c>
      <c r="E593" s="117"/>
      <c r="F593" s="117"/>
      <c r="G593" s="117"/>
      <c r="H593" s="115"/>
      <c r="I593" s="115"/>
      <c r="J593" s="116" t="s">
        <v>42</v>
      </c>
      <c r="K593" s="159" t="s">
        <v>91</v>
      </c>
      <c r="L593" s="117"/>
      <c r="M593" s="124"/>
      <c r="N593" s="124"/>
      <c r="O593" s="115"/>
      <c r="P593" s="132"/>
      <c r="Q593" s="115"/>
      <c r="R593" s="117"/>
      <c r="S593" s="599"/>
      <c r="T593" s="232"/>
    </row>
    <row r="594" spans="1:20" s="233" customFormat="1" ht="81.75" customHeight="1" x14ac:dyDescent="0.35">
      <c r="A594" s="500"/>
      <c r="B594" s="504"/>
      <c r="C594" s="117" t="s">
        <v>43</v>
      </c>
      <c r="D594" s="120" t="s">
        <v>137</v>
      </c>
      <c r="E594" s="117" t="s">
        <v>25</v>
      </c>
      <c r="F594" s="117">
        <v>100</v>
      </c>
      <c r="G594" s="117">
        <v>100</v>
      </c>
      <c r="H594" s="149">
        <f t="shared" ref="H594:H595" si="30">IF(G594/F594*100&gt;100,100,G594/F594*100)</f>
        <v>100</v>
      </c>
      <c r="I594" s="117"/>
      <c r="J594" s="123" t="s">
        <v>43</v>
      </c>
      <c r="K594" s="120" t="s">
        <v>407</v>
      </c>
      <c r="L594" s="117" t="s">
        <v>38</v>
      </c>
      <c r="M594" s="117">
        <v>50</v>
      </c>
      <c r="N594" s="117">
        <v>50</v>
      </c>
      <c r="O594" s="119">
        <f>IF(N594/M594*100&gt;110,110,N594/M594*100)</f>
        <v>100</v>
      </c>
      <c r="P594" s="132"/>
      <c r="Q594" s="115"/>
      <c r="R594" s="117"/>
      <c r="S594" s="599"/>
      <c r="T594" s="232"/>
    </row>
    <row r="595" spans="1:20" s="233" customFormat="1" ht="81.75" customHeight="1" x14ac:dyDescent="0.35">
      <c r="A595" s="500"/>
      <c r="B595" s="504"/>
      <c r="C595" s="117" t="s">
        <v>138</v>
      </c>
      <c r="D595" s="120" t="s">
        <v>139</v>
      </c>
      <c r="E595" s="117" t="s">
        <v>25</v>
      </c>
      <c r="F595" s="117">
        <v>90</v>
      </c>
      <c r="G595" s="117">
        <v>90</v>
      </c>
      <c r="H595" s="149">
        <f t="shared" si="30"/>
        <v>100</v>
      </c>
      <c r="I595" s="117"/>
      <c r="J595" s="123"/>
      <c r="K595" s="120"/>
      <c r="L595" s="117"/>
      <c r="M595" s="124"/>
      <c r="N595" s="124"/>
      <c r="O595" s="119"/>
      <c r="P595" s="132"/>
      <c r="Q595" s="115"/>
      <c r="R595" s="117"/>
      <c r="S595" s="599"/>
      <c r="T595" s="232"/>
    </row>
    <row r="596" spans="1:20" s="129" customFormat="1" ht="40.5" customHeight="1" x14ac:dyDescent="0.35">
      <c r="A596" s="500"/>
      <c r="B596" s="504"/>
      <c r="C596" s="208"/>
      <c r="D596" s="200" t="s">
        <v>6</v>
      </c>
      <c r="E596" s="208"/>
      <c r="F596" s="201"/>
      <c r="G596" s="201"/>
      <c r="H596" s="204"/>
      <c r="I596" s="204">
        <f>(H594+H595)/2</f>
        <v>100</v>
      </c>
      <c r="J596" s="199"/>
      <c r="K596" s="200" t="s">
        <v>6</v>
      </c>
      <c r="L596" s="201"/>
      <c r="M596" s="205"/>
      <c r="N596" s="205"/>
      <c r="O596" s="204"/>
      <c r="P596" s="204">
        <f>O594</f>
        <v>100</v>
      </c>
      <c r="Q596" s="204">
        <f>(I596+P596)/2</f>
        <v>100</v>
      </c>
      <c r="R596" s="208" t="s">
        <v>31</v>
      </c>
      <c r="S596" s="599"/>
      <c r="T596" s="128"/>
    </row>
    <row r="597" spans="1:20" s="233" customFormat="1" ht="51" customHeight="1" x14ac:dyDescent="0.35">
      <c r="A597" s="500"/>
      <c r="B597" s="504"/>
      <c r="C597" s="116" t="s">
        <v>165</v>
      </c>
      <c r="D597" s="159" t="s">
        <v>213</v>
      </c>
      <c r="E597" s="117"/>
      <c r="F597" s="117"/>
      <c r="G597" s="117"/>
      <c r="H597" s="115"/>
      <c r="I597" s="115"/>
      <c r="J597" s="116" t="s">
        <v>165</v>
      </c>
      <c r="K597" s="159" t="str">
        <f>D597</f>
        <v>Реализация дополнительных общеразвивающих программ</v>
      </c>
      <c r="L597" s="117"/>
      <c r="M597" s="124"/>
      <c r="N597" s="124"/>
      <c r="O597" s="115"/>
      <c r="P597" s="132"/>
      <c r="Q597" s="115"/>
      <c r="R597" s="117"/>
      <c r="S597" s="599"/>
      <c r="T597" s="232"/>
    </row>
    <row r="598" spans="1:20" s="233" customFormat="1" ht="49.5" customHeight="1" x14ac:dyDescent="0.35">
      <c r="A598" s="500"/>
      <c r="B598" s="504"/>
      <c r="C598" s="117" t="s">
        <v>166</v>
      </c>
      <c r="D598" s="120" t="s">
        <v>139</v>
      </c>
      <c r="E598" s="117" t="s">
        <v>25</v>
      </c>
      <c r="F598" s="117">
        <v>90</v>
      </c>
      <c r="G598" s="117">
        <v>90</v>
      </c>
      <c r="H598" s="149">
        <f>IF(G598/F598*100&gt;100,100,G598/F598*100)</f>
        <v>100</v>
      </c>
      <c r="I598" s="117"/>
      <c r="J598" s="123" t="s">
        <v>166</v>
      </c>
      <c r="K598" s="120" t="s">
        <v>407</v>
      </c>
      <c r="L598" s="117" t="s">
        <v>191</v>
      </c>
      <c r="M598" s="117">
        <v>53040</v>
      </c>
      <c r="N598" s="117">
        <v>53040</v>
      </c>
      <c r="O598" s="119">
        <f>IF(N598/M598*100&gt;110,110,N598/M598*100)</f>
        <v>100</v>
      </c>
      <c r="P598" s="132"/>
      <c r="Q598" s="115"/>
      <c r="R598" s="117"/>
      <c r="S598" s="599"/>
      <c r="T598" s="232"/>
    </row>
    <row r="599" spans="1:20" s="129" customFormat="1" ht="43.5" customHeight="1" x14ac:dyDescent="0.35">
      <c r="A599" s="500"/>
      <c r="B599" s="504"/>
      <c r="C599" s="208"/>
      <c r="D599" s="200" t="s">
        <v>6</v>
      </c>
      <c r="E599" s="208"/>
      <c r="F599" s="201"/>
      <c r="G599" s="201"/>
      <c r="H599" s="204"/>
      <c r="I599" s="204">
        <f>H598</f>
        <v>100</v>
      </c>
      <c r="J599" s="199"/>
      <c r="K599" s="200" t="s">
        <v>6</v>
      </c>
      <c r="L599" s="201"/>
      <c r="M599" s="205"/>
      <c r="N599" s="205"/>
      <c r="O599" s="204"/>
      <c r="P599" s="204">
        <f>O598</f>
        <v>100</v>
      </c>
      <c r="Q599" s="204">
        <f>(I599+P599)/2</f>
        <v>100</v>
      </c>
      <c r="R599" s="208" t="s">
        <v>31</v>
      </c>
      <c r="S599" s="599"/>
      <c r="T599" s="128"/>
    </row>
    <row r="600" spans="1:20" s="233" customFormat="1" ht="60" customHeight="1" x14ac:dyDescent="0.35">
      <c r="A600" s="500">
        <v>45</v>
      </c>
      <c r="B600" s="504" t="s">
        <v>146</v>
      </c>
      <c r="C600" s="116" t="s">
        <v>12</v>
      </c>
      <c r="D600" s="159" t="s">
        <v>129</v>
      </c>
      <c r="E600" s="116"/>
      <c r="F600" s="116"/>
      <c r="G600" s="116"/>
      <c r="H600" s="115"/>
      <c r="I600" s="115"/>
      <c r="J600" s="116" t="s">
        <v>12</v>
      </c>
      <c r="K600" s="159" t="s">
        <v>129</v>
      </c>
      <c r="L600" s="117"/>
      <c r="M600" s="117"/>
      <c r="N600" s="117"/>
      <c r="O600" s="115"/>
      <c r="P600" s="132"/>
      <c r="Q600" s="115"/>
      <c r="R600" s="117"/>
      <c r="S600" s="599" t="s">
        <v>287</v>
      </c>
      <c r="T600" s="232"/>
    </row>
    <row r="601" spans="1:20" s="233" customFormat="1" ht="60" customHeight="1" x14ac:dyDescent="0.35">
      <c r="A601" s="500"/>
      <c r="B601" s="504"/>
      <c r="C601" s="117" t="s">
        <v>7</v>
      </c>
      <c r="D601" s="120" t="s">
        <v>130</v>
      </c>
      <c r="E601" s="117" t="s">
        <v>25</v>
      </c>
      <c r="F601" s="117">
        <v>100</v>
      </c>
      <c r="G601" s="117">
        <v>100</v>
      </c>
      <c r="H601" s="149">
        <f t="shared" ref="H601:H605" si="31">IF(G601/F601*100&gt;100,100,G601/F601*100)</f>
        <v>100</v>
      </c>
      <c r="I601" s="117"/>
      <c r="J601" s="117" t="s">
        <v>7</v>
      </c>
      <c r="K601" s="120" t="s">
        <v>90</v>
      </c>
      <c r="L601" s="117" t="s">
        <v>38</v>
      </c>
      <c r="M601" s="117">
        <v>301</v>
      </c>
      <c r="N601" s="117">
        <v>299</v>
      </c>
      <c r="O601" s="119">
        <f>IF(N601/M601*100&gt;110,110,N601/M601*100)</f>
        <v>99.33554817275747</v>
      </c>
      <c r="P601" s="132"/>
      <c r="Q601" s="115"/>
      <c r="R601" s="117"/>
      <c r="S601" s="599"/>
      <c r="T601" s="232"/>
    </row>
    <row r="602" spans="1:20" s="233" customFormat="1" ht="41.25" customHeight="1" x14ac:dyDescent="0.35">
      <c r="A602" s="500"/>
      <c r="B602" s="504"/>
      <c r="C602" s="117" t="s">
        <v>8</v>
      </c>
      <c r="D602" s="120" t="s">
        <v>593</v>
      </c>
      <c r="E602" s="117" t="s">
        <v>25</v>
      </c>
      <c r="F602" s="117">
        <v>100</v>
      </c>
      <c r="G602" s="117">
        <v>100</v>
      </c>
      <c r="H602" s="149">
        <f t="shared" si="31"/>
        <v>100</v>
      </c>
      <c r="I602" s="117"/>
      <c r="J602" s="117"/>
      <c r="K602" s="133"/>
      <c r="L602" s="117"/>
      <c r="M602" s="122"/>
      <c r="N602" s="122"/>
      <c r="O602" s="119"/>
      <c r="P602" s="132"/>
      <c r="Q602" s="115"/>
      <c r="R602" s="117"/>
      <c r="S602" s="599"/>
      <c r="T602" s="232"/>
    </row>
    <row r="603" spans="1:20" s="233" customFormat="1" ht="60" customHeight="1" x14ac:dyDescent="0.35">
      <c r="A603" s="500"/>
      <c r="B603" s="504"/>
      <c r="C603" s="117" t="s">
        <v>9</v>
      </c>
      <c r="D603" s="120" t="s">
        <v>488</v>
      </c>
      <c r="E603" s="117" t="s">
        <v>25</v>
      </c>
      <c r="F603" s="117">
        <v>100</v>
      </c>
      <c r="G603" s="117">
        <v>100</v>
      </c>
      <c r="H603" s="149">
        <f t="shared" si="31"/>
        <v>100</v>
      </c>
      <c r="I603" s="117"/>
      <c r="J603" s="123"/>
      <c r="K603" s="120"/>
      <c r="L603" s="117"/>
      <c r="M603" s="124"/>
      <c r="N603" s="124"/>
      <c r="O603" s="119"/>
      <c r="P603" s="132"/>
      <c r="Q603" s="115"/>
      <c r="R603" s="117"/>
      <c r="S603" s="599"/>
      <c r="T603" s="232"/>
    </row>
    <row r="604" spans="1:20" s="233" customFormat="1" ht="60" customHeight="1" x14ac:dyDescent="0.35">
      <c r="A604" s="500"/>
      <c r="B604" s="504"/>
      <c r="C604" s="117" t="s">
        <v>10</v>
      </c>
      <c r="D604" s="120" t="s">
        <v>89</v>
      </c>
      <c r="E604" s="117" t="s">
        <v>25</v>
      </c>
      <c r="F604" s="117">
        <v>90</v>
      </c>
      <c r="G604" s="117">
        <v>90</v>
      </c>
      <c r="H604" s="149">
        <f t="shared" si="31"/>
        <v>100</v>
      </c>
      <c r="I604" s="117"/>
      <c r="J604" s="123"/>
      <c r="K604" s="120"/>
      <c r="L604" s="117"/>
      <c r="M604" s="124"/>
      <c r="N604" s="124"/>
      <c r="O604" s="119"/>
      <c r="P604" s="132"/>
      <c r="Q604" s="115"/>
      <c r="R604" s="117"/>
      <c r="S604" s="599"/>
      <c r="T604" s="232"/>
    </row>
    <row r="605" spans="1:20" s="233" customFormat="1" ht="112.5" customHeight="1" x14ac:dyDescent="0.35">
      <c r="A605" s="500"/>
      <c r="B605" s="504"/>
      <c r="C605" s="117" t="s">
        <v>35</v>
      </c>
      <c r="D605" s="120" t="s">
        <v>131</v>
      </c>
      <c r="E605" s="117" t="s">
        <v>25</v>
      </c>
      <c r="F605" s="117">
        <v>100</v>
      </c>
      <c r="G605" s="117">
        <v>100</v>
      </c>
      <c r="H605" s="149">
        <f t="shared" si="31"/>
        <v>100</v>
      </c>
      <c r="I605" s="117"/>
      <c r="J605" s="123"/>
      <c r="K605" s="120"/>
      <c r="L605" s="117"/>
      <c r="M605" s="124"/>
      <c r="N605" s="124"/>
      <c r="O605" s="119"/>
      <c r="P605" s="132"/>
      <c r="Q605" s="115"/>
      <c r="R605" s="117"/>
      <c r="S605" s="599"/>
      <c r="T605" s="232"/>
    </row>
    <row r="606" spans="1:20" s="129" customFormat="1" ht="40.5" customHeight="1" x14ac:dyDescent="0.35">
      <c r="A606" s="500"/>
      <c r="B606" s="504"/>
      <c r="C606" s="208"/>
      <c r="D606" s="200" t="s">
        <v>6</v>
      </c>
      <c r="E606" s="208"/>
      <c r="F606" s="201"/>
      <c r="G606" s="201"/>
      <c r="H606" s="204"/>
      <c r="I606" s="204">
        <f>(H601+H602+H603+H604+H605)/5</f>
        <v>100</v>
      </c>
      <c r="J606" s="199"/>
      <c r="K606" s="200" t="s">
        <v>6</v>
      </c>
      <c r="L606" s="201"/>
      <c r="M606" s="205"/>
      <c r="N606" s="205"/>
      <c r="O606" s="204"/>
      <c r="P606" s="204">
        <f>O601</f>
        <v>99.33554817275747</v>
      </c>
      <c r="Q606" s="204">
        <f>(I606+P606)/2</f>
        <v>99.667774086378728</v>
      </c>
      <c r="R606" s="208" t="s">
        <v>376</v>
      </c>
      <c r="S606" s="599"/>
      <c r="T606" s="128"/>
    </row>
    <row r="607" spans="1:20" s="233" customFormat="1" ht="60" customHeight="1" x14ac:dyDescent="0.35">
      <c r="A607" s="500"/>
      <c r="B607" s="504"/>
      <c r="C607" s="116" t="s">
        <v>13</v>
      </c>
      <c r="D607" s="159" t="s">
        <v>132</v>
      </c>
      <c r="E607" s="117"/>
      <c r="F607" s="117"/>
      <c r="G607" s="117"/>
      <c r="H607" s="115"/>
      <c r="I607" s="115"/>
      <c r="J607" s="116" t="s">
        <v>13</v>
      </c>
      <c r="K607" s="159" t="s">
        <v>132</v>
      </c>
      <c r="L607" s="117"/>
      <c r="M607" s="124"/>
      <c r="N607" s="124"/>
      <c r="O607" s="115"/>
      <c r="P607" s="132"/>
      <c r="Q607" s="115"/>
      <c r="R607" s="117"/>
      <c r="S607" s="599"/>
      <c r="T607" s="232"/>
    </row>
    <row r="608" spans="1:20" s="233" customFormat="1" ht="60" customHeight="1" x14ac:dyDescent="0.35">
      <c r="A608" s="500"/>
      <c r="B608" s="504"/>
      <c r="C608" s="117" t="s">
        <v>14</v>
      </c>
      <c r="D608" s="120" t="s">
        <v>133</v>
      </c>
      <c r="E608" s="117" t="s">
        <v>25</v>
      </c>
      <c r="F608" s="117">
        <v>100</v>
      </c>
      <c r="G608" s="117">
        <v>100</v>
      </c>
      <c r="H608" s="149">
        <f t="shared" ref="H608:H612" si="32">IF(G608/F608*100&gt;100,100,G608/F608*100)</f>
        <v>100</v>
      </c>
      <c r="I608" s="117"/>
      <c r="J608" s="123" t="s">
        <v>14</v>
      </c>
      <c r="K608" s="120" t="s">
        <v>90</v>
      </c>
      <c r="L608" s="117" t="s">
        <v>38</v>
      </c>
      <c r="M608" s="117">
        <v>380</v>
      </c>
      <c r="N608" s="117">
        <v>377</v>
      </c>
      <c r="O608" s="119">
        <f>IF(N608/M608*100&gt;110,110,N608/M608*100)</f>
        <v>99.210526315789465</v>
      </c>
      <c r="P608" s="117"/>
      <c r="Q608" s="115"/>
      <c r="R608" s="117"/>
      <c r="S608" s="599"/>
      <c r="T608" s="232"/>
    </row>
    <row r="609" spans="1:20" s="233" customFormat="1" ht="52.5" customHeight="1" x14ac:dyDescent="0.35">
      <c r="A609" s="500"/>
      <c r="B609" s="504"/>
      <c r="C609" s="117" t="s">
        <v>15</v>
      </c>
      <c r="D609" s="120" t="s">
        <v>591</v>
      </c>
      <c r="E609" s="117" t="s">
        <v>25</v>
      </c>
      <c r="F609" s="117">
        <v>100</v>
      </c>
      <c r="G609" s="117">
        <v>100</v>
      </c>
      <c r="H609" s="149">
        <f t="shared" si="32"/>
        <v>100</v>
      </c>
      <c r="I609" s="117"/>
      <c r="J609" s="123"/>
      <c r="K609" s="120"/>
      <c r="L609" s="117"/>
      <c r="M609" s="124"/>
      <c r="N609" s="124"/>
      <c r="O609" s="119"/>
      <c r="P609" s="132"/>
      <c r="Q609" s="115"/>
      <c r="R609" s="117"/>
      <c r="S609" s="599"/>
      <c r="T609" s="232"/>
    </row>
    <row r="610" spans="1:20" s="233" customFormat="1" ht="60" customHeight="1" x14ac:dyDescent="0.35">
      <c r="A610" s="500"/>
      <c r="B610" s="504"/>
      <c r="C610" s="117" t="s">
        <v>39</v>
      </c>
      <c r="D610" s="120" t="s">
        <v>488</v>
      </c>
      <c r="E610" s="117" t="s">
        <v>25</v>
      </c>
      <c r="F610" s="117">
        <v>100</v>
      </c>
      <c r="G610" s="117">
        <v>100</v>
      </c>
      <c r="H610" s="149">
        <f t="shared" si="32"/>
        <v>100</v>
      </c>
      <c r="I610" s="117"/>
      <c r="J610" s="123"/>
      <c r="K610" s="120"/>
      <c r="L610" s="117"/>
      <c r="M610" s="124"/>
      <c r="N610" s="124"/>
      <c r="O610" s="119"/>
      <c r="P610" s="132"/>
      <c r="Q610" s="115"/>
      <c r="R610" s="117"/>
      <c r="S610" s="599"/>
      <c r="T610" s="232"/>
    </row>
    <row r="611" spans="1:20" s="233" customFormat="1" ht="60" customHeight="1" x14ac:dyDescent="0.35">
      <c r="A611" s="500"/>
      <c r="B611" s="504"/>
      <c r="C611" s="117" t="s">
        <v>45</v>
      </c>
      <c r="D611" s="120" t="s">
        <v>89</v>
      </c>
      <c r="E611" s="117" t="s">
        <v>25</v>
      </c>
      <c r="F611" s="117">
        <v>90</v>
      </c>
      <c r="G611" s="117">
        <v>90</v>
      </c>
      <c r="H611" s="149">
        <f t="shared" si="32"/>
        <v>100</v>
      </c>
      <c r="I611" s="117"/>
      <c r="J611" s="123"/>
      <c r="K611" s="120"/>
      <c r="L611" s="117"/>
      <c r="M611" s="124"/>
      <c r="N611" s="124"/>
      <c r="O611" s="119"/>
      <c r="P611" s="132"/>
      <c r="Q611" s="115"/>
      <c r="R611" s="117"/>
      <c r="S611" s="599"/>
      <c r="T611" s="232"/>
    </row>
    <row r="612" spans="1:20" s="233" customFormat="1" ht="120.75" customHeight="1" x14ac:dyDescent="0.35">
      <c r="A612" s="500"/>
      <c r="B612" s="504"/>
      <c r="C612" s="117" t="s">
        <v>66</v>
      </c>
      <c r="D612" s="120" t="s">
        <v>131</v>
      </c>
      <c r="E612" s="117" t="s">
        <v>25</v>
      </c>
      <c r="F612" s="117">
        <v>100</v>
      </c>
      <c r="G612" s="117">
        <v>100</v>
      </c>
      <c r="H612" s="149">
        <f t="shared" si="32"/>
        <v>100</v>
      </c>
      <c r="I612" s="117"/>
      <c r="J612" s="123"/>
      <c r="K612" s="120"/>
      <c r="L612" s="117"/>
      <c r="M612" s="124"/>
      <c r="N612" s="124"/>
      <c r="O612" s="119"/>
      <c r="P612" s="132"/>
      <c r="Q612" s="115"/>
      <c r="R612" s="117"/>
      <c r="S612" s="599"/>
      <c r="T612" s="232"/>
    </row>
    <row r="613" spans="1:20" s="129" customFormat="1" ht="40.5" customHeight="1" x14ac:dyDescent="0.35">
      <c r="A613" s="500"/>
      <c r="B613" s="504"/>
      <c r="C613" s="208"/>
      <c r="D613" s="200" t="s">
        <v>6</v>
      </c>
      <c r="E613" s="208"/>
      <c r="F613" s="201"/>
      <c r="G613" s="201"/>
      <c r="H613" s="204"/>
      <c r="I613" s="204">
        <f>(H608+H609+H610+H611+H612)/5</f>
        <v>100</v>
      </c>
      <c r="J613" s="199"/>
      <c r="K613" s="200" t="s">
        <v>6</v>
      </c>
      <c r="L613" s="201"/>
      <c r="M613" s="205"/>
      <c r="N613" s="205"/>
      <c r="O613" s="204"/>
      <c r="P613" s="204">
        <f>O608</f>
        <v>99.210526315789465</v>
      </c>
      <c r="Q613" s="204">
        <f>(I613+P613)/2</f>
        <v>99.60526315789474</v>
      </c>
      <c r="R613" s="208" t="s">
        <v>376</v>
      </c>
      <c r="S613" s="599"/>
      <c r="T613" s="128"/>
    </row>
    <row r="614" spans="1:20" s="233" customFormat="1" ht="60" customHeight="1" x14ac:dyDescent="0.35">
      <c r="A614" s="500"/>
      <c r="B614" s="504"/>
      <c r="C614" s="116" t="s">
        <v>28</v>
      </c>
      <c r="D614" s="159" t="s">
        <v>134</v>
      </c>
      <c r="E614" s="117"/>
      <c r="F614" s="117"/>
      <c r="G614" s="117"/>
      <c r="H614" s="115"/>
      <c r="I614" s="115"/>
      <c r="J614" s="116" t="s">
        <v>28</v>
      </c>
      <c r="K614" s="159" t="s">
        <v>132</v>
      </c>
      <c r="L614" s="117"/>
      <c r="M614" s="124"/>
      <c r="N614" s="124"/>
      <c r="O614" s="115"/>
      <c r="P614" s="132"/>
      <c r="Q614" s="115"/>
      <c r="R614" s="117"/>
      <c r="S614" s="599"/>
      <c r="T614" s="232"/>
    </row>
    <row r="615" spans="1:20" s="233" customFormat="1" ht="60" customHeight="1" x14ac:dyDescent="0.35">
      <c r="A615" s="500"/>
      <c r="B615" s="504"/>
      <c r="C615" s="117" t="s">
        <v>29</v>
      </c>
      <c r="D615" s="120" t="s">
        <v>135</v>
      </c>
      <c r="E615" s="117" t="s">
        <v>25</v>
      </c>
      <c r="F615" s="117">
        <v>100</v>
      </c>
      <c r="G615" s="117">
        <v>100</v>
      </c>
      <c r="H615" s="149">
        <f t="shared" ref="H615:H619" si="33">IF(G615/F615*100&gt;100,100,G615/F615*100)</f>
        <v>100</v>
      </c>
      <c r="I615" s="117"/>
      <c r="J615" s="123" t="s">
        <v>29</v>
      </c>
      <c r="K615" s="120" t="s">
        <v>90</v>
      </c>
      <c r="L615" s="117" t="s">
        <v>38</v>
      </c>
      <c r="M615" s="117">
        <v>102</v>
      </c>
      <c r="N615" s="117">
        <v>103</v>
      </c>
      <c r="O615" s="119">
        <f>IF(N615/M615*100&gt;110,110,N615/M615*100)</f>
        <v>100.98039215686273</v>
      </c>
      <c r="P615" s="117"/>
      <c r="Q615" s="115"/>
      <c r="R615" s="117"/>
      <c r="S615" s="599"/>
      <c r="T615" s="232"/>
    </row>
    <row r="616" spans="1:20" s="233" customFormat="1" ht="45.75" customHeight="1" x14ac:dyDescent="0.35">
      <c r="A616" s="500"/>
      <c r="B616" s="504"/>
      <c r="C616" s="117" t="s">
        <v>30</v>
      </c>
      <c r="D616" s="120" t="s">
        <v>592</v>
      </c>
      <c r="E616" s="117" t="s">
        <v>25</v>
      </c>
      <c r="F616" s="117">
        <v>100</v>
      </c>
      <c r="G616" s="117">
        <v>100</v>
      </c>
      <c r="H616" s="149">
        <f t="shared" si="33"/>
        <v>100</v>
      </c>
      <c r="I616" s="117"/>
      <c r="J616" s="123"/>
      <c r="K616" s="120"/>
      <c r="L616" s="117"/>
      <c r="M616" s="124"/>
      <c r="N616" s="124"/>
      <c r="O616" s="119"/>
      <c r="P616" s="132"/>
      <c r="Q616" s="115"/>
      <c r="R616" s="117"/>
      <c r="S616" s="599"/>
      <c r="T616" s="232"/>
    </row>
    <row r="617" spans="1:20" s="233" customFormat="1" ht="51.75" customHeight="1" x14ac:dyDescent="0.35">
      <c r="A617" s="500"/>
      <c r="B617" s="504"/>
      <c r="C617" s="117" t="s">
        <v>52</v>
      </c>
      <c r="D617" s="120" t="s">
        <v>488</v>
      </c>
      <c r="E617" s="117" t="s">
        <v>25</v>
      </c>
      <c r="F617" s="117">
        <v>100</v>
      </c>
      <c r="G617" s="117">
        <v>100</v>
      </c>
      <c r="H617" s="149">
        <f t="shared" si="33"/>
        <v>100</v>
      </c>
      <c r="I617" s="117"/>
      <c r="J617" s="123"/>
      <c r="K617" s="120"/>
      <c r="L617" s="117"/>
      <c r="M617" s="124"/>
      <c r="N617" s="124"/>
      <c r="O617" s="119"/>
      <c r="P617" s="132"/>
      <c r="Q617" s="115"/>
      <c r="R617" s="117"/>
      <c r="S617" s="599"/>
      <c r="T617" s="232"/>
    </row>
    <row r="618" spans="1:20" s="233" customFormat="1" ht="60" customHeight="1" x14ac:dyDescent="0.35">
      <c r="A618" s="500"/>
      <c r="B618" s="504"/>
      <c r="C618" s="117" t="s">
        <v>53</v>
      </c>
      <c r="D618" s="120" t="s">
        <v>89</v>
      </c>
      <c r="E618" s="117" t="s">
        <v>25</v>
      </c>
      <c r="F618" s="117">
        <v>90</v>
      </c>
      <c r="G618" s="117">
        <v>90</v>
      </c>
      <c r="H618" s="149">
        <f t="shared" si="33"/>
        <v>100</v>
      </c>
      <c r="I618" s="117"/>
      <c r="J618" s="123"/>
      <c r="K618" s="120"/>
      <c r="L618" s="117"/>
      <c r="M618" s="124"/>
      <c r="N618" s="124"/>
      <c r="O618" s="119"/>
      <c r="P618" s="132"/>
      <c r="Q618" s="115"/>
      <c r="R618" s="117"/>
      <c r="S618" s="599"/>
      <c r="T618" s="232"/>
    </row>
    <row r="619" spans="1:20" s="233" customFormat="1" ht="110.25" customHeight="1" x14ac:dyDescent="0.35">
      <c r="A619" s="500"/>
      <c r="B619" s="504"/>
      <c r="C619" s="117" t="s">
        <v>136</v>
      </c>
      <c r="D619" s="120" t="s">
        <v>131</v>
      </c>
      <c r="E619" s="117" t="s">
        <v>25</v>
      </c>
      <c r="F619" s="117">
        <v>100</v>
      </c>
      <c r="G619" s="117">
        <v>100</v>
      </c>
      <c r="H619" s="149">
        <f t="shared" si="33"/>
        <v>100</v>
      </c>
      <c r="I619" s="117"/>
      <c r="J619" s="123"/>
      <c r="K619" s="120"/>
      <c r="L619" s="117"/>
      <c r="M619" s="124"/>
      <c r="N619" s="124"/>
      <c r="O619" s="119"/>
      <c r="P619" s="132"/>
      <c r="Q619" s="115"/>
      <c r="R619" s="117"/>
      <c r="S619" s="599"/>
      <c r="T619" s="232"/>
    </row>
    <row r="620" spans="1:20" s="129" customFormat="1" ht="40.5" customHeight="1" x14ac:dyDescent="0.35">
      <c r="A620" s="500"/>
      <c r="B620" s="504"/>
      <c r="C620" s="208"/>
      <c r="D620" s="200" t="s">
        <v>6</v>
      </c>
      <c r="E620" s="208"/>
      <c r="F620" s="201"/>
      <c r="G620" s="201"/>
      <c r="H620" s="204"/>
      <c r="I620" s="204">
        <f>(H615+H616+H617+H618+H619)/5</f>
        <v>100</v>
      </c>
      <c r="J620" s="199"/>
      <c r="K620" s="200" t="s">
        <v>6</v>
      </c>
      <c r="L620" s="201"/>
      <c r="M620" s="205"/>
      <c r="N620" s="205"/>
      <c r="O620" s="204"/>
      <c r="P620" s="204">
        <f>O615</f>
        <v>100.98039215686273</v>
      </c>
      <c r="Q620" s="204">
        <f>(I620+P620)/2</f>
        <v>100.49019607843137</v>
      </c>
      <c r="R620" s="208" t="s">
        <v>31</v>
      </c>
      <c r="S620" s="599"/>
      <c r="T620" s="128"/>
    </row>
    <row r="621" spans="1:20" s="233" customFormat="1" ht="39.75" customHeight="1" x14ac:dyDescent="0.35">
      <c r="A621" s="500"/>
      <c r="B621" s="504"/>
      <c r="C621" s="116" t="s">
        <v>42</v>
      </c>
      <c r="D621" s="159" t="s">
        <v>91</v>
      </c>
      <c r="E621" s="117"/>
      <c r="F621" s="117"/>
      <c r="G621" s="117"/>
      <c r="H621" s="115"/>
      <c r="I621" s="115"/>
      <c r="J621" s="116" t="s">
        <v>42</v>
      </c>
      <c r="K621" s="159" t="s">
        <v>91</v>
      </c>
      <c r="L621" s="117"/>
      <c r="M621" s="124"/>
      <c r="N621" s="124"/>
      <c r="O621" s="115"/>
      <c r="P621" s="132"/>
      <c r="Q621" s="115"/>
      <c r="R621" s="117"/>
      <c r="S621" s="599"/>
      <c r="T621" s="232"/>
    </row>
    <row r="622" spans="1:20" s="233" customFormat="1" ht="60" customHeight="1" x14ac:dyDescent="0.35">
      <c r="A622" s="500"/>
      <c r="B622" s="504"/>
      <c r="C622" s="117" t="s">
        <v>43</v>
      </c>
      <c r="D622" s="120" t="s">
        <v>137</v>
      </c>
      <c r="E622" s="117" t="s">
        <v>25</v>
      </c>
      <c r="F622" s="117">
        <v>100</v>
      </c>
      <c r="G622" s="117">
        <v>100</v>
      </c>
      <c r="H622" s="149">
        <f t="shared" ref="H622:H623" si="34">IF(G622/F622*100&gt;100,100,G622/F622*100)</f>
        <v>100</v>
      </c>
      <c r="I622" s="117"/>
      <c r="J622" s="123" t="s">
        <v>43</v>
      </c>
      <c r="K622" s="120" t="s">
        <v>90</v>
      </c>
      <c r="L622" s="117" t="s">
        <v>38</v>
      </c>
      <c r="M622" s="117">
        <v>190</v>
      </c>
      <c r="N622" s="117">
        <v>190</v>
      </c>
      <c r="O622" s="119">
        <f>IF(N622/M622*100&gt;110,110,N622/M622*100)</f>
        <v>100</v>
      </c>
      <c r="P622" s="132"/>
      <c r="Q622" s="115"/>
      <c r="R622" s="117"/>
      <c r="S622" s="599"/>
      <c r="T622" s="232"/>
    </row>
    <row r="623" spans="1:20" s="233" customFormat="1" ht="92.25" customHeight="1" x14ac:dyDescent="0.35">
      <c r="A623" s="500"/>
      <c r="B623" s="504"/>
      <c r="C623" s="117" t="s">
        <v>138</v>
      </c>
      <c r="D623" s="120" t="s">
        <v>139</v>
      </c>
      <c r="E623" s="117" t="s">
        <v>25</v>
      </c>
      <c r="F623" s="117">
        <v>90</v>
      </c>
      <c r="G623" s="117">
        <v>90</v>
      </c>
      <c r="H623" s="149">
        <f t="shared" si="34"/>
        <v>100</v>
      </c>
      <c r="I623" s="117"/>
      <c r="J623" s="123"/>
      <c r="K623" s="120"/>
      <c r="L623" s="117"/>
      <c r="M623" s="124"/>
      <c r="N623" s="124"/>
      <c r="O623" s="119"/>
      <c r="P623" s="132"/>
      <c r="Q623" s="115"/>
      <c r="R623" s="117"/>
      <c r="S623" s="599"/>
      <c r="T623" s="232"/>
    </row>
    <row r="624" spans="1:20" s="129" customFormat="1" ht="40.5" customHeight="1" x14ac:dyDescent="0.35">
      <c r="A624" s="500"/>
      <c r="B624" s="504"/>
      <c r="C624" s="208"/>
      <c r="D624" s="200" t="s">
        <v>6</v>
      </c>
      <c r="E624" s="208"/>
      <c r="F624" s="201"/>
      <c r="G624" s="201"/>
      <c r="H624" s="204"/>
      <c r="I624" s="204">
        <f>(H622+H623)/2</f>
        <v>100</v>
      </c>
      <c r="J624" s="199"/>
      <c r="K624" s="200" t="s">
        <v>6</v>
      </c>
      <c r="L624" s="201"/>
      <c r="M624" s="205"/>
      <c r="N624" s="205"/>
      <c r="O624" s="204"/>
      <c r="P624" s="204">
        <f>O622</f>
        <v>100</v>
      </c>
      <c r="Q624" s="204">
        <f>(I624+P624)/2</f>
        <v>100</v>
      </c>
      <c r="R624" s="208" t="s">
        <v>31</v>
      </c>
      <c r="S624" s="599"/>
      <c r="T624" s="128"/>
    </row>
    <row r="625" spans="1:20" s="233" customFormat="1" ht="46.5" customHeight="1" x14ac:dyDescent="0.35">
      <c r="A625" s="500"/>
      <c r="B625" s="504"/>
      <c r="C625" s="116" t="s">
        <v>165</v>
      </c>
      <c r="D625" s="159" t="s">
        <v>213</v>
      </c>
      <c r="E625" s="117"/>
      <c r="F625" s="117"/>
      <c r="G625" s="117"/>
      <c r="H625" s="115"/>
      <c r="I625" s="115"/>
      <c r="J625" s="116" t="s">
        <v>165</v>
      </c>
      <c r="K625" s="159" t="str">
        <f>D625</f>
        <v>Реализация дополнительных общеразвивающих программ</v>
      </c>
      <c r="L625" s="117"/>
      <c r="M625" s="124"/>
      <c r="N625" s="124"/>
      <c r="O625" s="115"/>
      <c r="P625" s="132"/>
      <c r="Q625" s="115"/>
      <c r="R625" s="117"/>
      <c r="S625" s="599"/>
      <c r="T625" s="232"/>
    </row>
    <row r="626" spans="1:20" s="233" customFormat="1" ht="49.5" customHeight="1" x14ac:dyDescent="0.35">
      <c r="A626" s="500"/>
      <c r="B626" s="504"/>
      <c r="C626" s="117" t="s">
        <v>166</v>
      </c>
      <c r="D626" s="120" t="s">
        <v>139</v>
      </c>
      <c r="E626" s="117" t="s">
        <v>25</v>
      </c>
      <c r="F626" s="117">
        <v>90</v>
      </c>
      <c r="G626" s="117">
        <v>90</v>
      </c>
      <c r="H626" s="149">
        <f>IF(G626/F626*100&gt;100,100,G626/F626*100)</f>
        <v>100</v>
      </c>
      <c r="I626" s="117"/>
      <c r="J626" s="123" t="s">
        <v>166</v>
      </c>
      <c r="K626" s="120" t="s">
        <v>489</v>
      </c>
      <c r="L626" s="117" t="s">
        <v>351</v>
      </c>
      <c r="M626" s="117">
        <v>58752</v>
      </c>
      <c r="N626" s="117">
        <v>59536</v>
      </c>
      <c r="O626" s="119">
        <f>IF(N626/M626*100&gt;110,110,N626/M626*100)</f>
        <v>101.33442265795208</v>
      </c>
      <c r="P626" s="132"/>
      <c r="Q626" s="115"/>
      <c r="R626" s="117"/>
      <c r="S626" s="599"/>
      <c r="T626" s="232"/>
    </row>
    <row r="627" spans="1:20" s="129" customFormat="1" ht="40.5" customHeight="1" x14ac:dyDescent="0.35">
      <c r="A627" s="500"/>
      <c r="B627" s="504"/>
      <c r="C627" s="208"/>
      <c r="D627" s="200" t="s">
        <v>6</v>
      </c>
      <c r="E627" s="208"/>
      <c r="F627" s="201"/>
      <c r="G627" s="201"/>
      <c r="H627" s="204"/>
      <c r="I627" s="204">
        <f>H626</f>
        <v>100</v>
      </c>
      <c r="J627" s="199"/>
      <c r="K627" s="200" t="s">
        <v>6</v>
      </c>
      <c r="L627" s="201"/>
      <c r="M627" s="205"/>
      <c r="N627" s="205"/>
      <c r="O627" s="204"/>
      <c r="P627" s="204">
        <f>O626</f>
        <v>101.33442265795208</v>
      </c>
      <c r="Q627" s="204">
        <f>(I627+P627)/2</f>
        <v>100.66721132897604</v>
      </c>
      <c r="R627" s="208" t="s">
        <v>31</v>
      </c>
      <c r="S627" s="599"/>
      <c r="T627" s="128"/>
    </row>
    <row r="628" spans="1:20" s="233" customFormat="1" ht="73.5" customHeight="1" x14ac:dyDescent="0.35">
      <c r="A628" s="500">
        <v>46</v>
      </c>
      <c r="B628" s="504" t="s">
        <v>147</v>
      </c>
      <c r="C628" s="116" t="s">
        <v>12</v>
      </c>
      <c r="D628" s="159" t="s">
        <v>129</v>
      </c>
      <c r="E628" s="116"/>
      <c r="F628" s="116"/>
      <c r="G628" s="116"/>
      <c r="H628" s="115"/>
      <c r="I628" s="115"/>
      <c r="J628" s="116" t="s">
        <v>12</v>
      </c>
      <c r="K628" s="159" t="s">
        <v>129</v>
      </c>
      <c r="L628" s="117"/>
      <c r="M628" s="117"/>
      <c r="N628" s="117"/>
      <c r="O628" s="115"/>
      <c r="P628" s="132"/>
      <c r="Q628" s="115"/>
      <c r="R628" s="117"/>
      <c r="S628" s="599" t="s">
        <v>287</v>
      </c>
      <c r="T628" s="232"/>
    </row>
    <row r="629" spans="1:20" s="233" customFormat="1" ht="69" customHeight="1" x14ac:dyDescent="0.35">
      <c r="A629" s="500"/>
      <c r="B629" s="504"/>
      <c r="C629" s="117" t="s">
        <v>7</v>
      </c>
      <c r="D629" s="120" t="s">
        <v>130</v>
      </c>
      <c r="E629" s="117" t="s">
        <v>25</v>
      </c>
      <c r="F629" s="117">
        <v>100</v>
      </c>
      <c r="G629" s="117">
        <v>100</v>
      </c>
      <c r="H629" s="149">
        <f t="shared" ref="H629:H633" si="35">IF(G629/F629*100&gt;100,100,G629/F629*100)</f>
        <v>100</v>
      </c>
      <c r="I629" s="117"/>
      <c r="J629" s="117" t="s">
        <v>7</v>
      </c>
      <c r="K629" s="120" t="s">
        <v>90</v>
      </c>
      <c r="L629" s="117" t="s">
        <v>38</v>
      </c>
      <c r="M629" s="117">
        <v>205</v>
      </c>
      <c r="N629" s="117">
        <v>209</v>
      </c>
      <c r="O629" s="119">
        <f>IF(N629/M629*100&gt;110,110,N629/M629*100)</f>
        <v>101.95121951219512</v>
      </c>
      <c r="P629" s="132"/>
      <c r="Q629" s="115"/>
      <c r="R629" s="117"/>
      <c r="S629" s="599"/>
      <c r="T629" s="232"/>
    </row>
    <row r="630" spans="1:20" s="233" customFormat="1" ht="40.5" customHeight="1" x14ac:dyDescent="0.35">
      <c r="A630" s="500"/>
      <c r="B630" s="504"/>
      <c r="C630" s="117" t="s">
        <v>8</v>
      </c>
      <c r="D630" s="120" t="s">
        <v>593</v>
      </c>
      <c r="E630" s="117" t="s">
        <v>25</v>
      </c>
      <c r="F630" s="117">
        <v>100</v>
      </c>
      <c r="G630" s="117">
        <v>100</v>
      </c>
      <c r="H630" s="149">
        <f t="shared" si="35"/>
        <v>100</v>
      </c>
      <c r="I630" s="117"/>
      <c r="J630" s="117"/>
      <c r="K630" s="133"/>
      <c r="L630" s="117"/>
      <c r="M630" s="122"/>
      <c r="N630" s="122"/>
      <c r="O630" s="119"/>
      <c r="P630" s="132"/>
      <c r="Q630" s="115"/>
      <c r="R630" s="117"/>
      <c r="S630" s="599"/>
      <c r="T630" s="232"/>
    </row>
    <row r="631" spans="1:20" s="233" customFormat="1" ht="57.75" customHeight="1" x14ac:dyDescent="0.35">
      <c r="A631" s="500"/>
      <c r="B631" s="504"/>
      <c r="C631" s="117" t="s">
        <v>9</v>
      </c>
      <c r="D631" s="120" t="s">
        <v>488</v>
      </c>
      <c r="E631" s="117" t="s">
        <v>25</v>
      </c>
      <c r="F631" s="117">
        <v>100</v>
      </c>
      <c r="G631" s="117">
        <v>100</v>
      </c>
      <c r="H631" s="149">
        <f t="shared" si="35"/>
        <v>100</v>
      </c>
      <c r="I631" s="117"/>
      <c r="J631" s="123"/>
      <c r="K631" s="120"/>
      <c r="L631" s="117"/>
      <c r="M631" s="124"/>
      <c r="N631" s="124"/>
      <c r="O631" s="119"/>
      <c r="P631" s="132"/>
      <c r="Q631" s="115"/>
      <c r="R631" s="117"/>
      <c r="S631" s="599"/>
      <c r="T631" s="232"/>
    </row>
    <row r="632" spans="1:20" s="233" customFormat="1" ht="84" customHeight="1" x14ac:dyDescent="0.35">
      <c r="A632" s="500"/>
      <c r="B632" s="504"/>
      <c r="C632" s="117" t="s">
        <v>10</v>
      </c>
      <c r="D632" s="120" t="s">
        <v>89</v>
      </c>
      <c r="E632" s="117" t="s">
        <v>25</v>
      </c>
      <c r="F632" s="117">
        <v>90</v>
      </c>
      <c r="G632" s="117">
        <v>90</v>
      </c>
      <c r="H632" s="149">
        <f t="shared" si="35"/>
        <v>100</v>
      </c>
      <c r="I632" s="117"/>
      <c r="J632" s="123"/>
      <c r="K632" s="120"/>
      <c r="L632" s="117"/>
      <c r="M632" s="124"/>
      <c r="N632" s="124"/>
      <c r="O632" s="119"/>
      <c r="P632" s="132"/>
      <c r="Q632" s="115"/>
      <c r="R632" s="117"/>
      <c r="S632" s="599"/>
      <c r="T632" s="232"/>
    </row>
    <row r="633" spans="1:20" s="233" customFormat="1" ht="112.5" customHeight="1" x14ac:dyDescent="0.35">
      <c r="A633" s="500"/>
      <c r="B633" s="504"/>
      <c r="C633" s="117" t="s">
        <v>35</v>
      </c>
      <c r="D633" s="120" t="s">
        <v>131</v>
      </c>
      <c r="E633" s="117" t="s">
        <v>25</v>
      </c>
      <c r="F633" s="117">
        <v>100</v>
      </c>
      <c r="G633" s="117">
        <v>100</v>
      </c>
      <c r="H633" s="149">
        <f t="shared" si="35"/>
        <v>100</v>
      </c>
      <c r="I633" s="117"/>
      <c r="J633" s="123"/>
      <c r="K633" s="120"/>
      <c r="L633" s="117"/>
      <c r="M633" s="124"/>
      <c r="N633" s="124"/>
      <c r="O633" s="119"/>
      <c r="P633" s="132"/>
      <c r="Q633" s="115"/>
      <c r="R633" s="117"/>
      <c r="S633" s="599"/>
      <c r="T633" s="232"/>
    </row>
    <row r="634" spans="1:20" s="448" customFormat="1" ht="40.5" customHeight="1" x14ac:dyDescent="0.35">
      <c r="A634" s="500"/>
      <c r="B634" s="504"/>
      <c r="C634" s="208"/>
      <c r="D634" s="200" t="s">
        <v>6</v>
      </c>
      <c r="E634" s="208"/>
      <c r="F634" s="201"/>
      <c r="G634" s="201"/>
      <c r="H634" s="204"/>
      <c r="I634" s="204">
        <f>(H629+H630+H631+H632+H633)/5</f>
        <v>100</v>
      </c>
      <c r="J634" s="199"/>
      <c r="K634" s="200" t="s">
        <v>6</v>
      </c>
      <c r="L634" s="201"/>
      <c r="M634" s="205"/>
      <c r="N634" s="205"/>
      <c r="O634" s="204"/>
      <c r="P634" s="204">
        <f>O629</f>
        <v>101.95121951219512</v>
      </c>
      <c r="Q634" s="204">
        <f>(I634+P634)/2</f>
        <v>100.97560975609755</v>
      </c>
      <c r="R634" s="208" t="s">
        <v>31</v>
      </c>
      <c r="S634" s="599"/>
      <c r="T634" s="447"/>
    </row>
    <row r="635" spans="1:20" s="233" customFormat="1" ht="73.5" customHeight="1" x14ac:dyDescent="0.35">
      <c r="A635" s="500"/>
      <c r="B635" s="504"/>
      <c r="C635" s="116" t="s">
        <v>13</v>
      </c>
      <c r="D635" s="159" t="s">
        <v>132</v>
      </c>
      <c r="E635" s="117"/>
      <c r="F635" s="117"/>
      <c r="G635" s="117"/>
      <c r="H635" s="115"/>
      <c r="I635" s="115"/>
      <c r="J635" s="116" t="s">
        <v>13</v>
      </c>
      <c r="K635" s="159" t="s">
        <v>132</v>
      </c>
      <c r="L635" s="117"/>
      <c r="M635" s="124"/>
      <c r="N635" s="124"/>
      <c r="O635" s="115"/>
      <c r="P635" s="132"/>
      <c r="Q635" s="115"/>
      <c r="R635" s="117"/>
      <c r="S635" s="599"/>
      <c r="T635" s="232"/>
    </row>
    <row r="636" spans="1:20" s="233" customFormat="1" ht="73.5" customHeight="1" x14ac:dyDescent="0.35">
      <c r="A636" s="500"/>
      <c r="B636" s="504"/>
      <c r="C636" s="117" t="s">
        <v>14</v>
      </c>
      <c r="D636" s="120" t="s">
        <v>133</v>
      </c>
      <c r="E636" s="117" t="s">
        <v>25</v>
      </c>
      <c r="F636" s="117">
        <v>100</v>
      </c>
      <c r="G636" s="117">
        <v>100</v>
      </c>
      <c r="H636" s="149">
        <f t="shared" ref="H636:H640" si="36">IF(G636/F636*100&gt;100,100,G636/F636*100)</f>
        <v>100</v>
      </c>
      <c r="I636" s="117"/>
      <c r="J636" s="123" t="s">
        <v>14</v>
      </c>
      <c r="K636" s="120" t="s">
        <v>90</v>
      </c>
      <c r="L636" s="117" t="s">
        <v>38</v>
      </c>
      <c r="M636" s="117">
        <v>298</v>
      </c>
      <c r="N636" s="117">
        <v>295</v>
      </c>
      <c r="O636" s="119">
        <f>IF(N636/M636*100&gt;110,110,N636/M636*100)</f>
        <v>98.993288590604024</v>
      </c>
      <c r="P636" s="117"/>
      <c r="Q636" s="115"/>
      <c r="R636" s="117"/>
      <c r="S636" s="599"/>
      <c r="T636" s="232"/>
    </row>
    <row r="637" spans="1:20" s="233" customFormat="1" ht="57" customHeight="1" x14ac:dyDescent="0.35">
      <c r="A637" s="500"/>
      <c r="B637" s="504"/>
      <c r="C637" s="117" t="s">
        <v>15</v>
      </c>
      <c r="D637" s="120" t="s">
        <v>591</v>
      </c>
      <c r="E637" s="117" t="s">
        <v>25</v>
      </c>
      <c r="F637" s="117">
        <v>100</v>
      </c>
      <c r="G637" s="117">
        <v>100</v>
      </c>
      <c r="H637" s="149">
        <f t="shared" si="36"/>
        <v>100</v>
      </c>
      <c r="I637" s="117"/>
      <c r="J637" s="123"/>
      <c r="K637" s="120"/>
      <c r="L637" s="117"/>
      <c r="M637" s="124"/>
      <c r="N637" s="124"/>
      <c r="O637" s="119"/>
      <c r="P637" s="132"/>
      <c r="Q637" s="115"/>
      <c r="R637" s="117"/>
      <c r="S637" s="599"/>
      <c r="T637" s="232"/>
    </row>
    <row r="638" spans="1:20" s="233" customFormat="1" ht="59.25" customHeight="1" x14ac:dyDescent="0.35">
      <c r="A638" s="500"/>
      <c r="B638" s="504"/>
      <c r="C638" s="117" t="s">
        <v>39</v>
      </c>
      <c r="D638" s="120" t="s">
        <v>488</v>
      </c>
      <c r="E638" s="117" t="s">
        <v>25</v>
      </c>
      <c r="F638" s="117">
        <v>100</v>
      </c>
      <c r="G638" s="117">
        <v>100</v>
      </c>
      <c r="H638" s="149">
        <f t="shared" si="36"/>
        <v>100</v>
      </c>
      <c r="I638" s="117"/>
      <c r="J638" s="123"/>
      <c r="K638" s="120"/>
      <c r="L638" s="117"/>
      <c r="M638" s="124"/>
      <c r="N638" s="124"/>
      <c r="O638" s="119"/>
      <c r="P638" s="132"/>
      <c r="Q638" s="115"/>
      <c r="R638" s="117"/>
      <c r="S638" s="599"/>
      <c r="T638" s="232"/>
    </row>
    <row r="639" spans="1:20" s="233" customFormat="1" ht="73.5" customHeight="1" x14ac:dyDescent="0.35">
      <c r="A639" s="500"/>
      <c r="B639" s="504"/>
      <c r="C639" s="117" t="s">
        <v>45</v>
      </c>
      <c r="D639" s="120" t="s">
        <v>89</v>
      </c>
      <c r="E639" s="117" t="s">
        <v>25</v>
      </c>
      <c r="F639" s="117">
        <v>90</v>
      </c>
      <c r="G639" s="117">
        <v>90</v>
      </c>
      <c r="H639" s="149">
        <f t="shared" si="36"/>
        <v>100</v>
      </c>
      <c r="I639" s="117"/>
      <c r="J639" s="123"/>
      <c r="K639" s="120"/>
      <c r="L639" s="117"/>
      <c r="M639" s="124"/>
      <c r="N639" s="124"/>
      <c r="O639" s="119"/>
      <c r="P639" s="132"/>
      <c r="Q639" s="115"/>
      <c r="R639" s="117"/>
      <c r="S639" s="599"/>
      <c r="T639" s="232"/>
    </row>
    <row r="640" spans="1:20" s="233" customFormat="1" ht="108.75" customHeight="1" x14ac:dyDescent="0.35">
      <c r="A640" s="500"/>
      <c r="B640" s="504"/>
      <c r="C640" s="117" t="s">
        <v>66</v>
      </c>
      <c r="D640" s="120" t="s">
        <v>131</v>
      </c>
      <c r="E640" s="117" t="s">
        <v>25</v>
      </c>
      <c r="F640" s="117">
        <v>100</v>
      </c>
      <c r="G640" s="117">
        <v>100</v>
      </c>
      <c r="H640" s="149">
        <f t="shared" si="36"/>
        <v>100</v>
      </c>
      <c r="I640" s="117"/>
      <c r="J640" s="123"/>
      <c r="K640" s="120"/>
      <c r="L640" s="117"/>
      <c r="M640" s="124"/>
      <c r="N640" s="124"/>
      <c r="O640" s="119"/>
      <c r="P640" s="132"/>
      <c r="Q640" s="115"/>
      <c r="R640" s="117"/>
      <c r="S640" s="599"/>
      <c r="T640" s="232"/>
    </row>
    <row r="641" spans="1:20" s="448" customFormat="1" ht="40.5" customHeight="1" x14ac:dyDescent="0.35">
      <c r="A641" s="500"/>
      <c r="B641" s="504"/>
      <c r="C641" s="208"/>
      <c r="D641" s="200" t="s">
        <v>6</v>
      </c>
      <c r="E641" s="208"/>
      <c r="F641" s="201"/>
      <c r="G641" s="201"/>
      <c r="H641" s="204"/>
      <c r="I641" s="204">
        <f>(H636+H637+H638+H639+H640)/5</f>
        <v>100</v>
      </c>
      <c r="J641" s="199"/>
      <c r="K641" s="200" t="s">
        <v>6</v>
      </c>
      <c r="L641" s="201"/>
      <c r="M641" s="205"/>
      <c r="N641" s="205"/>
      <c r="O641" s="204"/>
      <c r="P641" s="204">
        <f>O636</f>
        <v>98.993288590604024</v>
      </c>
      <c r="Q641" s="204">
        <f>(I641+P641)/2</f>
        <v>99.496644295302019</v>
      </c>
      <c r="R641" s="208" t="s">
        <v>376</v>
      </c>
      <c r="S641" s="599"/>
      <c r="T641" s="447"/>
    </row>
    <row r="642" spans="1:20" s="233" customFormat="1" ht="73.5" customHeight="1" x14ac:dyDescent="0.35">
      <c r="A642" s="500"/>
      <c r="B642" s="504"/>
      <c r="C642" s="116" t="s">
        <v>28</v>
      </c>
      <c r="D642" s="159" t="s">
        <v>134</v>
      </c>
      <c r="E642" s="117"/>
      <c r="F642" s="117"/>
      <c r="G642" s="117"/>
      <c r="H642" s="115"/>
      <c r="I642" s="115"/>
      <c r="J642" s="116" t="s">
        <v>28</v>
      </c>
      <c r="K642" s="159" t="str">
        <f>D642</f>
        <v>Реализация основных общеобразовательных программ среднего общего образования</v>
      </c>
      <c r="L642" s="117"/>
      <c r="M642" s="124"/>
      <c r="N642" s="124"/>
      <c r="O642" s="115"/>
      <c r="P642" s="132"/>
      <c r="Q642" s="115"/>
      <c r="R642" s="117"/>
      <c r="S642" s="599"/>
      <c r="T642" s="232"/>
    </row>
    <row r="643" spans="1:20" s="233" customFormat="1" ht="73.5" customHeight="1" x14ac:dyDescent="0.35">
      <c r="A643" s="500"/>
      <c r="B643" s="504"/>
      <c r="C643" s="117" t="s">
        <v>29</v>
      </c>
      <c r="D643" s="120" t="s">
        <v>135</v>
      </c>
      <c r="E643" s="117" t="s">
        <v>25</v>
      </c>
      <c r="F643" s="117">
        <v>100</v>
      </c>
      <c r="G643" s="117">
        <v>100</v>
      </c>
      <c r="H643" s="149">
        <f t="shared" ref="H643:H647" si="37">IF(G643/F643*100&gt;100,100,G643/F643*100)</f>
        <v>100</v>
      </c>
      <c r="I643" s="117"/>
      <c r="J643" s="123" t="s">
        <v>29</v>
      </c>
      <c r="K643" s="120" t="s">
        <v>90</v>
      </c>
      <c r="L643" s="117" t="s">
        <v>38</v>
      </c>
      <c r="M643" s="117">
        <v>72</v>
      </c>
      <c r="N643" s="117">
        <v>65</v>
      </c>
      <c r="O643" s="119">
        <f>IF(N643/M643*100&gt;110,110,N643/M643*100)</f>
        <v>90.277777777777786</v>
      </c>
      <c r="P643" s="117"/>
      <c r="Q643" s="115"/>
      <c r="R643" s="117"/>
      <c r="S643" s="599"/>
      <c r="T643" s="232"/>
    </row>
    <row r="644" spans="1:20" s="233" customFormat="1" ht="51" customHeight="1" x14ac:dyDescent="0.35">
      <c r="A644" s="500"/>
      <c r="B644" s="504"/>
      <c r="C644" s="117" t="s">
        <v>30</v>
      </c>
      <c r="D644" s="120" t="s">
        <v>592</v>
      </c>
      <c r="E644" s="117" t="s">
        <v>25</v>
      </c>
      <c r="F644" s="117">
        <v>100</v>
      </c>
      <c r="G644" s="117">
        <v>100</v>
      </c>
      <c r="H644" s="149">
        <f t="shared" si="37"/>
        <v>100</v>
      </c>
      <c r="I644" s="117"/>
      <c r="J644" s="123"/>
      <c r="K644" s="120"/>
      <c r="L644" s="117"/>
      <c r="M644" s="124"/>
      <c r="N644" s="124"/>
      <c r="O644" s="119"/>
      <c r="P644" s="132"/>
      <c r="Q644" s="115"/>
      <c r="R644" s="117"/>
      <c r="S644" s="599"/>
      <c r="T644" s="232"/>
    </row>
    <row r="645" spans="1:20" s="233" customFormat="1" ht="63" customHeight="1" x14ac:dyDescent="0.35">
      <c r="A645" s="500"/>
      <c r="B645" s="504"/>
      <c r="C645" s="117" t="s">
        <v>52</v>
      </c>
      <c r="D645" s="120" t="s">
        <v>488</v>
      </c>
      <c r="E645" s="117" t="s">
        <v>25</v>
      </c>
      <c r="F645" s="117">
        <v>100</v>
      </c>
      <c r="G645" s="117">
        <v>100</v>
      </c>
      <c r="H645" s="149">
        <f t="shared" si="37"/>
        <v>100</v>
      </c>
      <c r="I645" s="117"/>
      <c r="J645" s="123"/>
      <c r="K645" s="120"/>
      <c r="L645" s="117"/>
      <c r="M645" s="124"/>
      <c r="N645" s="124"/>
      <c r="O645" s="119"/>
      <c r="P645" s="132"/>
      <c r="Q645" s="115"/>
      <c r="R645" s="117"/>
      <c r="S645" s="599"/>
      <c r="T645" s="232"/>
    </row>
    <row r="646" spans="1:20" s="233" customFormat="1" ht="73.5" customHeight="1" x14ac:dyDescent="0.35">
      <c r="A646" s="500"/>
      <c r="B646" s="504"/>
      <c r="C646" s="117" t="s">
        <v>53</v>
      </c>
      <c r="D646" s="120" t="s">
        <v>89</v>
      </c>
      <c r="E646" s="117" t="s">
        <v>25</v>
      </c>
      <c r="F646" s="117">
        <v>90</v>
      </c>
      <c r="G646" s="117">
        <v>90</v>
      </c>
      <c r="H646" s="149">
        <f t="shared" si="37"/>
        <v>100</v>
      </c>
      <c r="I646" s="117"/>
      <c r="J646" s="123"/>
      <c r="K646" s="120"/>
      <c r="L646" s="117"/>
      <c r="M646" s="124"/>
      <c r="N646" s="124"/>
      <c r="O646" s="119"/>
      <c r="P646" s="132"/>
      <c r="Q646" s="115"/>
      <c r="R646" s="117"/>
      <c r="S646" s="599"/>
      <c r="T646" s="232"/>
    </row>
    <row r="647" spans="1:20" s="233" customFormat="1" ht="116.25" customHeight="1" x14ac:dyDescent="0.35">
      <c r="A647" s="500"/>
      <c r="B647" s="504"/>
      <c r="C647" s="117" t="s">
        <v>136</v>
      </c>
      <c r="D647" s="120" t="s">
        <v>131</v>
      </c>
      <c r="E647" s="117" t="s">
        <v>25</v>
      </c>
      <c r="F647" s="117">
        <v>100</v>
      </c>
      <c r="G647" s="117">
        <v>100</v>
      </c>
      <c r="H647" s="149">
        <f t="shared" si="37"/>
        <v>100</v>
      </c>
      <c r="I647" s="117"/>
      <c r="J647" s="123"/>
      <c r="K647" s="120"/>
      <c r="L647" s="117"/>
      <c r="M647" s="124"/>
      <c r="N647" s="124"/>
      <c r="O647" s="119"/>
      <c r="P647" s="132"/>
      <c r="Q647" s="115"/>
      <c r="R647" s="117"/>
      <c r="S647" s="599"/>
      <c r="T647" s="232"/>
    </row>
    <row r="648" spans="1:20" s="448" customFormat="1" ht="40.5" customHeight="1" x14ac:dyDescent="0.35">
      <c r="A648" s="500"/>
      <c r="B648" s="504"/>
      <c r="C648" s="208"/>
      <c r="D648" s="200" t="s">
        <v>6</v>
      </c>
      <c r="E648" s="208"/>
      <c r="F648" s="201"/>
      <c r="G648" s="201"/>
      <c r="H648" s="204"/>
      <c r="I648" s="204">
        <f>(H643+H644+H645+H646+H647)/5</f>
        <v>100</v>
      </c>
      <c r="J648" s="199"/>
      <c r="K648" s="200" t="s">
        <v>6</v>
      </c>
      <c r="L648" s="201"/>
      <c r="M648" s="205"/>
      <c r="N648" s="205"/>
      <c r="O648" s="204"/>
      <c r="P648" s="204">
        <f>O643</f>
        <v>90.277777777777786</v>
      </c>
      <c r="Q648" s="204">
        <f>(I648+P648)/2</f>
        <v>95.138888888888886</v>
      </c>
      <c r="R648" s="208" t="s">
        <v>376</v>
      </c>
      <c r="S648" s="599"/>
      <c r="T648" s="447"/>
    </row>
    <row r="649" spans="1:20" s="233" customFormat="1" ht="51" customHeight="1" x14ac:dyDescent="0.35">
      <c r="A649" s="500"/>
      <c r="B649" s="504"/>
      <c r="C649" s="116" t="s">
        <v>42</v>
      </c>
      <c r="D649" s="159" t="s">
        <v>91</v>
      </c>
      <c r="E649" s="117"/>
      <c r="F649" s="117"/>
      <c r="G649" s="117"/>
      <c r="H649" s="115"/>
      <c r="I649" s="115"/>
      <c r="J649" s="116" t="s">
        <v>42</v>
      </c>
      <c r="K649" s="159" t="s">
        <v>91</v>
      </c>
      <c r="L649" s="117"/>
      <c r="M649" s="124"/>
      <c r="N649" s="124"/>
      <c r="O649" s="115"/>
      <c r="P649" s="132"/>
      <c r="Q649" s="115"/>
      <c r="R649" s="117"/>
      <c r="S649" s="599"/>
      <c r="T649" s="232"/>
    </row>
    <row r="650" spans="1:20" s="233" customFormat="1" ht="55.5" customHeight="1" x14ac:dyDescent="0.35">
      <c r="A650" s="500"/>
      <c r="B650" s="504"/>
      <c r="C650" s="117" t="s">
        <v>43</v>
      </c>
      <c r="D650" s="120" t="s">
        <v>137</v>
      </c>
      <c r="E650" s="117" t="s">
        <v>25</v>
      </c>
      <c r="F650" s="117">
        <v>100</v>
      </c>
      <c r="G650" s="117">
        <v>100</v>
      </c>
      <c r="H650" s="149">
        <f t="shared" ref="H650:H651" si="38">IF(G650/F650*100&gt;100,100,G650/F650*100)</f>
        <v>100</v>
      </c>
      <c r="I650" s="117"/>
      <c r="J650" s="123" t="s">
        <v>43</v>
      </c>
      <c r="K650" s="120" t="s">
        <v>90</v>
      </c>
      <c r="L650" s="117" t="s">
        <v>38</v>
      </c>
      <c r="M650" s="117">
        <v>177</v>
      </c>
      <c r="N650" s="117">
        <v>177</v>
      </c>
      <c r="O650" s="119">
        <f>IF(N650/M650*100&gt;110,110,N650/M650*100)</f>
        <v>100</v>
      </c>
      <c r="P650" s="132"/>
      <c r="Q650" s="115"/>
      <c r="R650" s="117"/>
      <c r="S650" s="599"/>
      <c r="T650" s="232"/>
    </row>
    <row r="651" spans="1:20" s="233" customFormat="1" ht="73.5" customHeight="1" x14ac:dyDescent="0.35">
      <c r="A651" s="500"/>
      <c r="B651" s="504"/>
      <c r="C651" s="117" t="s">
        <v>138</v>
      </c>
      <c r="D651" s="120" t="s">
        <v>139</v>
      </c>
      <c r="E651" s="117" t="s">
        <v>25</v>
      </c>
      <c r="F651" s="117">
        <v>90</v>
      </c>
      <c r="G651" s="117">
        <v>90</v>
      </c>
      <c r="H651" s="149">
        <f t="shared" si="38"/>
        <v>100</v>
      </c>
      <c r="I651" s="117"/>
      <c r="J651" s="123"/>
      <c r="K651" s="120"/>
      <c r="L651" s="117"/>
      <c r="M651" s="124"/>
      <c r="N651" s="124"/>
      <c r="O651" s="119"/>
      <c r="P651" s="132"/>
      <c r="Q651" s="115"/>
      <c r="R651" s="117"/>
      <c r="S651" s="599"/>
      <c r="T651" s="232"/>
    </row>
    <row r="652" spans="1:20" s="448" customFormat="1" ht="40.5" customHeight="1" x14ac:dyDescent="0.35">
      <c r="A652" s="500"/>
      <c r="B652" s="504"/>
      <c r="C652" s="208"/>
      <c r="D652" s="200" t="s">
        <v>6</v>
      </c>
      <c r="E652" s="208"/>
      <c r="F652" s="201"/>
      <c r="G652" s="201"/>
      <c r="H652" s="204"/>
      <c r="I652" s="204">
        <f>(H650+H651)/2</f>
        <v>100</v>
      </c>
      <c r="J652" s="199"/>
      <c r="K652" s="200" t="s">
        <v>6</v>
      </c>
      <c r="L652" s="201"/>
      <c r="M652" s="205"/>
      <c r="N652" s="205"/>
      <c r="O652" s="204"/>
      <c r="P652" s="204">
        <f>O650</f>
        <v>100</v>
      </c>
      <c r="Q652" s="204">
        <f>(I652+P652)/2</f>
        <v>100</v>
      </c>
      <c r="R652" s="208" t="s">
        <v>31</v>
      </c>
      <c r="S652" s="599"/>
      <c r="T652" s="447"/>
    </row>
    <row r="653" spans="1:20" s="233" customFormat="1" ht="54" customHeight="1" x14ac:dyDescent="0.35">
      <c r="A653" s="500"/>
      <c r="B653" s="504"/>
      <c r="C653" s="116" t="s">
        <v>165</v>
      </c>
      <c r="D653" s="159" t="s">
        <v>213</v>
      </c>
      <c r="E653" s="117"/>
      <c r="F653" s="117"/>
      <c r="G653" s="117"/>
      <c r="H653" s="115"/>
      <c r="I653" s="115"/>
      <c r="J653" s="116" t="s">
        <v>165</v>
      </c>
      <c r="K653" s="159" t="str">
        <f>D653</f>
        <v>Реализация дополнительных общеразвивающих программ</v>
      </c>
      <c r="L653" s="117"/>
      <c r="M653" s="124"/>
      <c r="N653" s="124"/>
      <c r="O653" s="115"/>
      <c r="P653" s="132"/>
      <c r="Q653" s="115"/>
      <c r="R653" s="116"/>
      <c r="S653" s="599"/>
      <c r="T653" s="232"/>
    </row>
    <row r="654" spans="1:20" s="233" customFormat="1" ht="106.5" customHeight="1" x14ac:dyDescent="0.35">
      <c r="A654" s="500"/>
      <c r="B654" s="504"/>
      <c r="C654" s="117" t="s">
        <v>166</v>
      </c>
      <c r="D654" s="120" t="s">
        <v>139</v>
      </c>
      <c r="E654" s="117" t="s">
        <v>25</v>
      </c>
      <c r="F654" s="117">
        <v>90</v>
      </c>
      <c r="G654" s="117">
        <v>90</v>
      </c>
      <c r="H654" s="149">
        <f>IF(G654/F654*100&gt;100,100,G654/F654*100)</f>
        <v>100</v>
      </c>
      <c r="I654" s="117"/>
      <c r="J654" s="123" t="s">
        <v>166</v>
      </c>
      <c r="K654" s="120" t="s">
        <v>489</v>
      </c>
      <c r="L654" s="117" t="s">
        <v>353</v>
      </c>
      <c r="M654" s="117">
        <v>55896</v>
      </c>
      <c r="N654" s="117">
        <v>53312</v>
      </c>
      <c r="O654" s="119">
        <f>IF(N654/M654*100&gt;110,110,N654/M654*100)</f>
        <v>95.37712895377129</v>
      </c>
      <c r="P654" s="132"/>
      <c r="Q654" s="115"/>
      <c r="R654" s="117"/>
      <c r="S654" s="599"/>
      <c r="T654" s="232"/>
    </row>
    <row r="655" spans="1:20" s="448" customFormat="1" ht="54" customHeight="1" x14ac:dyDescent="0.35">
      <c r="A655" s="500"/>
      <c r="B655" s="504"/>
      <c r="C655" s="208"/>
      <c r="D655" s="200" t="s">
        <v>6</v>
      </c>
      <c r="E655" s="208"/>
      <c r="F655" s="201"/>
      <c r="G655" s="201"/>
      <c r="H655" s="204"/>
      <c r="I655" s="204">
        <f>H654</f>
        <v>100</v>
      </c>
      <c r="J655" s="199"/>
      <c r="K655" s="200" t="s">
        <v>6</v>
      </c>
      <c r="L655" s="201"/>
      <c r="M655" s="205"/>
      <c r="N655" s="205"/>
      <c r="O655" s="204"/>
      <c r="P655" s="204">
        <f>O654</f>
        <v>95.37712895377129</v>
      </c>
      <c r="Q655" s="204">
        <f>(I655+P655)/2</f>
        <v>97.688564476885645</v>
      </c>
      <c r="R655" s="208" t="s">
        <v>376</v>
      </c>
      <c r="S655" s="599"/>
      <c r="T655" s="447"/>
    </row>
    <row r="656" spans="1:20" s="233" customFormat="1" ht="88.5" customHeight="1" x14ac:dyDescent="0.35">
      <c r="A656" s="500"/>
      <c r="B656" s="504"/>
      <c r="C656" s="116" t="s">
        <v>171</v>
      </c>
      <c r="D656" s="159" t="s">
        <v>490</v>
      </c>
      <c r="E656" s="117"/>
      <c r="F656" s="117"/>
      <c r="G656" s="117"/>
      <c r="H656" s="115"/>
      <c r="I656" s="115"/>
      <c r="J656" s="116" t="s">
        <v>171</v>
      </c>
      <c r="K656" s="159" t="str">
        <f>D656</f>
        <v>Научно-методическое и ресурсное обеспечение системы образования</v>
      </c>
      <c r="L656" s="117"/>
      <c r="M656" s="117"/>
      <c r="N656" s="115"/>
      <c r="O656" s="115"/>
      <c r="P656" s="132"/>
      <c r="Q656" s="115"/>
      <c r="R656" s="117"/>
      <c r="S656" s="599"/>
      <c r="T656" s="232"/>
    </row>
    <row r="657" spans="1:20" s="233" customFormat="1" ht="108" customHeight="1" x14ac:dyDescent="0.35">
      <c r="A657" s="500"/>
      <c r="B657" s="504"/>
      <c r="C657" s="117" t="s">
        <v>172</v>
      </c>
      <c r="D657" s="120" t="s">
        <v>475</v>
      </c>
      <c r="E657" s="117" t="s">
        <v>25</v>
      </c>
      <c r="F657" s="117">
        <v>90</v>
      </c>
      <c r="G657" s="117">
        <v>90</v>
      </c>
      <c r="H657" s="149">
        <f>IF(G657/F657*100&gt;100,100,G657/F657*100)</f>
        <v>100</v>
      </c>
      <c r="I657" s="117"/>
      <c r="J657" s="123" t="s">
        <v>172</v>
      </c>
      <c r="K657" s="120" t="s">
        <v>340</v>
      </c>
      <c r="L657" s="117" t="s">
        <v>268</v>
      </c>
      <c r="M657" s="117">
        <v>3</v>
      </c>
      <c r="N657" s="117">
        <v>3</v>
      </c>
      <c r="O657" s="119">
        <f>IF(N657/M657*100&gt;110,110,N657/M657*100)</f>
        <v>100</v>
      </c>
      <c r="P657" s="132"/>
      <c r="Q657" s="115"/>
      <c r="R657" s="117"/>
      <c r="S657" s="599"/>
      <c r="T657" s="232"/>
    </row>
    <row r="658" spans="1:20" s="448" customFormat="1" ht="42" customHeight="1" x14ac:dyDescent="0.35">
      <c r="A658" s="500"/>
      <c r="B658" s="504"/>
      <c r="C658" s="208"/>
      <c r="D658" s="200" t="s">
        <v>6</v>
      </c>
      <c r="E658" s="208"/>
      <c r="F658" s="201"/>
      <c r="G658" s="201"/>
      <c r="H658" s="204"/>
      <c r="I658" s="204">
        <f>H657</f>
        <v>100</v>
      </c>
      <c r="J658" s="199"/>
      <c r="K658" s="200" t="s">
        <v>6</v>
      </c>
      <c r="L658" s="201"/>
      <c r="M658" s="205"/>
      <c r="N658" s="205"/>
      <c r="O658" s="204"/>
      <c r="P658" s="204">
        <f>O657</f>
        <v>100</v>
      </c>
      <c r="Q658" s="204">
        <f>(I658+P658)/2</f>
        <v>100</v>
      </c>
      <c r="R658" s="208" t="s">
        <v>31</v>
      </c>
      <c r="S658" s="599"/>
      <c r="T658" s="447"/>
    </row>
    <row r="659" spans="1:20" s="233" customFormat="1" ht="59.25" customHeight="1" x14ac:dyDescent="0.35">
      <c r="A659" s="500">
        <v>47</v>
      </c>
      <c r="B659" s="504" t="s">
        <v>148</v>
      </c>
      <c r="C659" s="116" t="s">
        <v>12</v>
      </c>
      <c r="D659" s="159" t="s">
        <v>129</v>
      </c>
      <c r="E659" s="116"/>
      <c r="F659" s="116"/>
      <c r="G659" s="116"/>
      <c r="H659" s="115"/>
      <c r="I659" s="115"/>
      <c r="J659" s="116" t="s">
        <v>12</v>
      </c>
      <c r="K659" s="159" t="s">
        <v>129</v>
      </c>
      <c r="L659" s="117"/>
      <c r="M659" s="117"/>
      <c r="N659" s="117"/>
      <c r="O659" s="115"/>
      <c r="P659" s="132"/>
      <c r="Q659" s="115"/>
      <c r="R659" s="117"/>
      <c r="S659" s="599" t="s">
        <v>287</v>
      </c>
      <c r="T659" s="232"/>
    </row>
    <row r="660" spans="1:20" s="233" customFormat="1" ht="55.5" customHeight="1" x14ac:dyDescent="0.35">
      <c r="A660" s="500"/>
      <c r="B660" s="504"/>
      <c r="C660" s="117" t="s">
        <v>7</v>
      </c>
      <c r="D660" s="120" t="s">
        <v>130</v>
      </c>
      <c r="E660" s="117" t="s">
        <v>25</v>
      </c>
      <c r="F660" s="117">
        <v>100</v>
      </c>
      <c r="G660" s="117">
        <v>100</v>
      </c>
      <c r="H660" s="149">
        <f t="shared" ref="H660:H664" si="39">IF(G660/F660*100&gt;100,100,G660/F660*100)</f>
        <v>100</v>
      </c>
      <c r="I660" s="117"/>
      <c r="J660" s="117" t="s">
        <v>7</v>
      </c>
      <c r="K660" s="120" t="s">
        <v>90</v>
      </c>
      <c r="L660" s="117" t="s">
        <v>38</v>
      </c>
      <c r="M660" s="117">
        <v>211</v>
      </c>
      <c r="N660" s="117">
        <v>205</v>
      </c>
      <c r="O660" s="119">
        <f>IF(N660/M660*100&gt;110,110,N660/M660*100)</f>
        <v>97.156398104265406</v>
      </c>
      <c r="P660" s="132"/>
      <c r="Q660" s="115"/>
      <c r="R660" s="117"/>
      <c r="S660" s="599"/>
      <c r="T660" s="232"/>
    </row>
    <row r="661" spans="1:20" s="233" customFormat="1" ht="45" customHeight="1" x14ac:dyDescent="0.35">
      <c r="A661" s="500"/>
      <c r="B661" s="504"/>
      <c r="C661" s="117" t="s">
        <v>8</v>
      </c>
      <c r="D661" s="120" t="s">
        <v>593</v>
      </c>
      <c r="E661" s="117" t="s">
        <v>25</v>
      </c>
      <c r="F661" s="117">
        <v>100</v>
      </c>
      <c r="G661" s="117">
        <v>100</v>
      </c>
      <c r="H661" s="149">
        <f t="shared" si="39"/>
        <v>100</v>
      </c>
      <c r="I661" s="117"/>
      <c r="J661" s="117"/>
      <c r="K661" s="133"/>
      <c r="L661" s="117"/>
      <c r="M661" s="122"/>
      <c r="N661" s="122"/>
      <c r="O661" s="119"/>
      <c r="P661" s="132"/>
      <c r="Q661" s="115"/>
      <c r="R661" s="117"/>
      <c r="S661" s="599"/>
      <c r="T661" s="232"/>
    </row>
    <row r="662" spans="1:20" s="233" customFormat="1" ht="43.5" customHeight="1" x14ac:dyDescent="0.35">
      <c r="A662" s="500"/>
      <c r="B662" s="504"/>
      <c r="C662" s="117" t="s">
        <v>9</v>
      </c>
      <c r="D662" s="120" t="s">
        <v>488</v>
      </c>
      <c r="E662" s="117" t="s">
        <v>25</v>
      </c>
      <c r="F662" s="117">
        <v>100</v>
      </c>
      <c r="G662" s="117">
        <v>100</v>
      </c>
      <c r="H662" s="149">
        <f t="shared" si="39"/>
        <v>100</v>
      </c>
      <c r="I662" s="117"/>
      <c r="J662" s="123"/>
      <c r="K662" s="120"/>
      <c r="L662" s="117"/>
      <c r="M662" s="124"/>
      <c r="N662" s="124"/>
      <c r="O662" s="119"/>
      <c r="P662" s="132"/>
      <c r="Q662" s="115"/>
      <c r="R662" s="117"/>
      <c r="S662" s="599"/>
      <c r="T662" s="232"/>
    </row>
    <row r="663" spans="1:20" s="233" customFormat="1" ht="55.5" customHeight="1" x14ac:dyDescent="0.35">
      <c r="A663" s="500"/>
      <c r="B663" s="504"/>
      <c r="C663" s="117" t="s">
        <v>10</v>
      </c>
      <c r="D663" s="120" t="s">
        <v>89</v>
      </c>
      <c r="E663" s="117" t="s">
        <v>25</v>
      </c>
      <c r="F663" s="117">
        <v>90</v>
      </c>
      <c r="G663" s="117">
        <v>90</v>
      </c>
      <c r="H663" s="149">
        <f t="shared" si="39"/>
        <v>100</v>
      </c>
      <c r="I663" s="117"/>
      <c r="J663" s="123"/>
      <c r="K663" s="120"/>
      <c r="L663" s="117"/>
      <c r="M663" s="124"/>
      <c r="N663" s="124"/>
      <c r="O663" s="119"/>
      <c r="P663" s="132"/>
      <c r="Q663" s="115"/>
      <c r="R663" s="117"/>
      <c r="S663" s="599"/>
      <c r="T663" s="232"/>
    </row>
    <row r="664" spans="1:20" s="233" customFormat="1" ht="107.25" customHeight="1" x14ac:dyDescent="0.35">
      <c r="A664" s="500"/>
      <c r="B664" s="504"/>
      <c r="C664" s="117" t="s">
        <v>35</v>
      </c>
      <c r="D664" s="120" t="s">
        <v>131</v>
      </c>
      <c r="E664" s="117" t="s">
        <v>25</v>
      </c>
      <c r="F664" s="117">
        <v>100</v>
      </c>
      <c r="G664" s="117">
        <v>100</v>
      </c>
      <c r="H664" s="149">
        <f t="shared" si="39"/>
        <v>100</v>
      </c>
      <c r="I664" s="117"/>
      <c r="J664" s="123"/>
      <c r="K664" s="120"/>
      <c r="L664" s="117"/>
      <c r="M664" s="124"/>
      <c r="N664" s="124"/>
      <c r="O664" s="119"/>
      <c r="P664" s="132"/>
      <c r="Q664" s="115"/>
      <c r="R664" s="117"/>
      <c r="S664" s="599"/>
      <c r="T664" s="232"/>
    </row>
    <row r="665" spans="1:20" s="448" customFormat="1" ht="40.5" customHeight="1" x14ac:dyDescent="0.35">
      <c r="A665" s="500"/>
      <c r="B665" s="504"/>
      <c r="C665" s="208"/>
      <c r="D665" s="200" t="s">
        <v>6</v>
      </c>
      <c r="E665" s="208"/>
      <c r="F665" s="201"/>
      <c r="G665" s="201"/>
      <c r="H665" s="204"/>
      <c r="I665" s="204">
        <f>(H660+H661+H662+H663+H664)/5</f>
        <v>100</v>
      </c>
      <c r="J665" s="199"/>
      <c r="K665" s="200" t="s">
        <v>6</v>
      </c>
      <c r="L665" s="201"/>
      <c r="M665" s="205"/>
      <c r="N665" s="205"/>
      <c r="O665" s="204"/>
      <c r="P665" s="204">
        <f>O660</f>
        <v>97.156398104265406</v>
      </c>
      <c r="Q665" s="204">
        <f>(I665+P665)/2</f>
        <v>98.578199052132703</v>
      </c>
      <c r="R665" s="208" t="s">
        <v>376</v>
      </c>
      <c r="S665" s="599"/>
      <c r="T665" s="447"/>
    </row>
    <row r="666" spans="1:20" s="233" customFormat="1" ht="69" customHeight="1" x14ac:dyDescent="0.35">
      <c r="A666" s="500"/>
      <c r="B666" s="504"/>
      <c r="C666" s="116" t="s">
        <v>13</v>
      </c>
      <c r="D666" s="159" t="s">
        <v>132</v>
      </c>
      <c r="E666" s="117"/>
      <c r="F666" s="117"/>
      <c r="G666" s="117"/>
      <c r="H666" s="115"/>
      <c r="I666" s="115"/>
      <c r="J666" s="116" t="s">
        <v>13</v>
      </c>
      <c r="K666" s="159" t="s">
        <v>132</v>
      </c>
      <c r="L666" s="117"/>
      <c r="M666" s="124"/>
      <c r="N666" s="124"/>
      <c r="O666" s="115"/>
      <c r="P666" s="132"/>
      <c r="Q666" s="115"/>
      <c r="R666" s="117"/>
      <c r="S666" s="599"/>
      <c r="T666" s="232"/>
    </row>
    <row r="667" spans="1:20" s="233" customFormat="1" ht="69" customHeight="1" x14ac:dyDescent="0.35">
      <c r="A667" s="500"/>
      <c r="B667" s="504"/>
      <c r="C667" s="117" t="s">
        <v>14</v>
      </c>
      <c r="D667" s="120" t="s">
        <v>133</v>
      </c>
      <c r="E667" s="117" t="s">
        <v>25</v>
      </c>
      <c r="F667" s="117">
        <v>100</v>
      </c>
      <c r="G667" s="117">
        <v>100</v>
      </c>
      <c r="H667" s="149">
        <f t="shared" ref="H667:H671" si="40">IF(G667/F667*100&gt;100,100,G667/F667*100)</f>
        <v>100</v>
      </c>
      <c r="I667" s="117"/>
      <c r="J667" s="123" t="s">
        <v>14</v>
      </c>
      <c r="K667" s="120" t="s">
        <v>90</v>
      </c>
      <c r="L667" s="117" t="s">
        <v>38</v>
      </c>
      <c r="M667" s="117">
        <v>279</v>
      </c>
      <c r="N667" s="117">
        <v>282</v>
      </c>
      <c r="O667" s="119">
        <f>IF(N667/M667*100&gt;110,110,N667/M667*100)</f>
        <v>101.0752688172043</v>
      </c>
      <c r="P667" s="117"/>
      <c r="Q667" s="115"/>
      <c r="R667" s="117"/>
      <c r="S667" s="599"/>
      <c r="T667" s="232"/>
    </row>
    <row r="668" spans="1:20" s="233" customFormat="1" ht="36.75" customHeight="1" x14ac:dyDescent="0.35">
      <c r="A668" s="500"/>
      <c r="B668" s="504"/>
      <c r="C668" s="117" t="s">
        <v>15</v>
      </c>
      <c r="D668" s="120" t="s">
        <v>591</v>
      </c>
      <c r="E668" s="117" t="s">
        <v>25</v>
      </c>
      <c r="F668" s="117">
        <v>100</v>
      </c>
      <c r="G668" s="117">
        <v>100</v>
      </c>
      <c r="H668" s="149">
        <f t="shared" si="40"/>
        <v>100</v>
      </c>
      <c r="I668" s="117"/>
      <c r="J668" s="123"/>
      <c r="K668" s="120"/>
      <c r="L668" s="117"/>
      <c r="M668" s="124"/>
      <c r="N668" s="124"/>
      <c r="O668" s="119"/>
      <c r="P668" s="132"/>
      <c r="Q668" s="115"/>
      <c r="R668" s="117"/>
      <c r="S668" s="599"/>
      <c r="T668" s="232"/>
    </row>
    <row r="669" spans="1:20" s="233" customFormat="1" ht="36" customHeight="1" x14ac:dyDescent="0.35">
      <c r="A669" s="500"/>
      <c r="B669" s="504"/>
      <c r="C669" s="117" t="s">
        <v>39</v>
      </c>
      <c r="D669" s="120" t="s">
        <v>488</v>
      </c>
      <c r="E669" s="117" t="s">
        <v>25</v>
      </c>
      <c r="F669" s="117">
        <v>100</v>
      </c>
      <c r="G669" s="117">
        <v>100</v>
      </c>
      <c r="H669" s="149">
        <f t="shared" si="40"/>
        <v>100</v>
      </c>
      <c r="I669" s="117"/>
      <c r="J669" s="123"/>
      <c r="K669" s="120"/>
      <c r="L669" s="117"/>
      <c r="M669" s="124"/>
      <c r="N669" s="124"/>
      <c r="O669" s="119"/>
      <c r="P669" s="132"/>
      <c r="Q669" s="115"/>
      <c r="R669" s="117"/>
      <c r="S669" s="599"/>
      <c r="T669" s="232"/>
    </row>
    <row r="670" spans="1:20" s="233" customFormat="1" ht="69.75" x14ac:dyDescent="0.35">
      <c r="A670" s="500"/>
      <c r="B670" s="504"/>
      <c r="C670" s="117" t="s">
        <v>45</v>
      </c>
      <c r="D670" s="120" t="s">
        <v>89</v>
      </c>
      <c r="E670" s="117" t="s">
        <v>25</v>
      </c>
      <c r="F670" s="117">
        <v>90</v>
      </c>
      <c r="G670" s="117">
        <v>90</v>
      </c>
      <c r="H670" s="149">
        <f t="shared" si="40"/>
        <v>100</v>
      </c>
      <c r="I670" s="117"/>
      <c r="J670" s="123"/>
      <c r="K670" s="120"/>
      <c r="L670" s="117"/>
      <c r="M670" s="124"/>
      <c r="N670" s="124"/>
      <c r="O670" s="119"/>
      <c r="P670" s="132"/>
      <c r="Q670" s="115"/>
      <c r="R670" s="117"/>
      <c r="S670" s="599"/>
      <c r="T670" s="232"/>
    </row>
    <row r="671" spans="1:20" s="233" customFormat="1" ht="116.25" x14ac:dyDescent="0.35">
      <c r="A671" s="500"/>
      <c r="B671" s="504"/>
      <c r="C671" s="117" t="s">
        <v>66</v>
      </c>
      <c r="D671" s="120" t="s">
        <v>131</v>
      </c>
      <c r="E671" s="117" t="s">
        <v>25</v>
      </c>
      <c r="F671" s="117">
        <v>100</v>
      </c>
      <c r="G671" s="117">
        <v>100</v>
      </c>
      <c r="H671" s="149">
        <f t="shared" si="40"/>
        <v>100</v>
      </c>
      <c r="I671" s="117"/>
      <c r="J671" s="123"/>
      <c r="K671" s="120"/>
      <c r="L671" s="117"/>
      <c r="M671" s="124"/>
      <c r="N671" s="124"/>
      <c r="O671" s="119"/>
      <c r="P671" s="132"/>
      <c r="Q671" s="115"/>
      <c r="R671" s="117"/>
      <c r="S671" s="599"/>
      <c r="T671" s="232"/>
    </row>
    <row r="672" spans="1:20" s="448" customFormat="1" ht="40.5" customHeight="1" x14ac:dyDescent="0.35">
      <c r="A672" s="500"/>
      <c r="B672" s="504"/>
      <c r="C672" s="208"/>
      <c r="D672" s="200" t="s">
        <v>6</v>
      </c>
      <c r="E672" s="208"/>
      <c r="F672" s="201"/>
      <c r="G672" s="201"/>
      <c r="H672" s="204"/>
      <c r="I672" s="204">
        <f>(H667+H668+H669+H670+H671)/5</f>
        <v>100</v>
      </c>
      <c r="J672" s="199"/>
      <c r="K672" s="200" t="s">
        <v>6</v>
      </c>
      <c r="L672" s="201"/>
      <c r="M672" s="205"/>
      <c r="N672" s="205"/>
      <c r="O672" s="204"/>
      <c r="P672" s="204">
        <f>O667</f>
        <v>101.0752688172043</v>
      </c>
      <c r="Q672" s="204">
        <f>(I672+P672)/2</f>
        <v>100.53763440860214</v>
      </c>
      <c r="R672" s="208" t="s">
        <v>31</v>
      </c>
      <c r="S672" s="599"/>
      <c r="T672" s="447"/>
    </row>
    <row r="673" spans="1:20" s="233" customFormat="1" ht="54" customHeight="1" x14ac:dyDescent="0.35">
      <c r="A673" s="500"/>
      <c r="B673" s="504"/>
      <c r="C673" s="116" t="s">
        <v>28</v>
      </c>
      <c r="D673" s="159" t="s">
        <v>134</v>
      </c>
      <c r="E673" s="117"/>
      <c r="F673" s="117"/>
      <c r="G673" s="117"/>
      <c r="H673" s="115"/>
      <c r="I673" s="115"/>
      <c r="J673" s="116" t="s">
        <v>28</v>
      </c>
      <c r="K673" s="159" t="str">
        <f>D673</f>
        <v>Реализация основных общеобразовательных программ среднего общего образования</v>
      </c>
      <c r="L673" s="117"/>
      <c r="M673" s="124"/>
      <c r="N673" s="124"/>
      <c r="O673" s="115"/>
      <c r="P673" s="132"/>
      <c r="Q673" s="115"/>
      <c r="R673" s="117"/>
      <c r="S673" s="599"/>
      <c r="T673" s="232"/>
    </row>
    <row r="674" spans="1:20" s="233" customFormat="1" ht="53.25" customHeight="1" x14ac:dyDescent="0.35">
      <c r="A674" s="500"/>
      <c r="B674" s="504"/>
      <c r="C674" s="117" t="s">
        <v>29</v>
      </c>
      <c r="D674" s="120" t="s">
        <v>135</v>
      </c>
      <c r="E674" s="117" t="s">
        <v>25</v>
      </c>
      <c r="F674" s="117">
        <v>100</v>
      </c>
      <c r="G674" s="117">
        <v>100</v>
      </c>
      <c r="H674" s="149">
        <f t="shared" ref="H674:H678" si="41">IF(G674/F674*100&gt;100,100,G674/F674*100)</f>
        <v>100</v>
      </c>
      <c r="I674" s="117"/>
      <c r="J674" s="123" t="s">
        <v>29</v>
      </c>
      <c r="K674" s="120" t="s">
        <v>90</v>
      </c>
      <c r="L674" s="117" t="s">
        <v>38</v>
      </c>
      <c r="M674" s="117">
        <v>48</v>
      </c>
      <c r="N674" s="117">
        <v>47</v>
      </c>
      <c r="O674" s="119">
        <f>IF(N674/M674*100&gt;110,110,N674/M674*100)</f>
        <v>97.916666666666657</v>
      </c>
      <c r="P674" s="117"/>
      <c r="Q674" s="115"/>
      <c r="R674" s="117"/>
      <c r="S674" s="599"/>
      <c r="T674" s="232"/>
    </row>
    <row r="675" spans="1:20" s="233" customFormat="1" ht="45" customHeight="1" x14ac:dyDescent="0.35">
      <c r="A675" s="500"/>
      <c r="B675" s="504"/>
      <c r="C675" s="117" t="s">
        <v>30</v>
      </c>
      <c r="D675" s="120" t="s">
        <v>592</v>
      </c>
      <c r="E675" s="117" t="s">
        <v>25</v>
      </c>
      <c r="F675" s="117">
        <v>100</v>
      </c>
      <c r="G675" s="117">
        <v>100</v>
      </c>
      <c r="H675" s="149">
        <f t="shared" si="41"/>
        <v>100</v>
      </c>
      <c r="I675" s="117"/>
      <c r="J675" s="123"/>
      <c r="K675" s="120"/>
      <c r="L675" s="117"/>
      <c r="M675" s="124"/>
      <c r="N675" s="124"/>
      <c r="O675" s="119"/>
      <c r="P675" s="132"/>
      <c r="Q675" s="115"/>
      <c r="R675" s="117"/>
      <c r="S675" s="599"/>
      <c r="T675" s="232"/>
    </row>
    <row r="676" spans="1:20" s="233" customFormat="1" ht="37.5" customHeight="1" x14ac:dyDescent="0.35">
      <c r="A676" s="500"/>
      <c r="B676" s="504"/>
      <c r="C676" s="117" t="s">
        <v>52</v>
      </c>
      <c r="D676" s="120" t="s">
        <v>488</v>
      </c>
      <c r="E676" s="117" t="s">
        <v>25</v>
      </c>
      <c r="F676" s="117">
        <v>100</v>
      </c>
      <c r="G676" s="117">
        <v>100</v>
      </c>
      <c r="H676" s="149">
        <f t="shared" si="41"/>
        <v>100</v>
      </c>
      <c r="I676" s="117"/>
      <c r="J676" s="123"/>
      <c r="K676" s="120"/>
      <c r="L676" s="117"/>
      <c r="M676" s="124"/>
      <c r="N676" s="124"/>
      <c r="O676" s="119"/>
      <c r="P676" s="132"/>
      <c r="Q676" s="115"/>
      <c r="R676" s="117"/>
      <c r="S676" s="599"/>
      <c r="T676" s="232"/>
    </row>
    <row r="677" spans="1:20" s="233" customFormat="1" ht="69.75" x14ac:dyDescent="0.35">
      <c r="A677" s="500"/>
      <c r="B677" s="504"/>
      <c r="C677" s="117" t="s">
        <v>53</v>
      </c>
      <c r="D677" s="120" t="s">
        <v>89</v>
      </c>
      <c r="E677" s="117" t="s">
        <v>25</v>
      </c>
      <c r="F677" s="117">
        <v>90</v>
      </c>
      <c r="G677" s="117">
        <v>90</v>
      </c>
      <c r="H677" s="149">
        <f t="shared" si="41"/>
        <v>100</v>
      </c>
      <c r="I677" s="117"/>
      <c r="J677" s="123"/>
      <c r="K677" s="120"/>
      <c r="L677" s="117"/>
      <c r="M677" s="124"/>
      <c r="N677" s="124"/>
      <c r="O677" s="119"/>
      <c r="P677" s="132"/>
      <c r="Q677" s="115"/>
      <c r="R677" s="117"/>
      <c r="S677" s="599"/>
      <c r="T677" s="232"/>
    </row>
    <row r="678" spans="1:20" s="233" customFormat="1" ht="108.75" customHeight="1" x14ac:dyDescent="0.35">
      <c r="A678" s="500"/>
      <c r="B678" s="504"/>
      <c r="C678" s="117" t="s">
        <v>136</v>
      </c>
      <c r="D678" s="120" t="s">
        <v>131</v>
      </c>
      <c r="E678" s="117" t="s">
        <v>25</v>
      </c>
      <c r="F678" s="117">
        <v>100</v>
      </c>
      <c r="G678" s="117">
        <v>100</v>
      </c>
      <c r="H678" s="149">
        <f t="shared" si="41"/>
        <v>100</v>
      </c>
      <c r="I678" s="117"/>
      <c r="J678" s="123"/>
      <c r="K678" s="120"/>
      <c r="L678" s="117"/>
      <c r="M678" s="124"/>
      <c r="N678" s="124"/>
      <c r="O678" s="119"/>
      <c r="P678" s="132"/>
      <c r="Q678" s="115"/>
      <c r="R678" s="117"/>
      <c r="S678" s="599"/>
      <c r="T678" s="232"/>
    </row>
    <row r="679" spans="1:20" s="448" customFormat="1" ht="40.5" customHeight="1" x14ac:dyDescent="0.35">
      <c r="A679" s="500"/>
      <c r="B679" s="504"/>
      <c r="C679" s="208"/>
      <c r="D679" s="200" t="s">
        <v>6</v>
      </c>
      <c r="E679" s="208"/>
      <c r="F679" s="201"/>
      <c r="G679" s="201"/>
      <c r="H679" s="204"/>
      <c r="I679" s="204">
        <f>(H674+H675+H676+H677+H678)/5</f>
        <v>100</v>
      </c>
      <c r="J679" s="199"/>
      <c r="K679" s="200" t="s">
        <v>6</v>
      </c>
      <c r="L679" s="201"/>
      <c r="M679" s="205"/>
      <c r="N679" s="205"/>
      <c r="O679" s="204"/>
      <c r="P679" s="204">
        <f>O674</f>
        <v>97.916666666666657</v>
      </c>
      <c r="Q679" s="204">
        <f>(I679+P679)/2</f>
        <v>98.958333333333329</v>
      </c>
      <c r="R679" s="208" t="s">
        <v>376</v>
      </c>
      <c r="S679" s="599"/>
      <c r="T679" s="447"/>
    </row>
    <row r="680" spans="1:20" s="233" customFormat="1" ht="45" customHeight="1" x14ac:dyDescent="0.35">
      <c r="A680" s="500"/>
      <c r="B680" s="504"/>
      <c r="C680" s="116" t="s">
        <v>42</v>
      </c>
      <c r="D680" s="159" t="s">
        <v>91</v>
      </c>
      <c r="E680" s="117"/>
      <c r="F680" s="117"/>
      <c r="G680" s="117"/>
      <c r="H680" s="115"/>
      <c r="I680" s="115"/>
      <c r="J680" s="116" t="s">
        <v>42</v>
      </c>
      <c r="K680" s="159" t="s">
        <v>91</v>
      </c>
      <c r="L680" s="117"/>
      <c r="M680" s="124"/>
      <c r="N680" s="124"/>
      <c r="O680" s="115"/>
      <c r="P680" s="132"/>
      <c r="Q680" s="115"/>
      <c r="R680" s="117"/>
      <c r="S680" s="599"/>
      <c r="T680" s="232"/>
    </row>
    <row r="681" spans="1:20" s="233" customFormat="1" ht="42.75" customHeight="1" x14ac:dyDescent="0.35">
      <c r="A681" s="500"/>
      <c r="B681" s="504"/>
      <c r="C681" s="117" t="s">
        <v>43</v>
      </c>
      <c r="D681" s="120" t="s">
        <v>137</v>
      </c>
      <c r="E681" s="117" t="s">
        <v>25</v>
      </c>
      <c r="F681" s="117">
        <v>100</v>
      </c>
      <c r="G681" s="117">
        <v>100</v>
      </c>
      <c r="H681" s="149">
        <f t="shared" ref="H681:H682" si="42">IF(G681/F681*100&gt;100,100,G681/F681*100)</f>
        <v>100</v>
      </c>
      <c r="I681" s="117"/>
      <c r="J681" s="123" t="s">
        <v>43</v>
      </c>
      <c r="K681" s="120" t="s">
        <v>90</v>
      </c>
      <c r="L681" s="117" t="s">
        <v>38</v>
      </c>
      <c r="M681" s="117">
        <v>50</v>
      </c>
      <c r="N681" s="117">
        <v>50</v>
      </c>
      <c r="O681" s="119">
        <f>IF(N681/M681*100&gt;110,110,N681/M681*100)</f>
        <v>100</v>
      </c>
      <c r="P681" s="132"/>
      <c r="Q681" s="115"/>
      <c r="R681" s="117"/>
      <c r="S681" s="599"/>
      <c r="T681" s="232"/>
    </row>
    <row r="682" spans="1:20" s="233" customFormat="1" ht="80.25" customHeight="1" x14ac:dyDescent="0.35">
      <c r="A682" s="500"/>
      <c r="B682" s="504"/>
      <c r="C682" s="117" t="s">
        <v>138</v>
      </c>
      <c r="D682" s="120" t="s">
        <v>139</v>
      </c>
      <c r="E682" s="117" t="s">
        <v>25</v>
      </c>
      <c r="F682" s="117">
        <v>90</v>
      </c>
      <c r="G682" s="117">
        <v>90</v>
      </c>
      <c r="H682" s="149">
        <f t="shared" si="42"/>
        <v>100</v>
      </c>
      <c r="I682" s="117"/>
      <c r="J682" s="123"/>
      <c r="K682" s="120"/>
      <c r="L682" s="117"/>
      <c r="M682" s="124"/>
      <c r="N682" s="124"/>
      <c r="O682" s="119"/>
      <c r="P682" s="132"/>
      <c r="Q682" s="115"/>
      <c r="R682" s="117"/>
      <c r="S682" s="599"/>
      <c r="T682" s="232"/>
    </row>
    <row r="683" spans="1:20" s="448" customFormat="1" ht="54" customHeight="1" x14ac:dyDescent="0.35">
      <c r="A683" s="500"/>
      <c r="B683" s="504"/>
      <c r="C683" s="208"/>
      <c r="D683" s="200" t="s">
        <v>6</v>
      </c>
      <c r="E683" s="208"/>
      <c r="F683" s="201"/>
      <c r="G683" s="201"/>
      <c r="H683" s="204"/>
      <c r="I683" s="204">
        <f>H682</f>
        <v>100</v>
      </c>
      <c r="J683" s="199"/>
      <c r="K683" s="200" t="s">
        <v>6</v>
      </c>
      <c r="L683" s="201"/>
      <c r="M683" s="205"/>
      <c r="N683" s="205"/>
      <c r="O683" s="204"/>
      <c r="P683" s="204">
        <f>O681</f>
        <v>100</v>
      </c>
      <c r="Q683" s="204">
        <f>(I683+P683)/2</f>
        <v>100</v>
      </c>
      <c r="R683" s="208" t="s">
        <v>31</v>
      </c>
      <c r="S683" s="599"/>
      <c r="T683" s="447"/>
    </row>
    <row r="684" spans="1:20" s="233" customFormat="1" ht="84.75" customHeight="1" x14ac:dyDescent="0.35">
      <c r="A684" s="500"/>
      <c r="B684" s="504"/>
      <c r="C684" s="116" t="s">
        <v>165</v>
      </c>
      <c r="D684" s="159" t="s">
        <v>213</v>
      </c>
      <c r="E684" s="117"/>
      <c r="F684" s="117"/>
      <c r="G684" s="117"/>
      <c r="H684" s="115"/>
      <c r="I684" s="115"/>
      <c r="J684" s="116" t="s">
        <v>165</v>
      </c>
      <c r="K684" s="159" t="str">
        <f>D684</f>
        <v>Реализация дополнительных общеразвивающих программ</v>
      </c>
      <c r="L684" s="117"/>
      <c r="M684" s="124"/>
      <c r="N684" s="124"/>
      <c r="O684" s="115"/>
      <c r="P684" s="132"/>
      <c r="Q684" s="115"/>
      <c r="R684" s="117"/>
      <c r="S684" s="599"/>
      <c r="T684" s="232"/>
    </row>
    <row r="685" spans="1:20" s="233" customFormat="1" ht="49.5" customHeight="1" x14ac:dyDescent="0.35">
      <c r="A685" s="500"/>
      <c r="B685" s="504"/>
      <c r="C685" s="117" t="s">
        <v>166</v>
      </c>
      <c r="D685" s="120" t="s">
        <v>139</v>
      </c>
      <c r="E685" s="117" t="s">
        <v>25</v>
      </c>
      <c r="F685" s="117">
        <v>90</v>
      </c>
      <c r="G685" s="117">
        <v>90</v>
      </c>
      <c r="H685" s="149">
        <f>IF(G685/F685*100&gt;100,100,G685/F685*100)</f>
        <v>100</v>
      </c>
      <c r="I685" s="117"/>
      <c r="J685" s="123" t="s">
        <v>166</v>
      </c>
      <c r="K685" s="120" t="s">
        <v>489</v>
      </c>
      <c r="L685" s="117" t="s">
        <v>353</v>
      </c>
      <c r="M685" s="117">
        <v>36720</v>
      </c>
      <c r="N685" s="117">
        <v>36720</v>
      </c>
      <c r="O685" s="119">
        <f>IF(N685/M685*100&gt;110,110,N685/M685*100)</f>
        <v>100</v>
      </c>
      <c r="P685" s="132"/>
      <c r="Q685" s="115"/>
      <c r="R685" s="117"/>
      <c r="S685" s="599"/>
      <c r="T685" s="232"/>
    </row>
    <row r="686" spans="1:20" s="448" customFormat="1" ht="41.25" customHeight="1" x14ac:dyDescent="0.35">
      <c r="A686" s="500"/>
      <c r="B686" s="504"/>
      <c r="C686" s="208"/>
      <c r="D686" s="200" t="s">
        <v>6</v>
      </c>
      <c r="E686" s="208"/>
      <c r="F686" s="201"/>
      <c r="G686" s="201"/>
      <c r="H686" s="204"/>
      <c r="I686" s="204">
        <f>H685</f>
        <v>100</v>
      </c>
      <c r="J686" s="199"/>
      <c r="K686" s="200" t="s">
        <v>6</v>
      </c>
      <c r="L686" s="201"/>
      <c r="M686" s="205"/>
      <c r="N686" s="205"/>
      <c r="O686" s="204"/>
      <c r="P686" s="204">
        <f>O685</f>
        <v>100</v>
      </c>
      <c r="Q686" s="204">
        <f>(I686+P686)/2</f>
        <v>100</v>
      </c>
      <c r="R686" s="208" t="s">
        <v>31</v>
      </c>
      <c r="S686" s="599"/>
      <c r="T686" s="447"/>
    </row>
    <row r="687" spans="1:20" s="233" customFormat="1" ht="66" customHeight="1" x14ac:dyDescent="0.35">
      <c r="A687" s="500">
        <v>48</v>
      </c>
      <c r="B687" s="504" t="s">
        <v>149</v>
      </c>
      <c r="C687" s="116" t="s">
        <v>12</v>
      </c>
      <c r="D687" s="159" t="s">
        <v>129</v>
      </c>
      <c r="E687" s="116"/>
      <c r="F687" s="116"/>
      <c r="G687" s="116"/>
      <c r="H687" s="115"/>
      <c r="I687" s="115"/>
      <c r="J687" s="116" t="s">
        <v>12</v>
      </c>
      <c r="K687" s="159" t="s">
        <v>129</v>
      </c>
      <c r="L687" s="117"/>
      <c r="M687" s="117"/>
      <c r="N687" s="117"/>
      <c r="O687" s="115"/>
      <c r="P687" s="132"/>
      <c r="Q687" s="115"/>
      <c r="R687" s="117"/>
      <c r="S687" s="599" t="s">
        <v>287</v>
      </c>
      <c r="T687" s="232"/>
    </row>
    <row r="688" spans="1:20" s="233" customFormat="1" ht="57.75" customHeight="1" x14ac:dyDescent="0.35">
      <c r="A688" s="500"/>
      <c r="B688" s="504"/>
      <c r="C688" s="117" t="s">
        <v>7</v>
      </c>
      <c r="D688" s="120" t="s">
        <v>130</v>
      </c>
      <c r="E688" s="117" t="s">
        <v>25</v>
      </c>
      <c r="F688" s="117">
        <v>100</v>
      </c>
      <c r="G688" s="117">
        <v>100</v>
      </c>
      <c r="H688" s="149">
        <f t="shared" ref="H688:H692" si="43">IF(G688/F688*100&gt;100,100,G688/F688*100)</f>
        <v>100</v>
      </c>
      <c r="I688" s="117"/>
      <c r="J688" s="117" t="s">
        <v>7</v>
      </c>
      <c r="K688" s="120" t="s">
        <v>90</v>
      </c>
      <c r="L688" s="117" t="s">
        <v>38</v>
      </c>
      <c r="M688" s="117">
        <v>252</v>
      </c>
      <c r="N688" s="117">
        <v>252</v>
      </c>
      <c r="O688" s="119">
        <f>IF(N688/M688*100&gt;110,110,N688/M688*100)</f>
        <v>100</v>
      </c>
      <c r="P688" s="132"/>
      <c r="Q688" s="115"/>
      <c r="R688" s="117"/>
      <c r="S688" s="599"/>
      <c r="T688" s="232"/>
    </row>
    <row r="689" spans="1:20" s="233" customFormat="1" ht="45" customHeight="1" x14ac:dyDescent="0.35">
      <c r="A689" s="500"/>
      <c r="B689" s="504"/>
      <c r="C689" s="117" t="s">
        <v>8</v>
      </c>
      <c r="D689" s="120" t="s">
        <v>593</v>
      </c>
      <c r="E689" s="117" t="s">
        <v>25</v>
      </c>
      <c r="F689" s="117">
        <v>100</v>
      </c>
      <c r="G689" s="117">
        <v>100</v>
      </c>
      <c r="H689" s="149">
        <f t="shared" si="43"/>
        <v>100</v>
      </c>
      <c r="I689" s="117"/>
      <c r="J689" s="117"/>
      <c r="K689" s="133"/>
      <c r="L689" s="117"/>
      <c r="M689" s="122"/>
      <c r="N689" s="122"/>
      <c r="O689" s="119"/>
      <c r="P689" s="132"/>
      <c r="Q689" s="115"/>
      <c r="R689" s="117"/>
      <c r="S689" s="599"/>
      <c r="T689" s="232"/>
    </row>
    <row r="690" spans="1:20" s="233" customFormat="1" ht="43.5" customHeight="1" x14ac:dyDescent="0.35">
      <c r="A690" s="500"/>
      <c r="B690" s="504"/>
      <c r="C690" s="117" t="s">
        <v>9</v>
      </c>
      <c r="D690" s="120" t="s">
        <v>488</v>
      </c>
      <c r="E690" s="117" t="s">
        <v>25</v>
      </c>
      <c r="F690" s="117">
        <v>100</v>
      </c>
      <c r="G690" s="117">
        <v>100</v>
      </c>
      <c r="H690" s="149">
        <f t="shared" si="43"/>
        <v>100</v>
      </c>
      <c r="I690" s="117"/>
      <c r="J690" s="123"/>
      <c r="K690" s="120"/>
      <c r="L690" s="117"/>
      <c r="M690" s="124"/>
      <c r="N690" s="124"/>
      <c r="O690" s="119"/>
      <c r="P690" s="132"/>
      <c r="Q690" s="115"/>
      <c r="R690" s="117"/>
      <c r="S690" s="599"/>
      <c r="T690" s="232"/>
    </row>
    <row r="691" spans="1:20" s="233" customFormat="1" ht="59.25" customHeight="1" x14ac:dyDescent="0.35">
      <c r="A691" s="500"/>
      <c r="B691" s="504"/>
      <c r="C691" s="117" t="s">
        <v>10</v>
      </c>
      <c r="D691" s="120" t="s">
        <v>89</v>
      </c>
      <c r="E691" s="117" t="s">
        <v>25</v>
      </c>
      <c r="F691" s="117">
        <v>90</v>
      </c>
      <c r="G691" s="117">
        <v>100</v>
      </c>
      <c r="H691" s="149">
        <f t="shared" si="43"/>
        <v>100</v>
      </c>
      <c r="I691" s="117"/>
      <c r="J691" s="123"/>
      <c r="K691" s="120"/>
      <c r="L691" s="117"/>
      <c r="M691" s="124"/>
      <c r="N691" s="124"/>
      <c r="O691" s="119"/>
      <c r="P691" s="132"/>
      <c r="Q691" s="115"/>
      <c r="R691" s="117"/>
      <c r="S691" s="599"/>
      <c r="T691" s="232"/>
    </row>
    <row r="692" spans="1:20" s="233" customFormat="1" ht="120.75" customHeight="1" x14ac:dyDescent="0.35">
      <c r="A692" s="500"/>
      <c r="B692" s="504"/>
      <c r="C692" s="117" t="s">
        <v>35</v>
      </c>
      <c r="D692" s="120" t="s">
        <v>131</v>
      </c>
      <c r="E692" s="117" t="s">
        <v>25</v>
      </c>
      <c r="F692" s="117">
        <v>100</v>
      </c>
      <c r="G692" s="117">
        <v>100</v>
      </c>
      <c r="H692" s="149">
        <f t="shared" si="43"/>
        <v>100</v>
      </c>
      <c r="I692" s="117"/>
      <c r="J692" s="123"/>
      <c r="K692" s="120"/>
      <c r="L692" s="117"/>
      <c r="M692" s="124"/>
      <c r="N692" s="124"/>
      <c r="O692" s="119"/>
      <c r="P692" s="132"/>
      <c r="Q692" s="115"/>
      <c r="R692" s="117"/>
      <c r="S692" s="599"/>
      <c r="T692" s="232"/>
    </row>
    <row r="693" spans="1:20" s="448" customFormat="1" ht="40.5" customHeight="1" x14ac:dyDescent="0.35">
      <c r="A693" s="500"/>
      <c r="B693" s="504"/>
      <c r="C693" s="208"/>
      <c r="D693" s="200" t="s">
        <v>6</v>
      </c>
      <c r="E693" s="208"/>
      <c r="F693" s="201"/>
      <c r="G693" s="201"/>
      <c r="H693" s="204"/>
      <c r="I693" s="204">
        <f>(H688+H689+H690+H691+H692)/5</f>
        <v>100</v>
      </c>
      <c r="J693" s="199"/>
      <c r="K693" s="200" t="s">
        <v>6</v>
      </c>
      <c r="L693" s="201"/>
      <c r="M693" s="205"/>
      <c r="N693" s="205"/>
      <c r="O693" s="204"/>
      <c r="P693" s="204">
        <f>O688</f>
        <v>100</v>
      </c>
      <c r="Q693" s="204">
        <f>(I693+P693)/2</f>
        <v>100</v>
      </c>
      <c r="R693" s="208" t="s">
        <v>31</v>
      </c>
      <c r="S693" s="599"/>
      <c r="T693" s="447"/>
    </row>
    <row r="694" spans="1:20" s="233" customFormat="1" ht="66" customHeight="1" x14ac:dyDescent="0.35">
      <c r="A694" s="500"/>
      <c r="B694" s="504"/>
      <c r="C694" s="116" t="s">
        <v>13</v>
      </c>
      <c r="D694" s="159" t="s">
        <v>132</v>
      </c>
      <c r="E694" s="117"/>
      <c r="F694" s="117"/>
      <c r="G694" s="117"/>
      <c r="H694" s="115"/>
      <c r="I694" s="115"/>
      <c r="J694" s="116" t="s">
        <v>13</v>
      </c>
      <c r="K694" s="159" t="s">
        <v>132</v>
      </c>
      <c r="L694" s="117"/>
      <c r="M694" s="124"/>
      <c r="N694" s="124"/>
      <c r="O694" s="115"/>
      <c r="P694" s="132"/>
      <c r="Q694" s="115"/>
      <c r="R694" s="117"/>
      <c r="S694" s="599"/>
      <c r="T694" s="232"/>
    </row>
    <row r="695" spans="1:20" s="233" customFormat="1" ht="57.75" customHeight="1" x14ac:dyDescent="0.35">
      <c r="A695" s="500"/>
      <c r="B695" s="504"/>
      <c r="C695" s="117" t="s">
        <v>14</v>
      </c>
      <c r="D695" s="120" t="s">
        <v>133</v>
      </c>
      <c r="E695" s="117" t="s">
        <v>25</v>
      </c>
      <c r="F695" s="117">
        <v>100</v>
      </c>
      <c r="G695" s="117">
        <v>100</v>
      </c>
      <c r="H695" s="149">
        <f t="shared" ref="H695:H699" si="44">IF(G695/F695*100&gt;100,100,G695/F695*100)</f>
        <v>100</v>
      </c>
      <c r="I695" s="117"/>
      <c r="J695" s="123" t="s">
        <v>14</v>
      </c>
      <c r="K695" s="120" t="s">
        <v>90</v>
      </c>
      <c r="L695" s="117" t="s">
        <v>38</v>
      </c>
      <c r="M695" s="117">
        <v>432</v>
      </c>
      <c r="N695" s="117">
        <v>418</v>
      </c>
      <c r="O695" s="119">
        <f>IF(N695/M695*100&gt;110,110,N695/M695*100)</f>
        <v>96.759259259259252</v>
      </c>
      <c r="P695" s="117"/>
      <c r="Q695" s="115"/>
      <c r="R695" s="117"/>
      <c r="S695" s="599"/>
      <c r="T695" s="232"/>
    </row>
    <row r="696" spans="1:20" s="233" customFormat="1" x14ac:dyDescent="0.35">
      <c r="A696" s="500"/>
      <c r="B696" s="504"/>
      <c r="C696" s="117" t="s">
        <v>15</v>
      </c>
      <c r="D696" s="120" t="s">
        <v>591</v>
      </c>
      <c r="E696" s="117" t="s">
        <v>25</v>
      </c>
      <c r="F696" s="117">
        <v>100</v>
      </c>
      <c r="G696" s="117">
        <v>100</v>
      </c>
      <c r="H696" s="149">
        <f t="shared" si="44"/>
        <v>100</v>
      </c>
      <c r="I696" s="117"/>
      <c r="J696" s="123"/>
      <c r="K696" s="120"/>
      <c r="L696" s="117"/>
      <c r="M696" s="124"/>
      <c r="N696" s="124"/>
      <c r="O696" s="119"/>
      <c r="P696" s="132"/>
      <c r="Q696" s="115"/>
      <c r="R696" s="117"/>
      <c r="S696" s="599"/>
      <c r="T696" s="232"/>
    </row>
    <row r="697" spans="1:20" s="233" customFormat="1" ht="45" customHeight="1" x14ac:dyDescent="0.35">
      <c r="A697" s="500"/>
      <c r="B697" s="504"/>
      <c r="C697" s="117" t="s">
        <v>39</v>
      </c>
      <c r="D697" s="120" t="s">
        <v>488</v>
      </c>
      <c r="E697" s="117" t="s">
        <v>25</v>
      </c>
      <c r="F697" s="117">
        <v>100</v>
      </c>
      <c r="G697" s="117">
        <v>100</v>
      </c>
      <c r="H697" s="149">
        <f t="shared" si="44"/>
        <v>100</v>
      </c>
      <c r="I697" s="117"/>
      <c r="J697" s="123"/>
      <c r="K697" s="120"/>
      <c r="L697" s="117"/>
      <c r="M697" s="124"/>
      <c r="N697" s="124"/>
      <c r="O697" s="119"/>
      <c r="P697" s="132"/>
      <c r="Q697" s="115"/>
      <c r="R697" s="117"/>
      <c r="S697" s="599"/>
      <c r="T697" s="232"/>
    </row>
    <row r="698" spans="1:20" s="233" customFormat="1" ht="57.75" customHeight="1" x14ac:dyDescent="0.35">
      <c r="A698" s="500"/>
      <c r="B698" s="504"/>
      <c r="C698" s="117" t="s">
        <v>45</v>
      </c>
      <c r="D698" s="120" t="s">
        <v>89</v>
      </c>
      <c r="E698" s="117" t="s">
        <v>25</v>
      </c>
      <c r="F698" s="117">
        <v>90</v>
      </c>
      <c r="G698" s="117">
        <v>100</v>
      </c>
      <c r="H698" s="149">
        <f t="shared" si="44"/>
        <v>100</v>
      </c>
      <c r="I698" s="117"/>
      <c r="J698" s="123"/>
      <c r="K698" s="120"/>
      <c r="L698" s="117"/>
      <c r="M698" s="124"/>
      <c r="N698" s="124"/>
      <c r="O698" s="119"/>
      <c r="P698" s="132"/>
      <c r="Q698" s="115"/>
      <c r="R698" s="117"/>
      <c r="S698" s="599"/>
      <c r="T698" s="232"/>
    </row>
    <row r="699" spans="1:20" s="233" customFormat="1" ht="111" customHeight="1" x14ac:dyDescent="0.35">
      <c r="A699" s="500"/>
      <c r="B699" s="504"/>
      <c r="C699" s="117" t="s">
        <v>66</v>
      </c>
      <c r="D699" s="120" t="s">
        <v>131</v>
      </c>
      <c r="E699" s="117" t="s">
        <v>25</v>
      </c>
      <c r="F699" s="117">
        <v>100</v>
      </c>
      <c r="G699" s="117">
        <v>100</v>
      </c>
      <c r="H699" s="149">
        <f t="shared" si="44"/>
        <v>100</v>
      </c>
      <c r="I699" s="117"/>
      <c r="J699" s="123"/>
      <c r="K699" s="120"/>
      <c r="L699" s="117"/>
      <c r="M699" s="124"/>
      <c r="N699" s="124"/>
      <c r="O699" s="119"/>
      <c r="P699" s="132"/>
      <c r="Q699" s="115"/>
      <c r="R699" s="117"/>
      <c r="S699" s="599"/>
      <c r="T699" s="232"/>
    </row>
    <row r="700" spans="1:20" s="129" customFormat="1" ht="40.5" customHeight="1" x14ac:dyDescent="0.35">
      <c r="A700" s="500"/>
      <c r="B700" s="504"/>
      <c r="C700" s="208"/>
      <c r="D700" s="200" t="s">
        <v>6</v>
      </c>
      <c r="E700" s="208"/>
      <c r="F700" s="201"/>
      <c r="G700" s="201"/>
      <c r="H700" s="204"/>
      <c r="I700" s="204">
        <f>(H695+H696+H697+H698+H699)/5</f>
        <v>100</v>
      </c>
      <c r="J700" s="199"/>
      <c r="K700" s="200" t="s">
        <v>6</v>
      </c>
      <c r="L700" s="201"/>
      <c r="M700" s="205"/>
      <c r="N700" s="205"/>
      <c r="O700" s="204"/>
      <c r="P700" s="204">
        <f>O695</f>
        <v>96.759259259259252</v>
      </c>
      <c r="Q700" s="204">
        <f>(I700+P700)/2</f>
        <v>98.379629629629619</v>
      </c>
      <c r="R700" s="208" t="s">
        <v>376</v>
      </c>
      <c r="S700" s="599"/>
      <c r="T700" s="128"/>
    </row>
    <row r="701" spans="1:20" s="233" customFormat="1" ht="87.75" customHeight="1" x14ac:dyDescent="0.35">
      <c r="A701" s="500"/>
      <c r="B701" s="504"/>
      <c r="C701" s="116" t="s">
        <v>28</v>
      </c>
      <c r="D701" s="159" t="s">
        <v>134</v>
      </c>
      <c r="E701" s="117"/>
      <c r="F701" s="117"/>
      <c r="G701" s="117"/>
      <c r="H701" s="115"/>
      <c r="I701" s="115"/>
      <c r="J701" s="116" t="s">
        <v>28</v>
      </c>
      <c r="K701" s="159" t="str">
        <f>D701</f>
        <v>Реализация основных общеобразовательных программ среднего общего образования</v>
      </c>
      <c r="L701" s="117"/>
      <c r="M701" s="124"/>
      <c r="N701" s="124"/>
      <c r="O701" s="115"/>
      <c r="P701" s="132"/>
      <c r="Q701" s="115"/>
      <c r="R701" s="117"/>
      <c r="S701" s="599"/>
      <c r="T701" s="232"/>
    </row>
    <row r="702" spans="1:20" s="233" customFormat="1" ht="76.5" customHeight="1" x14ac:dyDescent="0.35">
      <c r="A702" s="500"/>
      <c r="B702" s="504"/>
      <c r="C702" s="117" t="s">
        <v>29</v>
      </c>
      <c r="D702" s="120" t="s">
        <v>135</v>
      </c>
      <c r="E702" s="117" t="s">
        <v>25</v>
      </c>
      <c r="F702" s="117">
        <v>100</v>
      </c>
      <c r="G702" s="117">
        <v>100</v>
      </c>
      <c r="H702" s="149">
        <f t="shared" ref="H702:H706" si="45">IF(G702/F702*100&gt;100,100,G702/F702*100)</f>
        <v>100</v>
      </c>
      <c r="I702" s="117"/>
      <c r="J702" s="123" t="s">
        <v>29</v>
      </c>
      <c r="K702" s="120" t="s">
        <v>90</v>
      </c>
      <c r="L702" s="117" t="s">
        <v>38</v>
      </c>
      <c r="M702" s="117">
        <v>78</v>
      </c>
      <c r="N702" s="117">
        <v>74</v>
      </c>
      <c r="O702" s="119">
        <f>IF(N702/M702*100&gt;110,110,N702/M702*100)</f>
        <v>94.871794871794862</v>
      </c>
      <c r="P702" s="117"/>
      <c r="Q702" s="115"/>
      <c r="R702" s="117"/>
      <c r="S702" s="599"/>
      <c r="T702" s="232"/>
    </row>
    <row r="703" spans="1:20" s="233" customFormat="1" ht="32.25" customHeight="1" x14ac:dyDescent="0.35">
      <c r="A703" s="500"/>
      <c r="B703" s="504"/>
      <c r="C703" s="117" t="s">
        <v>30</v>
      </c>
      <c r="D703" s="120" t="s">
        <v>592</v>
      </c>
      <c r="E703" s="117" t="s">
        <v>25</v>
      </c>
      <c r="F703" s="117">
        <v>100</v>
      </c>
      <c r="G703" s="117">
        <v>100</v>
      </c>
      <c r="H703" s="149">
        <f t="shared" si="45"/>
        <v>100</v>
      </c>
      <c r="I703" s="117"/>
      <c r="J703" s="123"/>
      <c r="K703" s="120"/>
      <c r="L703" s="117"/>
      <c r="M703" s="124"/>
      <c r="N703" s="124"/>
      <c r="O703" s="119"/>
      <c r="P703" s="132"/>
      <c r="Q703" s="115"/>
      <c r="R703" s="117"/>
      <c r="S703" s="599"/>
      <c r="T703" s="232"/>
    </row>
    <row r="704" spans="1:20" s="233" customFormat="1" ht="58.5" customHeight="1" x14ac:dyDescent="0.35">
      <c r="A704" s="500"/>
      <c r="B704" s="504"/>
      <c r="C704" s="117" t="s">
        <v>52</v>
      </c>
      <c r="D704" s="120" t="s">
        <v>488</v>
      </c>
      <c r="E704" s="117" t="s">
        <v>25</v>
      </c>
      <c r="F704" s="117">
        <v>100</v>
      </c>
      <c r="G704" s="117">
        <v>100</v>
      </c>
      <c r="H704" s="149">
        <f t="shared" si="45"/>
        <v>100</v>
      </c>
      <c r="I704" s="117"/>
      <c r="J704" s="123"/>
      <c r="K704" s="120"/>
      <c r="L704" s="117"/>
      <c r="M704" s="124"/>
      <c r="N704" s="124"/>
      <c r="O704" s="119"/>
      <c r="P704" s="132"/>
      <c r="Q704" s="115"/>
      <c r="R704" s="117"/>
      <c r="S704" s="599"/>
      <c r="T704" s="232"/>
    </row>
    <row r="705" spans="1:20" s="233" customFormat="1" ht="69" customHeight="1" x14ac:dyDescent="0.35">
      <c r="A705" s="500"/>
      <c r="B705" s="504"/>
      <c r="C705" s="117" t="s">
        <v>53</v>
      </c>
      <c r="D705" s="120" t="s">
        <v>89</v>
      </c>
      <c r="E705" s="117" t="s">
        <v>25</v>
      </c>
      <c r="F705" s="117">
        <v>90</v>
      </c>
      <c r="G705" s="117">
        <v>100</v>
      </c>
      <c r="H705" s="149">
        <f t="shared" si="45"/>
        <v>100</v>
      </c>
      <c r="I705" s="117"/>
      <c r="J705" s="123"/>
      <c r="K705" s="120"/>
      <c r="L705" s="117"/>
      <c r="M705" s="124"/>
      <c r="N705" s="124"/>
      <c r="O705" s="119"/>
      <c r="P705" s="132"/>
      <c r="Q705" s="115"/>
      <c r="R705" s="117"/>
      <c r="S705" s="599"/>
      <c r="T705" s="232"/>
    </row>
    <row r="706" spans="1:20" s="233" customFormat="1" ht="124.5" customHeight="1" x14ac:dyDescent="0.35">
      <c r="A706" s="500"/>
      <c r="B706" s="504"/>
      <c r="C706" s="117" t="s">
        <v>136</v>
      </c>
      <c r="D706" s="120" t="s">
        <v>131</v>
      </c>
      <c r="E706" s="117" t="s">
        <v>25</v>
      </c>
      <c r="F706" s="117">
        <v>100</v>
      </c>
      <c r="G706" s="117">
        <v>100</v>
      </c>
      <c r="H706" s="149">
        <f t="shared" si="45"/>
        <v>100</v>
      </c>
      <c r="I706" s="117"/>
      <c r="J706" s="123"/>
      <c r="K706" s="120"/>
      <c r="L706" s="117"/>
      <c r="M706" s="124"/>
      <c r="N706" s="124"/>
      <c r="O706" s="119"/>
      <c r="P706" s="132"/>
      <c r="Q706" s="115"/>
      <c r="R706" s="117"/>
      <c r="S706" s="599"/>
      <c r="T706" s="232"/>
    </row>
    <row r="707" spans="1:20" s="129" customFormat="1" ht="40.5" customHeight="1" x14ac:dyDescent="0.35">
      <c r="A707" s="500"/>
      <c r="B707" s="504"/>
      <c r="C707" s="208"/>
      <c r="D707" s="200" t="s">
        <v>6</v>
      </c>
      <c r="E707" s="208"/>
      <c r="F707" s="201"/>
      <c r="G707" s="201"/>
      <c r="H707" s="204"/>
      <c r="I707" s="204">
        <f>(H702+H703+H704+H705+H706)/5</f>
        <v>100</v>
      </c>
      <c r="J707" s="199"/>
      <c r="K707" s="200" t="s">
        <v>6</v>
      </c>
      <c r="L707" s="201"/>
      <c r="M707" s="205"/>
      <c r="N707" s="205"/>
      <c r="O707" s="204"/>
      <c r="P707" s="204">
        <f>O702</f>
        <v>94.871794871794862</v>
      </c>
      <c r="Q707" s="204">
        <f>(I707+P707)/2</f>
        <v>97.435897435897431</v>
      </c>
      <c r="R707" s="208" t="s">
        <v>376</v>
      </c>
      <c r="S707" s="599"/>
      <c r="T707" s="128"/>
    </row>
    <row r="708" spans="1:20" s="233" customFormat="1" x14ac:dyDescent="0.35">
      <c r="A708" s="500"/>
      <c r="B708" s="504"/>
      <c r="C708" s="116" t="s">
        <v>42</v>
      </c>
      <c r="D708" s="159" t="s">
        <v>91</v>
      </c>
      <c r="E708" s="117"/>
      <c r="F708" s="117"/>
      <c r="G708" s="117"/>
      <c r="H708" s="115"/>
      <c r="I708" s="115"/>
      <c r="J708" s="116" t="s">
        <v>42</v>
      </c>
      <c r="K708" s="159" t="s">
        <v>91</v>
      </c>
      <c r="L708" s="117"/>
      <c r="M708" s="124"/>
      <c r="N708" s="124"/>
      <c r="O708" s="115"/>
      <c r="P708" s="132"/>
      <c r="Q708" s="115"/>
      <c r="R708" s="117"/>
      <c r="S708" s="599"/>
      <c r="T708" s="232"/>
    </row>
    <row r="709" spans="1:20" s="233" customFormat="1" ht="47.25" customHeight="1" x14ac:dyDescent="0.35">
      <c r="A709" s="500"/>
      <c r="B709" s="504"/>
      <c r="C709" s="117" t="s">
        <v>43</v>
      </c>
      <c r="D709" s="120" t="s">
        <v>137</v>
      </c>
      <c r="E709" s="117" t="s">
        <v>25</v>
      </c>
      <c r="F709" s="117">
        <v>100</v>
      </c>
      <c r="G709" s="117">
        <v>100</v>
      </c>
      <c r="H709" s="149">
        <f t="shared" ref="H709:H710" si="46">IF(G709/F709*100&gt;100,100,G709/F709*100)</f>
        <v>100</v>
      </c>
      <c r="I709" s="117"/>
      <c r="J709" s="123" t="s">
        <v>43</v>
      </c>
      <c r="K709" s="120" t="s">
        <v>90</v>
      </c>
      <c r="L709" s="117" t="s">
        <v>38</v>
      </c>
      <c r="M709" s="117">
        <v>159</v>
      </c>
      <c r="N709" s="117">
        <v>159</v>
      </c>
      <c r="O709" s="119">
        <f>IF(N709/M709*100&gt;110,110,N709/M709*100)</f>
        <v>100</v>
      </c>
      <c r="P709" s="132"/>
      <c r="Q709" s="115"/>
      <c r="R709" s="117"/>
      <c r="S709" s="599"/>
      <c r="T709" s="232"/>
    </row>
    <row r="710" spans="1:20" s="233" customFormat="1" ht="84.75" customHeight="1" x14ac:dyDescent="0.35">
      <c r="A710" s="500"/>
      <c r="B710" s="504"/>
      <c r="C710" s="117" t="s">
        <v>138</v>
      </c>
      <c r="D710" s="120" t="s">
        <v>139</v>
      </c>
      <c r="E710" s="117" t="s">
        <v>25</v>
      </c>
      <c r="F710" s="117">
        <v>90</v>
      </c>
      <c r="G710" s="117">
        <v>90</v>
      </c>
      <c r="H710" s="149">
        <f t="shared" si="46"/>
        <v>100</v>
      </c>
      <c r="I710" s="117"/>
      <c r="J710" s="123"/>
      <c r="K710" s="120"/>
      <c r="L710" s="117"/>
      <c r="M710" s="124"/>
      <c r="N710" s="124"/>
      <c r="O710" s="119"/>
      <c r="P710" s="132"/>
      <c r="Q710" s="115"/>
      <c r="R710" s="117"/>
      <c r="S710" s="599"/>
      <c r="T710" s="232"/>
    </row>
    <row r="711" spans="1:20" s="129" customFormat="1" ht="40.5" customHeight="1" x14ac:dyDescent="0.35">
      <c r="A711" s="500"/>
      <c r="B711" s="504"/>
      <c r="C711" s="208"/>
      <c r="D711" s="200" t="s">
        <v>6</v>
      </c>
      <c r="E711" s="208"/>
      <c r="F711" s="201"/>
      <c r="G711" s="201"/>
      <c r="H711" s="204"/>
      <c r="I711" s="204">
        <f>(H709+H710)/2</f>
        <v>100</v>
      </c>
      <c r="J711" s="199"/>
      <c r="K711" s="200" t="s">
        <v>6</v>
      </c>
      <c r="L711" s="201"/>
      <c r="M711" s="205"/>
      <c r="N711" s="205"/>
      <c r="O711" s="204"/>
      <c r="P711" s="204">
        <f>O709</f>
        <v>100</v>
      </c>
      <c r="Q711" s="204">
        <f>(I711+P711)/2</f>
        <v>100</v>
      </c>
      <c r="R711" s="208" t="s">
        <v>31</v>
      </c>
      <c r="S711" s="599"/>
      <c r="T711" s="128"/>
    </row>
    <row r="712" spans="1:20" s="233" customFormat="1" ht="59.25" customHeight="1" x14ac:dyDescent="0.35">
      <c r="A712" s="500"/>
      <c r="B712" s="504"/>
      <c r="C712" s="116" t="s">
        <v>165</v>
      </c>
      <c r="D712" s="159" t="s">
        <v>213</v>
      </c>
      <c r="E712" s="117"/>
      <c r="F712" s="117"/>
      <c r="G712" s="117"/>
      <c r="H712" s="115"/>
      <c r="I712" s="115"/>
      <c r="J712" s="116" t="s">
        <v>165</v>
      </c>
      <c r="K712" s="159" t="str">
        <f>D712</f>
        <v>Реализация дополнительных общеразвивающих программ</v>
      </c>
      <c r="L712" s="117"/>
      <c r="M712" s="124"/>
      <c r="N712" s="124"/>
      <c r="O712" s="115"/>
      <c r="P712" s="132"/>
      <c r="Q712" s="115"/>
      <c r="R712" s="117"/>
      <c r="S712" s="599"/>
      <c r="T712" s="232"/>
    </row>
    <row r="713" spans="1:20" s="233" customFormat="1" ht="90.75" customHeight="1" x14ac:dyDescent="0.35">
      <c r="A713" s="500"/>
      <c r="B713" s="504"/>
      <c r="C713" s="117" t="s">
        <v>166</v>
      </c>
      <c r="D713" s="120" t="s">
        <v>139</v>
      </c>
      <c r="E713" s="117" t="s">
        <v>25</v>
      </c>
      <c r="F713" s="117">
        <v>90</v>
      </c>
      <c r="G713" s="117">
        <v>90</v>
      </c>
      <c r="H713" s="149">
        <f>IF(G713/F713*100&gt;100,100,G713/F713*100)</f>
        <v>100</v>
      </c>
      <c r="I713" s="117"/>
      <c r="J713" s="123" t="s">
        <v>166</v>
      </c>
      <c r="K713" s="120" t="s">
        <v>489</v>
      </c>
      <c r="L713" s="117" t="s">
        <v>353</v>
      </c>
      <c r="M713" s="117">
        <v>58752</v>
      </c>
      <c r="N713" s="117">
        <v>58752</v>
      </c>
      <c r="O713" s="119">
        <f>IF(N713/M713*100&gt;110,110,N713/M713*100)</f>
        <v>100</v>
      </c>
      <c r="P713" s="132"/>
      <c r="Q713" s="115"/>
      <c r="R713" s="117"/>
      <c r="S713" s="599"/>
      <c r="T713" s="232"/>
    </row>
    <row r="714" spans="1:20" s="129" customFormat="1" ht="40.5" customHeight="1" x14ac:dyDescent="0.35">
      <c r="A714" s="500"/>
      <c r="B714" s="504"/>
      <c r="C714" s="208"/>
      <c r="D714" s="200" t="s">
        <v>6</v>
      </c>
      <c r="E714" s="208"/>
      <c r="F714" s="201"/>
      <c r="G714" s="201"/>
      <c r="H714" s="204"/>
      <c r="I714" s="204">
        <f>H713</f>
        <v>100</v>
      </c>
      <c r="J714" s="199"/>
      <c r="K714" s="200" t="s">
        <v>6</v>
      </c>
      <c r="L714" s="201"/>
      <c r="M714" s="205"/>
      <c r="N714" s="205"/>
      <c r="O714" s="204"/>
      <c r="P714" s="204">
        <f>O713</f>
        <v>100</v>
      </c>
      <c r="Q714" s="204">
        <f>(I714+P714)/2</f>
        <v>100</v>
      </c>
      <c r="R714" s="208" t="s">
        <v>31</v>
      </c>
      <c r="S714" s="599"/>
      <c r="T714" s="128"/>
    </row>
    <row r="715" spans="1:20" s="233" customFormat="1" ht="78" customHeight="1" x14ac:dyDescent="0.35">
      <c r="A715" s="500">
        <v>49</v>
      </c>
      <c r="B715" s="504" t="s">
        <v>150</v>
      </c>
      <c r="C715" s="116" t="s">
        <v>12</v>
      </c>
      <c r="D715" s="159" t="s">
        <v>129</v>
      </c>
      <c r="E715" s="116"/>
      <c r="F715" s="116"/>
      <c r="G715" s="116"/>
      <c r="H715" s="115"/>
      <c r="I715" s="115"/>
      <c r="J715" s="116" t="s">
        <v>12</v>
      </c>
      <c r="K715" s="159" t="s">
        <v>129</v>
      </c>
      <c r="L715" s="117"/>
      <c r="M715" s="117"/>
      <c r="N715" s="117"/>
      <c r="O715" s="115"/>
      <c r="P715" s="132"/>
      <c r="Q715" s="115"/>
      <c r="R715" s="117"/>
      <c r="S715" s="599" t="s">
        <v>287</v>
      </c>
      <c r="T715" s="232"/>
    </row>
    <row r="716" spans="1:20" s="233" customFormat="1" ht="60" customHeight="1" x14ac:dyDescent="0.35">
      <c r="A716" s="500"/>
      <c r="B716" s="504"/>
      <c r="C716" s="117" t="s">
        <v>7</v>
      </c>
      <c r="D716" s="120" t="s">
        <v>130</v>
      </c>
      <c r="E716" s="117" t="s">
        <v>25</v>
      </c>
      <c r="F716" s="117">
        <v>100</v>
      </c>
      <c r="G716" s="117">
        <v>100</v>
      </c>
      <c r="H716" s="149">
        <f t="shared" ref="H716:H720" si="47">IF(G716/F716*100&gt;100,100,G716/F716*100)</f>
        <v>100</v>
      </c>
      <c r="I716" s="117"/>
      <c r="J716" s="117" t="s">
        <v>7</v>
      </c>
      <c r="K716" s="120" t="s">
        <v>90</v>
      </c>
      <c r="L716" s="117" t="s">
        <v>38</v>
      </c>
      <c r="M716" s="117">
        <v>262</v>
      </c>
      <c r="N716" s="117">
        <v>257</v>
      </c>
      <c r="O716" s="119">
        <f>IF(N716/M716*100&gt;110,110,N716/M716*100)</f>
        <v>98.091603053435122</v>
      </c>
      <c r="P716" s="132"/>
      <c r="Q716" s="115"/>
      <c r="R716" s="117"/>
      <c r="S716" s="599"/>
      <c r="T716" s="232"/>
    </row>
    <row r="717" spans="1:20" s="233" customFormat="1" x14ac:dyDescent="0.35">
      <c r="A717" s="500"/>
      <c r="B717" s="504"/>
      <c r="C717" s="117" t="s">
        <v>8</v>
      </c>
      <c r="D717" s="120" t="s">
        <v>593</v>
      </c>
      <c r="E717" s="117" t="s">
        <v>25</v>
      </c>
      <c r="F717" s="117">
        <v>100</v>
      </c>
      <c r="G717" s="117">
        <v>100</v>
      </c>
      <c r="H717" s="149">
        <f t="shared" si="47"/>
        <v>100</v>
      </c>
      <c r="I717" s="117"/>
      <c r="J717" s="117"/>
      <c r="K717" s="133"/>
      <c r="L717" s="117"/>
      <c r="M717" s="122"/>
      <c r="N717" s="122"/>
      <c r="O717" s="119"/>
      <c r="P717" s="132"/>
      <c r="Q717" s="115"/>
      <c r="R717" s="117"/>
      <c r="S717" s="599"/>
      <c r="T717" s="232"/>
    </row>
    <row r="718" spans="1:20" s="233" customFormat="1" ht="45.75" customHeight="1" x14ac:dyDescent="0.35">
      <c r="A718" s="500"/>
      <c r="B718" s="504"/>
      <c r="C718" s="117" t="s">
        <v>9</v>
      </c>
      <c r="D718" s="120" t="s">
        <v>488</v>
      </c>
      <c r="E718" s="117" t="s">
        <v>25</v>
      </c>
      <c r="F718" s="117">
        <v>100</v>
      </c>
      <c r="G718" s="117">
        <v>100</v>
      </c>
      <c r="H718" s="149">
        <f t="shared" si="47"/>
        <v>100</v>
      </c>
      <c r="I718" s="117"/>
      <c r="J718" s="123"/>
      <c r="K718" s="120"/>
      <c r="L718" s="117"/>
      <c r="M718" s="124"/>
      <c r="N718" s="124"/>
      <c r="O718" s="119"/>
      <c r="P718" s="132"/>
      <c r="Q718" s="115"/>
      <c r="R718" s="117"/>
      <c r="S718" s="599"/>
      <c r="T718" s="232"/>
    </row>
    <row r="719" spans="1:20" s="233" customFormat="1" ht="60" customHeight="1" x14ac:dyDescent="0.35">
      <c r="A719" s="500"/>
      <c r="B719" s="504"/>
      <c r="C719" s="117" t="s">
        <v>10</v>
      </c>
      <c r="D719" s="120" t="s">
        <v>89</v>
      </c>
      <c r="E719" s="117" t="s">
        <v>25</v>
      </c>
      <c r="F719" s="117">
        <v>90</v>
      </c>
      <c r="G719" s="117">
        <v>100</v>
      </c>
      <c r="H719" s="149">
        <f t="shared" si="47"/>
        <v>100</v>
      </c>
      <c r="I719" s="117"/>
      <c r="J719" s="123"/>
      <c r="K719" s="120"/>
      <c r="L719" s="117"/>
      <c r="M719" s="124"/>
      <c r="N719" s="124"/>
      <c r="O719" s="119"/>
      <c r="P719" s="132"/>
      <c r="Q719" s="115"/>
      <c r="R719" s="117"/>
      <c r="S719" s="599"/>
      <c r="T719" s="232"/>
    </row>
    <row r="720" spans="1:20" s="233" customFormat="1" ht="105" customHeight="1" x14ac:dyDescent="0.35">
      <c r="A720" s="500"/>
      <c r="B720" s="504"/>
      <c r="C720" s="117" t="s">
        <v>35</v>
      </c>
      <c r="D720" s="120" t="s">
        <v>131</v>
      </c>
      <c r="E720" s="117" t="s">
        <v>25</v>
      </c>
      <c r="F720" s="117">
        <v>100</v>
      </c>
      <c r="G720" s="117">
        <v>100</v>
      </c>
      <c r="H720" s="149">
        <f t="shared" si="47"/>
        <v>100</v>
      </c>
      <c r="I720" s="117"/>
      <c r="J720" s="123"/>
      <c r="K720" s="120"/>
      <c r="L720" s="117"/>
      <c r="M720" s="124"/>
      <c r="N720" s="124"/>
      <c r="O720" s="119"/>
      <c r="P720" s="132"/>
      <c r="Q720" s="115"/>
      <c r="R720" s="117"/>
      <c r="S720" s="599"/>
      <c r="T720" s="232"/>
    </row>
    <row r="721" spans="1:20" s="129" customFormat="1" ht="40.5" customHeight="1" x14ac:dyDescent="0.35">
      <c r="A721" s="500"/>
      <c r="B721" s="504"/>
      <c r="C721" s="208"/>
      <c r="D721" s="200" t="s">
        <v>6</v>
      </c>
      <c r="E721" s="208"/>
      <c r="F721" s="201"/>
      <c r="G721" s="201"/>
      <c r="H721" s="204"/>
      <c r="I721" s="204">
        <f>(H716+H717+H718+H719+H720)/5</f>
        <v>100</v>
      </c>
      <c r="J721" s="199"/>
      <c r="K721" s="200" t="s">
        <v>6</v>
      </c>
      <c r="L721" s="201"/>
      <c r="M721" s="205"/>
      <c r="N721" s="205"/>
      <c r="O721" s="204"/>
      <c r="P721" s="204">
        <f>O716</f>
        <v>98.091603053435122</v>
      </c>
      <c r="Q721" s="204">
        <f>(I721+P721)/2</f>
        <v>99.045801526717554</v>
      </c>
      <c r="R721" s="208" t="s">
        <v>376</v>
      </c>
      <c r="S721" s="599"/>
      <c r="T721" s="128"/>
    </row>
    <row r="722" spans="1:20" s="233" customFormat="1" ht="57.75" customHeight="1" x14ac:dyDescent="0.35">
      <c r="A722" s="500"/>
      <c r="B722" s="504"/>
      <c r="C722" s="116" t="s">
        <v>13</v>
      </c>
      <c r="D722" s="159" t="s">
        <v>132</v>
      </c>
      <c r="E722" s="117"/>
      <c r="F722" s="117"/>
      <c r="G722" s="117"/>
      <c r="H722" s="115"/>
      <c r="I722" s="115"/>
      <c r="J722" s="116" t="s">
        <v>13</v>
      </c>
      <c r="K722" s="159" t="s">
        <v>132</v>
      </c>
      <c r="L722" s="117"/>
      <c r="M722" s="124"/>
      <c r="N722" s="124"/>
      <c r="O722" s="115"/>
      <c r="P722" s="132"/>
      <c r="Q722" s="115"/>
      <c r="R722" s="117"/>
      <c r="S722" s="599"/>
      <c r="T722" s="232"/>
    </row>
    <row r="723" spans="1:20" s="233" customFormat="1" ht="77.25" customHeight="1" x14ac:dyDescent="0.35">
      <c r="A723" s="500"/>
      <c r="B723" s="504"/>
      <c r="C723" s="117" t="s">
        <v>14</v>
      </c>
      <c r="D723" s="120" t="s">
        <v>133</v>
      </c>
      <c r="E723" s="117" t="s">
        <v>25</v>
      </c>
      <c r="F723" s="117">
        <v>100</v>
      </c>
      <c r="G723" s="117">
        <v>100</v>
      </c>
      <c r="H723" s="149">
        <f t="shared" ref="H723:H727" si="48">IF(G723/F723*100&gt;100,100,G723/F723*100)</f>
        <v>100</v>
      </c>
      <c r="I723" s="117"/>
      <c r="J723" s="123" t="s">
        <v>14</v>
      </c>
      <c r="K723" s="120" t="s">
        <v>90</v>
      </c>
      <c r="L723" s="117" t="s">
        <v>38</v>
      </c>
      <c r="M723" s="117">
        <v>363</v>
      </c>
      <c r="N723" s="117">
        <v>363</v>
      </c>
      <c r="O723" s="119">
        <f>IF(N723/M723*100&gt;110,110,N723/M723*100)</f>
        <v>100</v>
      </c>
      <c r="P723" s="117"/>
      <c r="Q723" s="115"/>
      <c r="R723" s="117"/>
      <c r="S723" s="599"/>
      <c r="T723" s="232"/>
    </row>
    <row r="724" spans="1:20" s="233" customFormat="1" ht="36.75" customHeight="1" x14ac:dyDescent="0.35">
      <c r="A724" s="500"/>
      <c r="B724" s="504"/>
      <c r="C724" s="117" t="s">
        <v>15</v>
      </c>
      <c r="D724" s="120" t="s">
        <v>591</v>
      </c>
      <c r="E724" s="117" t="s">
        <v>25</v>
      </c>
      <c r="F724" s="117">
        <v>100</v>
      </c>
      <c r="G724" s="117">
        <v>100</v>
      </c>
      <c r="H724" s="149">
        <f t="shared" si="48"/>
        <v>100</v>
      </c>
      <c r="I724" s="117"/>
      <c r="J724" s="123"/>
      <c r="K724" s="120"/>
      <c r="L724" s="117"/>
      <c r="M724" s="124"/>
      <c r="N724" s="124"/>
      <c r="O724" s="119"/>
      <c r="P724" s="132"/>
      <c r="Q724" s="115"/>
      <c r="R724" s="117"/>
      <c r="S724" s="599"/>
      <c r="T724" s="232"/>
    </row>
    <row r="725" spans="1:20" s="233" customFormat="1" ht="60" customHeight="1" x14ac:dyDescent="0.35">
      <c r="A725" s="500"/>
      <c r="B725" s="504"/>
      <c r="C725" s="117" t="s">
        <v>39</v>
      </c>
      <c r="D725" s="120" t="s">
        <v>488</v>
      </c>
      <c r="E725" s="117" t="s">
        <v>25</v>
      </c>
      <c r="F725" s="117">
        <v>100</v>
      </c>
      <c r="G725" s="117">
        <v>100</v>
      </c>
      <c r="H725" s="149">
        <f t="shared" si="48"/>
        <v>100</v>
      </c>
      <c r="I725" s="117"/>
      <c r="J725" s="123"/>
      <c r="K725" s="120"/>
      <c r="L725" s="117"/>
      <c r="M725" s="124"/>
      <c r="N725" s="124"/>
      <c r="O725" s="119"/>
      <c r="P725" s="132"/>
      <c r="Q725" s="115"/>
      <c r="R725" s="117"/>
      <c r="S725" s="599"/>
      <c r="T725" s="232"/>
    </row>
    <row r="726" spans="1:20" s="233" customFormat="1" ht="84" customHeight="1" x14ac:dyDescent="0.35">
      <c r="A726" s="500"/>
      <c r="B726" s="504"/>
      <c r="C726" s="117" t="s">
        <v>45</v>
      </c>
      <c r="D726" s="120" t="s">
        <v>89</v>
      </c>
      <c r="E726" s="117" t="s">
        <v>25</v>
      </c>
      <c r="F726" s="117">
        <v>90</v>
      </c>
      <c r="G726" s="117">
        <v>100</v>
      </c>
      <c r="H726" s="149">
        <f t="shared" si="48"/>
        <v>100</v>
      </c>
      <c r="I726" s="117"/>
      <c r="J726" s="123"/>
      <c r="K726" s="120"/>
      <c r="L726" s="117"/>
      <c r="M726" s="124"/>
      <c r="N726" s="124"/>
      <c r="O726" s="119"/>
      <c r="P726" s="132"/>
      <c r="Q726" s="115"/>
      <c r="R726" s="117"/>
      <c r="S726" s="599"/>
      <c r="T726" s="232"/>
    </row>
    <row r="727" spans="1:20" s="233" customFormat="1" ht="121.5" customHeight="1" x14ac:dyDescent="0.35">
      <c r="A727" s="500"/>
      <c r="B727" s="504"/>
      <c r="C727" s="117" t="s">
        <v>66</v>
      </c>
      <c r="D727" s="120" t="s">
        <v>131</v>
      </c>
      <c r="E727" s="117" t="s">
        <v>25</v>
      </c>
      <c r="F727" s="117">
        <v>100</v>
      </c>
      <c r="G727" s="117">
        <v>100</v>
      </c>
      <c r="H727" s="149">
        <f t="shared" si="48"/>
        <v>100</v>
      </c>
      <c r="I727" s="117"/>
      <c r="J727" s="123"/>
      <c r="K727" s="120"/>
      <c r="L727" s="117"/>
      <c r="M727" s="124"/>
      <c r="N727" s="124"/>
      <c r="O727" s="119"/>
      <c r="P727" s="132"/>
      <c r="Q727" s="115"/>
      <c r="R727" s="117"/>
      <c r="S727" s="599"/>
      <c r="T727" s="232"/>
    </row>
    <row r="728" spans="1:20" s="129" customFormat="1" ht="40.5" customHeight="1" x14ac:dyDescent="0.35">
      <c r="A728" s="500"/>
      <c r="B728" s="504"/>
      <c r="C728" s="208"/>
      <c r="D728" s="200" t="s">
        <v>6</v>
      </c>
      <c r="E728" s="208"/>
      <c r="F728" s="201"/>
      <c r="G728" s="201"/>
      <c r="H728" s="204"/>
      <c r="I728" s="204">
        <f>(H723+H724+H725+H726+H727)/5</f>
        <v>100</v>
      </c>
      <c r="J728" s="199"/>
      <c r="K728" s="200" t="s">
        <v>6</v>
      </c>
      <c r="L728" s="201"/>
      <c r="M728" s="205"/>
      <c r="N728" s="205"/>
      <c r="O728" s="204"/>
      <c r="P728" s="204">
        <f>O723</f>
        <v>100</v>
      </c>
      <c r="Q728" s="204">
        <f>(I728+P728)/2</f>
        <v>100</v>
      </c>
      <c r="R728" s="208" t="s">
        <v>31</v>
      </c>
      <c r="S728" s="599"/>
      <c r="T728" s="128"/>
    </row>
    <row r="729" spans="1:20" s="233" customFormat="1" ht="60" customHeight="1" x14ac:dyDescent="0.35">
      <c r="A729" s="500"/>
      <c r="B729" s="504"/>
      <c r="C729" s="116" t="s">
        <v>28</v>
      </c>
      <c r="D729" s="159" t="s">
        <v>134</v>
      </c>
      <c r="E729" s="117"/>
      <c r="F729" s="117"/>
      <c r="G729" s="117"/>
      <c r="H729" s="115"/>
      <c r="I729" s="115"/>
      <c r="J729" s="116" t="s">
        <v>28</v>
      </c>
      <c r="K729" s="159" t="str">
        <f>D729</f>
        <v>Реализация основных общеобразовательных программ среднего общего образования</v>
      </c>
      <c r="L729" s="117"/>
      <c r="M729" s="124"/>
      <c r="N729" s="124"/>
      <c r="O729" s="115"/>
      <c r="P729" s="132"/>
      <c r="Q729" s="115"/>
      <c r="R729" s="117"/>
      <c r="S729" s="599"/>
      <c r="T729" s="232"/>
    </row>
    <row r="730" spans="1:20" s="233" customFormat="1" ht="69" customHeight="1" x14ac:dyDescent="0.35">
      <c r="A730" s="500"/>
      <c r="B730" s="504"/>
      <c r="C730" s="117" t="s">
        <v>29</v>
      </c>
      <c r="D730" s="120" t="s">
        <v>135</v>
      </c>
      <c r="E730" s="117" t="s">
        <v>25</v>
      </c>
      <c r="F730" s="117">
        <v>100</v>
      </c>
      <c r="G730" s="117">
        <v>100</v>
      </c>
      <c r="H730" s="149">
        <f t="shared" ref="H730:H734" si="49">IF(G730/F730*100&gt;100,100,G730/F730*100)</f>
        <v>100</v>
      </c>
      <c r="I730" s="117"/>
      <c r="J730" s="123" t="s">
        <v>29</v>
      </c>
      <c r="K730" s="120" t="s">
        <v>90</v>
      </c>
      <c r="L730" s="117" t="s">
        <v>38</v>
      </c>
      <c r="M730" s="117">
        <v>75</v>
      </c>
      <c r="N730" s="117">
        <v>73</v>
      </c>
      <c r="O730" s="119">
        <f>IF(N730/M730*100&gt;110,110,N730/M730*100)</f>
        <v>97.333333333333343</v>
      </c>
      <c r="P730" s="117"/>
      <c r="Q730" s="115"/>
      <c r="R730" s="117"/>
      <c r="S730" s="599"/>
      <c r="T730" s="232"/>
    </row>
    <row r="731" spans="1:20" s="233" customFormat="1" x14ac:dyDescent="0.35">
      <c r="A731" s="500"/>
      <c r="B731" s="504"/>
      <c r="C731" s="117" t="s">
        <v>30</v>
      </c>
      <c r="D731" s="120" t="s">
        <v>592</v>
      </c>
      <c r="E731" s="117" t="s">
        <v>25</v>
      </c>
      <c r="F731" s="117">
        <v>100</v>
      </c>
      <c r="G731" s="117">
        <v>100</v>
      </c>
      <c r="H731" s="149">
        <f t="shared" si="49"/>
        <v>100</v>
      </c>
      <c r="I731" s="117"/>
      <c r="J731" s="123"/>
      <c r="K731" s="120"/>
      <c r="L731" s="117"/>
      <c r="M731" s="124"/>
      <c r="N731" s="124"/>
      <c r="O731" s="119"/>
      <c r="P731" s="132"/>
      <c r="Q731" s="115"/>
      <c r="R731" s="117"/>
      <c r="S731" s="599"/>
      <c r="T731" s="232"/>
    </row>
    <row r="732" spans="1:20" s="233" customFormat="1" ht="53.25" customHeight="1" x14ac:dyDescent="0.35">
      <c r="A732" s="500"/>
      <c r="B732" s="504"/>
      <c r="C732" s="117" t="s">
        <v>52</v>
      </c>
      <c r="D732" s="120" t="s">
        <v>488</v>
      </c>
      <c r="E732" s="117" t="s">
        <v>25</v>
      </c>
      <c r="F732" s="117">
        <v>100</v>
      </c>
      <c r="G732" s="117">
        <v>100</v>
      </c>
      <c r="H732" s="149">
        <f t="shared" si="49"/>
        <v>100</v>
      </c>
      <c r="I732" s="117"/>
      <c r="J732" s="123"/>
      <c r="K732" s="120"/>
      <c r="L732" s="117"/>
      <c r="M732" s="124"/>
      <c r="N732" s="124"/>
      <c r="O732" s="119"/>
      <c r="P732" s="132"/>
      <c r="Q732" s="115"/>
      <c r="R732" s="117"/>
      <c r="S732" s="599"/>
      <c r="T732" s="232"/>
    </row>
    <row r="733" spans="1:20" s="233" customFormat="1" ht="69.75" customHeight="1" x14ac:dyDescent="0.35">
      <c r="A733" s="500"/>
      <c r="B733" s="504"/>
      <c r="C733" s="117" t="s">
        <v>53</v>
      </c>
      <c r="D733" s="120" t="s">
        <v>89</v>
      </c>
      <c r="E733" s="117" t="s">
        <v>25</v>
      </c>
      <c r="F733" s="117">
        <v>90</v>
      </c>
      <c r="G733" s="117">
        <v>100</v>
      </c>
      <c r="H733" s="149">
        <f t="shared" si="49"/>
        <v>100</v>
      </c>
      <c r="I733" s="117"/>
      <c r="J733" s="123"/>
      <c r="K733" s="120"/>
      <c r="L733" s="117"/>
      <c r="M733" s="124"/>
      <c r="N733" s="124"/>
      <c r="O733" s="119"/>
      <c r="P733" s="132"/>
      <c r="Q733" s="115"/>
      <c r="R733" s="117"/>
      <c r="S733" s="599"/>
      <c r="T733" s="232"/>
    </row>
    <row r="734" spans="1:20" s="233" customFormat="1" ht="123" customHeight="1" x14ac:dyDescent="0.35">
      <c r="A734" s="500"/>
      <c r="B734" s="504"/>
      <c r="C734" s="117" t="s">
        <v>136</v>
      </c>
      <c r="D734" s="120" t="s">
        <v>131</v>
      </c>
      <c r="E734" s="117" t="s">
        <v>25</v>
      </c>
      <c r="F734" s="117">
        <v>100</v>
      </c>
      <c r="G734" s="117">
        <v>100</v>
      </c>
      <c r="H734" s="149">
        <f t="shared" si="49"/>
        <v>100</v>
      </c>
      <c r="I734" s="117"/>
      <c r="J734" s="123"/>
      <c r="K734" s="120"/>
      <c r="L734" s="117"/>
      <c r="M734" s="124"/>
      <c r="N734" s="124"/>
      <c r="O734" s="119"/>
      <c r="P734" s="132"/>
      <c r="Q734" s="115"/>
      <c r="R734" s="117"/>
      <c r="S734" s="599"/>
      <c r="T734" s="232"/>
    </row>
    <row r="735" spans="1:20" s="129" customFormat="1" ht="40.5" customHeight="1" x14ac:dyDescent="0.35">
      <c r="A735" s="500"/>
      <c r="B735" s="504"/>
      <c r="C735" s="208"/>
      <c r="D735" s="200" t="s">
        <v>6</v>
      </c>
      <c r="E735" s="208"/>
      <c r="F735" s="201"/>
      <c r="G735" s="201"/>
      <c r="H735" s="204"/>
      <c r="I735" s="204">
        <f>(H730+H731+H732+H733+H734)/5</f>
        <v>100</v>
      </c>
      <c r="J735" s="199"/>
      <c r="K735" s="200" t="s">
        <v>6</v>
      </c>
      <c r="L735" s="201"/>
      <c r="M735" s="205"/>
      <c r="N735" s="205"/>
      <c r="O735" s="204"/>
      <c r="P735" s="204">
        <f>O730</f>
        <v>97.333333333333343</v>
      </c>
      <c r="Q735" s="204">
        <f>(I735+P735)/2</f>
        <v>98.666666666666671</v>
      </c>
      <c r="R735" s="208" t="s">
        <v>376</v>
      </c>
      <c r="S735" s="599"/>
      <c r="T735" s="128"/>
    </row>
    <row r="736" spans="1:20" s="233" customFormat="1" x14ac:dyDescent="0.35">
      <c r="A736" s="500"/>
      <c r="B736" s="504"/>
      <c r="C736" s="116" t="s">
        <v>42</v>
      </c>
      <c r="D736" s="159" t="s">
        <v>91</v>
      </c>
      <c r="E736" s="117"/>
      <c r="F736" s="117"/>
      <c r="G736" s="117"/>
      <c r="H736" s="115"/>
      <c r="I736" s="115"/>
      <c r="J736" s="116" t="s">
        <v>42</v>
      </c>
      <c r="K736" s="159" t="s">
        <v>91</v>
      </c>
      <c r="L736" s="117"/>
      <c r="M736" s="124"/>
      <c r="N736" s="124"/>
      <c r="O736" s="115"/>
      <c r="P736" s="132"/>
      <c r="Q736" s="115"/>
      <c r="R736" s="117"/>
      <c r="S736" s="599"/>
      <c r="T736" s="232"/>
    </row>
    <row r="737" spans="1:20" s="233" customFormat="1" ht="57.75" customHeight="1" x14ac:dyDescent="0.35">
      <c r="A737" s="500"/>
      <c r="B737" s="504"/>
      <c r="C737" s="117" t="s">
        <v>43</v>
      </c>
      <c r="D737" s="120" t="s">
        <v>137</v>
      </c>
      <c r="E737" s="117" t="s">
        <v>25</v>
      </c>
      <c r="F737" s="117">
        <v>100</v>
      </c>
      <c r="G737" s="117">
        <v>100</v>
      </c>
      <c r="H737" s="149">
        <f t="shared" ref="H737:H738" si="50">IF(G737/F737*100&gt;100,100,G737/F737*100)</f>
        <v>100</v>
      </c>
      <c r="I737" s="117"/>
      <c r="J737" s="123" t="s">
        <v>43</v>
      </c>
      <c r="K737" s="120" t="s">
        <v>90</v>
      </c>
      <c r="L737" s="117" t="s">
        <v>38</v>
      </c>
      <c r="M737" s="117">
        <v>65</v>
      </c>
      <c r="N737" s="117">
        <v>68</v>
      </c>
      <c r="O737" s="119">
        <f>IF(N737/M737*100&gt;110,110,N737/M737*100)</f>
        <v>104.61538461538463</v>
      </c>
      <c r="P737" s="132"/>
      <c r="Q737" s="115"/>
      <c r="R737" s="117"/>
      <c r="S737" s="599"/>
      <c r="T737" s="232"/>
    </row>
    <row r="738" spans="1:20" s="233" customFormat="1" ht="75.75" customHeight="1" x14ac:dyDescent="0.35">
      <c r="A738" s="500"/>
      <c r="B738" s="504"/>
      <c r="C738" s="117" t="s">
        <v>138</v>
      </c>
      <c r="D738" s="120" t="s">
        <v>139</v>
      </c>
      <c r="E738" s="117" t="s">
        <v>25</v>
      </c>
      <c r="F738" s="117">
        <v>90</v>
      </c>
      <c r="G738" s="117">
        <v>90</v>
      </c>
      <c r="H738" s="149">
        <f t="shared" si="50"/>
        <v>100</v>
      </c>
      <c r="I738" s="117"/>
      <c r="J738" s="123"/>
      <c r="K738" s="120"/>
      <c r="L738" s="117"/>
      <c r="M738" s="124"/>
      <c r="N738" s="124"/>
      <c r="O738" s="119"/>
      <c r="P738" s="132"/>
      <c r="Q738" s="115"/>
      <c r="R738" s="117"/>
      <c r="S738" s="599"/>
      <c r="T738" s="232"/>
    </row>
    <row r="739" spans="1:20" s="129" customFormat="1" ht="40.5" customHeight="1" x14ac:dyDescent="0.35">
      <c r="A739" s="500"/>
      <c r="B739" s="504"/>
      <c r="C739" s="208"/>
      <c r="D739" s="200" t="s">
        <v>6</v>
      </c>
      <c r="E739" s="208"/>
      <c r="F739" s="201"/>
      <c r="G739" s="201"/>
      <c r="H739" s="204"/>
      <c r="I739" s="204">
        <f>(H737+H738)/2</f>
        <v>100</v>
      </c>
      <c r="J739" s="199"/>
      <c r="K739" s="200" t="s">
        <v>6</v>
      </c>
      <c r="L739" s="201"/>
      <c r="M739" s="205"/>
      <c r="N739" s="205"/>
      <c r="O739" s="204"/>
      <c r="P739" s="204">
        <f>O737</f>
        <v>104.61538461538463</v>
      </c>
      <c r="Q739" s="204">
        <f>(I739+P739)/2</f>
        <v>102.30769230769232</v>
      </c>
      <c r="R739" s="208" t="s">
        <v>31</v>
      </c>
      <c r="S739" s="599"/>
      <c r="T739" s="128"/>
    </row>
    <row r="740" spans="1:20" s="233" customFormat="1" ht="48" customHeight="1" x14ac:dyDescent="0.35">
      <c r="A740" s="500"/>
      <c r="B740" s="504"/>
      <c r="C740" s="116" t="s">
        <v>165</v>
      </c>
      <c r="D740" s="159" t="s">
        <v>213</v>
      </c>
      <c r="E740" s="117"/>
      <c r="F740" s="117"/>
      <c r="G740" s="117"/>
      <c r="H740" s="115"/>
      <c r="I740" s="115"/>
      <c r="J740" s="116" t="s">
        <v>165</v>
      </c>
      <c r="K740" s="159" t="str">
        <f>D740</f>
        <v>Реализация дополнительных общеразвивающих программ</v>
      </c>
      <c r="L740" s="117"/>
      <c r="M740" s="124"/>
      <c r="N740" s="124"/>
      <c r="O740" s="115"/>
      <c r="P740" s="132"/>
      <c r="Q740" s="115"/>
      <c r="R740" s="117"/>
      <c r="S740" s="599"/>
      <c r="T740" s="232"/>
    </row>
    <row r="741" spans="1:20" s="233" customFormat="1" ht="87" customHeight="1" x14ac:dyDescent="0.35">
      <c r="A741" s="500"/>
      <c r="B741" s="504"/>
      <c r="C741" s="117" t="s">
        <v>166</v>
      </c>
      <c r="D741" s="120" t="s">
        <v>139</v>
      </c>
      <c r="E741" s="117" t="s">
        <v>25</v>
      </c>
      <c r="F741" s="117">
        <v>90</v>
      </c>
      <c r="G741" s="117">
        <v>90</v>
      </c>
      <c r="H741" s="149">
        <f>IF(G741/F741*100&gt;100,100,G741/F741*100)</f>
        <v>100</v>
      </c>
      <c r="I741" s="117"/>
      <c r="J741" s="123" t="s">
        <v>166</v>
      </c>
      <c r="K741" s="120" t="s">
        <v>489</v>
      </c>
      <c r="L741" s="117" t="s">
        <v>353</v>
      </c>
      <c r="M741" s="117">
        <v>55080</v>
      </c>
      <c r="N741" s="117">
        <v>58970</v>
      </c>
      <c r="O741" s="119">
        <f>IF(N741/M741*100&gt;110,110,N741/M741*100)</f>
        <v>107.06245461147421</v>
      </c>
      <c r="P741" s="132"/>
      <c r="Q741" s="115"/>
      <c r="R741" s="117"/>
      <c r="S741" s="599"/>
      <c r="T741" s="232"/>
    </row>
    <row r="742" spans="1:20" s="129" customFormat="1" ht="42.75" customHeight="1" x14ac:dyDescent="0.35">
      <c r="A742" s="500"/>
      <c r="B742" s="504"/>
      <c r="C742" s="208"/>
      <c r="D742" s="200" t="s">
        <v>6</v>
      </c>
      <c r="E742" s="208"/>
      <c r="F742" s="201"/>
      <c r="G742" s="201"/>
      <c r="H742" s="204"/>
      <c r="I742" s="204">
        <f>H741</f>
        <v>100</v>
      </c>
      <c r="J742" s="199"/>
      <c r="K742" s="200" t="s">
        <v>6</v>
      </c>
      <c r="L742" s="201"/>
      <c r="M742" s="205"/>
      <c r="N742" s="205"/>
      <c r="O742" s="204"/>
      <c r="P742" s="204">
        <f>O741</f>
        <v>107.06245461147421</v>
      </c>
      <c r="Q742" s="204">
        <f>(I742+P742)/2</f>
        <v>103.5312273057371</v>
      </c>
      <c r="R742" s="208" t="s">
        <v>31</v>
      </c>
      <c r="S742" s="599"/>
      <c r="T742" s="128"/>
    </row>
    <row r="743" spans="1:20" s="233" customFormat="1" ht="59.25" customHeight="1" x14ac:dyDescent="0.35">
      <c r="A743" s="500">
        <v>50</v>
      </c>
      <c r="B743" s="504" t="s">
        <v>151</v>
      </c>
      <c r="C743" s="116" t="s">
        <v>12</v>
      </c>
      <c r="D743" s="159" t="s">
        <v>129</v>
      </c>
      <c r="E743" s="116"/>
      <c r="F743" s="116"/>
      <c r="G743" s="116"/>
      <c r="H743" s="115"/>
      <c r="I743" s="115"/>
      <c r="J743" s="116" t="s">
        <v>12</v>
      </c>
      <c r="K743" s="159" t="s">
        <v>129</v>
      </c>
      <c r="L743" s="117"/>
      <c r="M743" s="117"/>
      <c r="N743" s="117"/>
      <c r="O743" s="115"/>
      <c r="P743" s="132"/>
      <c r="Q743" s="115"/>
      <c r="R743" s="117"/>
      <c r="S743" s="599" t="s">
        <v>287</v>
      </c>
      <c r="T743" s="232"/>
    </row>
    <row r="744" spans="1:20" s="233" customFormat="1" ht="59.25" customHeight="1" x14ac:dyDescent="0.35">
      <c r="A744" s="500"/>
      <c r="B744" s="504"/>
      <c r="C744" s="117" t="s">
        <v>7</v>
      </c>
      <c r="D744" s="120" t="s">
        <v>130</v>
      </c>
      <c r="E744" s="117" t="s">
        <v>25</v>
      </c>
      <c r="F744" s="117">
        <v>100</v>
      </c>
      <c r="G744" s="117">
        <v>100</v>
      </c>
      <c r="H744" s="149">
        <f t="shared" ref="H744:H748" si="51">IF(G744/F744*100&gt;100,100,G744/F744*100)</f>
        <v>100</v>
      </c>
      <c r="I744" s="117"/>
      <c r="J744" s="117" t="s">
        <v>7</v>
      </c>
      <c r="K744" s="120" t="s">
        <v>90</v>
      </c>
      <c r="L744" s="117" t="s">
        <v>38</v>
      </c>
      <c r="M744" s="117">
        <v>320</v>
      </c>
      <c r="N744" s="117">
        <v>319</v>
      </c>
      <c r="O744" s="119">
        <f>IF(N744/M744*100&gt;110,110,N744/M744*100)</f>
        <v>99.6875</v>
      </c>
      <c r="P744" s="132"/>
      <c r="Q744" s="115"/>
      <c r="R744" s="117"/>
      <c r="S744" s="599"/>
      <c r="T744" s="232"/>
    </row>
    <row r="745" spans="1:20" s="233" customFormat="1" ht="45" customHeight="1" x14ac:dyDescent="0.35">
      <c r="A745" s="500"/>
      <c r="B745" s="504"/>
      <c r="C745" s="117" t="s">
        <v>8</v>
      </c>
      <c r="D745" s="120" t="s">
        <v>593</v>
      </c>
      <c r="E745" s="117" t="s">
        <v>25</v>
      </c>
      <c r="F745" s="117">
        <v>100</v>
      </c>
      <c r="G745" s="117">
        <v>100</v>
      </c>
      <c r="H745" s="149">
        <f t="shared" si="51"/>
        <v>100</v>
      </c>
      <c r="I745" s="117"/>
      <c r="J745" s="117"/>
      <c r="K745" s="133"/>
      <c r="L745" s="117"/>
      <c r="M745" s="122"/>
      <c r="N745" s="122"/>
      <c r="O745" s="119"/>
      <c r="P745" s="132"/>
      <c r="Q745" s="115"/>
      <c r="R745" s="117"/>
      <c r="S745" s="599"/>
      <c r="T745" s="232"/>
    </row>
    <row r="746" spans="1:20" s="233" customFormat="1" ht="48" customHeight="1" x14ac:dyDescent="0.35">
      <c r="A746" s="500"/>
      <c r="B746" s="504"/>
      <c r="C746" s="117" t="s">
        <v>9</v>
      </c>
      <c r="D746" s="120" t="s">
        <v>488</v>
      </c>
      <c r="E746" s="117" t="s">
        <v>25</v>
      </c>
      <c r="F746" s="117">
        <v>100</v>
      </c>
      <c r="G746" s="117">
        <v>100</v>
      </c>
      <c r="H746" s="149">
        <f t="shared" si="51"/>
        <v>100</v>
      </c>
      <c r="I746" s="117"/>
      <c r="J746" s="123"/>
      <c r="K746" s="120"/>
      <c r="L746" s="117"/>
      <c r="M746" s="124"/>
      <c r="N746" s="124"/>
      <c r="O746" s="119"/>
      <c r="P746" s="132"/>
      <c r="Q746" s="115"/>
      <c r="R746" s="117"/>
      <c r="S746" s="599"/>
      <c r="T746" s="232"/>
    </row>
    <row r="747" spans="1:20" s="233" customFormat="1" ht="69" customHeight="1" x14ac:dyDescent="0.35">
      <c r="A747" s="500"/>
      <c r="B747" s="504"/>
      <c r="C747" s="117" t="s">
        <v>10</v>
      </c>
      <c r="D747" s="120" t="s">
        <v>89</v>
      </c>
      <c r="E747" s="117" t="s">
        <v>25</v>
      </c>
      <c r="F747" s="117">
        <v>90</v>
      </c>
      <c r="G747" s="117">
        <v>100</v>
      </c>
      <c r="H747" s="149">
        <f t="shared" si="51"/>
        <v>100</v>
      </c>
      <c r="I747" s="117"/>
      <c r="J747" s="123"/>
      <c r="K747" s="120"/>
      <c r="L747" s="117"/>
      <c r="M747" s="124"/>
      <c r="N747" s="124"/>
      <c r="O747" s="119"/>
      <c r="P747" s="132"/>
      <c r="Q747" s="115"/>
      <c r="R747" s="117"/>
      <c r="S747" s="599"/>
      <c r="T747" s="232"/>
    </row>
    <row r="748" spans="1:20" s="233" customFormat="1" ht="132" customHeight="1" x14ac:dyDescent="0.35">
      <c r="A748" s="500"/>
      <c r="B748" s="504"/>
      <c r="C748" s="117" t="s">
        <v>35</v>
      </c>
      <c r="D748" s="120" t="s">
        <v>131</v>
      </c>
      <c r="E748" s="117" t="s">
        <v>25</v>
      </c>
      <c r="F748" s="117">
        <v>100</v>
      </c>
      <c r="G748" s="117">
        <v>100</v>
      </c>
      <c r="H748" s="149">
        <f t="shared" si="51"/>
        <v>100</v>
      </c>
      <c r="I748" s="117"/>
      <c r="J748" s="123"/>
      <c r="K748" s="120"/>
      <c r="L748" s="117"/>
      <c r="M748" s="124"/>
      <c r="N748" s="124"/>
      <c r="O748" s="119"/>
      <c r="P748" s="132"/>
      <c r="Q748" s="115"/>
      <c r="R748" s="117"/>
      <c r="S748" s="599"/>
      <c r="T748" s="232"/>
    </row>
    <row r="749" spans="1:20" s="129" customFormat="1" ht="40.5" customHeight="1" x14ac:dyDescent="0.35">
      <c r="A749" s="500"/>
      <c r="B749" s="504"/>
      <c r="C749" s="208"/>
      <c r="D749" s="200" t="s">
        <v>6</v>
      </c>
      <c r="E749" s="208"/>
      <c r="F749" s="201"/>
      <c r="G749" s="201"/>
      <c r="H749" s="204"/>
      <c r="I749" s="204">
        <f>(H744+H745+H746+H747+H748)/5</f>
        <v>100</v>
      </c>
      <c r="J749" s="199"/>
      <c r="K749" s="200" t="s">
        <v>6</v>
      </c>
      <c r="L749" s="201"/>
      <c r="M749" s="205"/>
      <c r="N749" s="205"/>
      <c r="O749" s="204"/>
      <c r="P749" s="204">
        <f>O744</f>
        <v>99.6875</v>
      </c>
      <c r="Q749" s="204">
        <f>(I749+P749)/2</f>
        <v>99.84375</v>
      </c>
      <c r="R749" s="208" t="s">
        <v>376</v>
      </c>
      <c r="S749" s="599"/>
      <c r="T749" s="128"/>
    </row>
    <row r="750" spans="1:20" s="233" customFormat="1" ht="60" customHeight="1" x14ac:dyDescent="0.35">
      <c r="A750" s="500"/>
      <c r="B750" s="504"/>
      <c r="C750" s="116" t="s">
        <v>13</v>
      </c>
      <c r="D750" s="159" t="s">
        <v>132</v>
      </c>
      <c r="E750" s="117"/>
      <c r="F750" s="117"/>
      <c r="G750" s="117"/>
      <c r="H750" s="115"/>
      <c r="I750" s="115"/>
      <c r="J750" s="116" t="s">
        <v>13</v>
      </c>
      <c r="K750" s="159" t="s">
        <v>132</v>
      </c>
      <c r="L750" s="117"/>
      <c r="M750" s="124"/>
      <c r="N750" s="124"/>
      <c r="O750" s="115"/>
      <c r="P750" s="132"/>
      <c r="Q750" s="115"/>
      <c r="R750" s="117"/>
      <c r="S750" s="599"/>
      <c r="T750" s="232"/>
    </row>
    <row r="751" spans="1:20" s="233" customFormat="1" ht="78" customHeight="1" x14ac:dyDescent="0.35">
      <c r="A751" s="500"/>
      <c r="B751" s="504"/>
      <c r="C751" s="117" t="s">
        <v>14</v>
      </c>
      <c r="D751" s="120" t="s">
        <v>133</v>
      </c>
      <c r="E751" s="117" t="s">
        <v>25</v>
      </c>
      <c r="F751" s="117">
        <v>100</v>
      </c>
      <c r="G751" s="117">
        <v>100</v>
      </c>
      <c r="H751" s="149">
        <f t="shared" ref="H751:H755" si="52">IF(G751/F751*100&gt;100,100,G751/F751*100)</f>
        <v>100</v>
      </c>
      <c r="I751" s="117"/>
      <c r="J751" s="123" t="s">
        <v>14</v>
      </c>
      <c r="K751" s="120" t="s">
        <v>90</v>
      </c>
      <c r="L751" s="117" t="s">
        <v>38</v>
      </c>
      <c r="M751" s="117">
        <v>336</v>
      </c>
      <c r="N751" s="117">
        <v>339</v>
      </c>
      <c r="O751" s="119">
        <f>IF(N751/M751*100&gt;110,110,N751/M751*100)</f>
        <v>100.89285714285714</v>
      </c>
      <c r="P751" s="117"/>
      <c r="Q751" s="115"/>
      <c r="R751" s="117"/>
      <c r="S751" s="599"/>
      <c r="T751" s="232"/>
    </row>
    <row r="752" spans="1:20" s="233" customFormat="1" ht="32.25" customHeight="1" x14ac:dyDescent="0.35">
      <c r="A752" s="500"/>
      <c r="B752" s="504"/>
      <c r="C752" s="117" t="s">
        <v>15</v>
      </c>
      <c r="D752" s="120" t="s">
        <v>591</v>
      </c>
      <c r="E752" s="117" t="s">
        <v>25</v>
      </c>
      <c r="F752" s="117">
        <v>100</v>
      </c>
      <c r="G752" s="117">
        <v>100</v>
      </c>
      <c r="H752" s="149">
        <f t="shared" si="52"/>
        <v>100</v>
      </c>
      <c r="I752" s="117"/>
      <c r="J752" s="123"/>
      <c r="K752" s="120"/>
      <c r="L752" s="117"/>
      <c r="M752" s="124"/>
      <c r="N752" s="124"/>
      <c r="O752" s="119"/>
      <c r="P752" s="132"/>
      <c r="Q752" s="115"/>
      <c r="R752" s="117"/>
      <c r="S752" s="599"/>
      <c r="T752" s="232"/>
    </row>
    <row r="753" spans="1:20" s="233" customFormat="1" ht="49.5" customHeight="1" x14ac:dyDescent="0.35">
      <c r="A753" s="500"/>
      <c r="B753" s="504"/>
      <c r="C753" s="117" t="s">
        <v>39</v>
      </c>
      <c r="D753" s="120" t="s">
        <v>488</v>
      </c>
      <c r="E753" s="117" t="s">
        <v>25</v>
      </c>
      <c r="F753" s="117">
        <v>100</v>
      </c>
      <c r="G753" s="117">
        <v>100</v>
      </c>
      <c r="H753" s="149">
        <f t="shared" si="52"/>
        <v>100</v>
      </c>
      <c r="I753" s="117"/>
      <c r="J753" s="123"/>
      <c r="K753" s="120"/>
      <c r="L753" s="117"/>
      <c r="M753" s="124"/>
      <c r="N753" s="124"/>
      <c r="O753" s="119"/>
      <c r="P753" s="132"/>
      <c r="Q753" s="115"/>
      <c r="R753" s="117"/>
      <c r="S753" s="599"/>
      <c r="T753" s="232"/>
    </row>
    <row r="754" spans="1:20" s="233" customFormat="1" ht="76.5" customHeight="1" x14ac:dyDescent="0.35">
      <c r="A754" s="500"/>
      <c r="B754" s="504"/>
      <c r="C754" s="117" t="s">
        <v>45</v>
      </c>
      <c r="D754" s="120" t="s">
        <v>89</v>
      </c>
      <c r="E754" s="117" t="s">
        <v>25</v>
      </c>
      <c r="F754" s="117">
        <v>90</v>
      </c>
      <c r="G754" s="117">
        <v>100</v>
      </c>
      <c r="H754" s="149">
        <f t="shared" si="52"/>
        <v>100</v>
      </c>
      <c r="I754" s="117"/>
      <c r="J754" s="123"/>
      <c r="K754" s="120"/>
      <c r="L754" s="117"/>
      <c r="M754" s="124"/>
      <c r="N754" s="124"/>
      <c r="O754" s="119"/>
      <c r="P754" s="132"/>
      <c r="Q754" s="115"/>
      <c r="R754" s="117"/>
      <c r="S754" s="599"/>
      <c r="T754" s="232"/>
    </row>
    <row r="755" spans="1:20" s="233" customFormat="1" ht="123.75" customHeight="1" x14ac:dyDescent="0.35">
      <c r="A755" s="500"/>
      <c r="B755" s="504"/>
      <c r="C755" s="117" t="s">
        <v>66</v>
      </c>
      <c r="D755" s="120" t="s">
        <v>131</v>
      </c>
      <c r="E755" s="117" t="s">
        <v>25</v>
      </c>
      <c r="F755" s="117">
        <v>100</v>
      </c>
      <c r="G755" s="117">
        <v>100</v>
      </c>
      <c r="H755" s="149">
        <f t="shared" si="52"/>
        <v>100</v>
      </c>
      <c r="I755" s="117"/>
      <c r="J755" s="123"/>
      <c r="K755" s="120"/>
      <c r="L755" s="117"/>
      <c r="M755" s="124"/>
      <c r="N755" s="124"/>
      <c r="O755" s="119"/>
      <c r="P755" s="132"/>
      <c r="Q755" s="115"/>
      <c r="R755" s="117"/>
      <c r="S755" s="599"/>
      <c r="T755" s="232"/>
    </row>
    <row r="756" spans="1:20" s="129" customFormat="1" ht="40.5" customHeight="1" x14ac:dyDescent="0.35">
      <c r="A756" s="500"/>
      <c r="B756" s="504"/>
      <c r="C756" s="208"/>
      <c r="D756" s="200" t="s">
        <v>6</v>
      </c>
      <c r="E756" s="208"/>
      <c r="F756" s="201"/>
      <c r="G756" s="201"/>
      <c r="H756" s="204"/>
      <c r="I756" s="204">
        <f>(H751+H752+H753+H754+H755)/5</f>
        <v>100</v>
      </c>
      <c r="J756" s="199"/>
      <c r="K756" s="200" t="s">
        <v>6</v>
      </c>
      <c r="L756" s="201"/>
      <c r="M756" s="205"/>
      <c r="N756" s="205"/>
      <c r="O756" s="204"/>
      <c r="P756" s="204">
        <f>O751</f>
        <v>100.89285714285714</v>
      </c>
      <c r="Q756" s="204">
        <f>(I756+P756)/2</f>
        <v>100.44642857142857</v>
      </c>
      <c r="R756" s="208" t="s">
        <v>31</v>
      </c>
      <c r="S756" s="599"/>
      <c r="T756" s="128"/>
    </row>
    <row r="757" spans="1:20" s="233" customFormat="1" ht="61.5" customHeight="1" x14ac:dyDescent="0.35">
      <c r="A757" s="500"/>
      <c r="B757" s="504"/>
      <c r="C757" s="116" t="s">
        <v>28</v>
      </c>
      <c r="D757" s="159" t="s">
        <v>134</v>
      </c>
      <c r="E757" s="117"/>
      <c r="F757" s="117"/>
      <c r="G757" s="117"/>
      <c r="H757" s="115"/>
      <c r="I757" s="115"/>
      <c r="J757" s="116" t="s">
        <v>28</v>
      </c>
      <c r="K757" s="159" t="str">
        <f>D757</f>
        <v>Реализация основных общеобразовательных программ среднего общего образования</v>
      </c>
      <c r="L757" s="117"/>
      <c r="M757" s="124"/>
      <c r="N757" s="124"/>
      <c r="O757" s="115"/>
      <c r="P757" s="132"/>
      <c r="Q757" s="115"/>
      <c r="R757" s="117"/>
      <c r="S757" s="599"/>
      <c r="T757" s="232"/>
    </row>
    <row r="758" spans="1:20" s="233" customFormat="1" ht="70.5" customHeight="1" x14ac:dyDescent="0.35">
      <c r="A758" s="500"/>
      <c r="B758" s="504"/>
      <c r="C758" s="117" t="s">
        <v>29</v>
      </c>
      <c r="D758" s="120" t="s">
        <v>135</v>
      </c>
      <c r="E758" s="117" t="s">
        <v>25</v>
      </c>
      <c r="F758" s="117">
        <v>100</v>
      </c>
      <c r="G758" s="117">
        <v>100</v>
      </c>
      <c r="H758" s="149">
        <f t="shared" ref="H758:H762" si="53">IF(G758/F758*100&gt;100,100,G758/F758*100)</f>
        <v>100</v>
      </c>
      <c r="I758" s="117"/>
      <c r="J758" s="123" t="s">
        <v>29</v>
      </c>
      <c r="K758" s="120" t="s">
        <v>90</v>
      </c>
      <c r="L758" s="117" t="s">
        <v>38</v>
      </c>
      <c r="M758" s="117">
        <v>71</v>
      </c>
      <c r="N758" s="117">
        <v>70</v>
      </c>
      <c r="O758" s="119">
        <f>IF(N758/M758*100&gt;110,110,N758/M758*100)</f>
        <v>98.591549295774655</v>
      </c>
      <c r="P758" s="117"/>
      <c r="Q758" s="115"/>
      <c r="R758" s="117"/>
      <c r="S758" s="599"/>
      <c r="T758" s="232"/>
    </row>
    <row r="759" spans="1:20" s="233" customFormat="1" ht="27.75" customHeight="1" x14ac:dyDescent="0.35">
      <c r="A759" s="500"/>
      <c r="B759" s="504"/>
      <c r="C759" s="117" t="s">
        <v>30</v>
      </c>
      <c r="D759" s="120" t="s">
        <v>592</v>
      </c>
      <c r="E759" s="117" t="s">
        <v>25</v>
      </c>
      <c r="F759" s="117">
        <v>100</v>
      </c>
      <c r="G759" s="117">
        <v>100</v>
      </c>
      <c r="H759" s="149">
        <f t="shared" si="53"/>
        <v>100</v>
      </c>
      <c r="I759" s="117"/>
      <c r="J759" s="123"/>
      <c r="K759" s="120"/>
      <c r="L759" s="117"/>
      <c r="M759" s="124"/>
      <c r="N759" s="124"/>
      <c r="O759" s="119"/>
      <c r="P759" s="132"/>
      <c r="Q759" s="115"/>
      <c r="R759" s="117"/>
      <c r="S759" s="599"/>
      <c r="T759" s="232"/>
    </row>
    <row r="760" spans="1:20" s="233" customFormat="1" ht="57.75" customHeight="1" x14ac:dyDescent="0.35">
      <c r="A760" s="500"/>
      <c r="B760" s="504"/>
      <c r="C760" s="117" t="s">
        <v>52</v>
      </c>
      <c r="D760" s="120" t="s">
        <v>488</v>
      </c>
      <c r="E760" s="117" t="s">
        <v>25</v>
      </c>
      <c r="F760" s="117">
        <v>100</v>
      </c>
      <c r="G760" s="117">
        <v>100</v>
      </c>
      <c r="H760" s="149">
        <f t="shared" si="53"/>
        <v>100</v>
      </c>
      <c r="I760" s="117"/>
      <c r="J760" s="123"/>
      <c r="K760" s="120"/>
      <c r="L760" s="117"/>
      <c r="M760" s="124"/>
      <c r="N760" s="124"/>
      <c r="O760" s="119"/>
      <c r="P760" s="132"/>
      <c r="Q760" s="115"/>
      <c r="R760" s="117"/>
      <c r="S760" s="599"/>
      <c r="T760" s="232"/>
    </row>
    <row r="761" spans="1:20" s="233" customFormat="1" ht="71.25" customHeight="1" x14ac:dyDescent="0.35">
      <c r="A761" s="500"/>
      <c r="B761" s="504"/>
      <c r="C761" s="117" t="s">
        <v>53</v>
      </c>
      <c r="D761" s="120" t="s">
        <v>89</v>
      </c>
      <c r="E761" s="117" t="s">
        <v>25</v>
      </c>
      <c r="F761" s="117">
        <v>90</v>
      </c>
      <c r="G761" s="117">
        <v>100</v>
      </c>
      <c r="H761" s="149">
        <f t="shared" si="53"/>
        <v>100</v>
      </c>
      <c r="I761" s="117"/>
      <c r="J761" s="123"/>
      <c r="K761" s="120"/>
      <c r="L761" s="117"/>
      <c r="M761" s="124"/>
      <c r="N761" s="124"/>
      <c r="O761" s="119"/>
      <c r="P761" s="132"/>
      <c r="Q761" s="115"/>
      <c r="R761" s="117"/>
      <c r="S761" s="599"/>
      <c r="T761" s="232"/>
    </row>
    <row r="762" spans="1:20" s="233" customFormat="1" ht="123" customHeight="1" x14ac:dyDescent="0.35">
      <c r="A762" s="500"/>
      <c r="B762" s="504"/>
      <c r="C762" s="117" t="s">
        <v>136</v>
      </c>
      <c r="D762" s="120" t="s">
        <v>131</v>
      </c>
      <c r="E762" s="117" t="s">
        <v>25</v>
      </c>
      <c r="F762" s="117">
        <v>100</v>
      </c>
      <c r="G762" s="117">
        <v>100</v>
      </c>
      <c r="H762" s="149">
        <f t="shared" si="53"/>
        <v>100</v>
      </c>
      <c r="I762" s="117"/>
      <c r="J762" s="123"/>
      <c r="K762" s="120"/>
      <c r="L762" s="117"/>
      <c r="M762" s="124"/>
      <c r="N762" s="124"/>
      <c r="O762" s="119"/>
      <c r="P762" s="132"/>
      <c r="Q762" s="115"/>
      <c r="R762" s="117"/>
      <c r="S762" s="599"/>
      <c r="T762" s="232"/>
    </row>
    <row r="763" spans="1:20" s="129" customFormat="1" ht="40.5" customHeight="1" x14ac:dyDescent="0.35">
      <c r="A763" s="500"/>
      <c r="B763" s="504"/>
      <c r="C763" s="208"/>
      <c r="D763" s="200" t="s">
        <v>6</v>
      </c>
      <c r="E763" s="208"/>
      <c r="F763" s="201"/>
      <c r="G763" s="201"/>
      <c r="H763" s="204"/>
      <c r="I763" s="204">
        <f>(H758+H759+H760+H761+H762)/5</f>
        <v>100</v>
      </c>
      <c r="J763" s="199"/>
      <c r="K763" s="200" t="s">
        <v>6</v>
      </c>
      <c r="L763" s="201"/>
      <c r="M763" s="205"/>
      <c r="N763" s="205"/>
      <c r="O763" s="204"/>
      <c r="P763" s="204">
        <f>O758</f>
        <v>98.591549295774655</v>
      </c>
      <c r="Q763" s="204">
        <f>(I763+P763)/2</f>
        <v>99.295774647887328</v>
      </c>
      <c r="R763" s="208" t="s">
        <v>376</v>
      </c>
      <c r="S763" s="599"/>
      <c r="T763" s="128"/>
    </row>
    <row r="764" spans="1:20" s="233" customFormat="1" ht="45" customHeight="1" x14ac:dyDescent="0.35">
      <c r="A764" s="500"/>
      <c r="B764" s="504"/>
      <c r="C764" s="116" t="s">
        <v>42</v>
      </c>
      <c r="D764" s="159" t="s">
        <v>91</v>
      </c>
      <c r="E764" s="117"/>
      <c r="F764" s="117"/>
      <c r="G764" s="117"/>
      <c r="H764" s="115"/>
      <c r="I764" s="115"/>
      <c r="J764" s="116" t="s">
        <v>42</v>
      </c>
      <c r="K764" s="159" t="s">
        <v>91</v>
      </c>
      <c r="L764" s="117"/>
      <c r="M764" s="124"/>
      <c r="N764" s="124"/>
      <c r="O764" s="115"/>
      <c r="P764" s="132"/>
      <c r="Q764" s="115"/>
      <c r="R764" s="117"/>
      <c r="S764" s="599"/>
      <c r="T764" s="232"/>
    </row>
    <row r="765" spans="1:20" s="233" customFormat="1" ht="45" customHeight="1" x14ac:dyDescent="0.35">
      <c r="A765" s="500"/>
      <c r="B765" s="504"/>
      <c r="C765" s="117" t="s">
        <v>43</v>
      </c>
      <c r="D765" s="120" t="s">
        <v>137</v>
      </c>
      <c r="E765" s="117" t="s">
        <v>25</v>
      </c>
      <c r="F765" s="117">
        <v>100</v>
      </c>
      <c r="G765" s="117">
        <v>100</v>
      </c>
      <c r="H765" s="149">
        <f t="shared" ref="H765:H766" si="54">IF(G765/F765*100&gt;100,100,G765/F765*100)</f>
        <v>100</v>
      </c>
      <c r="I765" s="117"/>
      <c r="J765" s="123" t="s">
        <v>43</v>
      </c>
      <c r="K765" s="120" t="s">
        <v>90</v>
      </c>
      <c r="L765" s="117" t="s">
        <v>38</v>
      </c>
      <c r="M765" s="117">
        <v>75</v>
      </c>
      <c r="N765" s="117">
        <v>77</v>
      </c>
      <c r="O765" s="119">
        <f>IF(N765/M765*100&gt;110,110,N765/M765*100)</f>
        <v>102.66666666666666</v>
      </c>
      <c r="P765" s="132"/>
      <c r="Q765" s="115"/>
      <c r="R765" s="117"/>
      <c r="S765" s="599"/>
      <c r="T765" s="232"/>
    </row>
    <row r="766" spans="1:20" s="233" customFormat="1" ht="84" customHeight="1" x14ac:dyDescent="0.35">
      <c r="A766" s="500"/>
      <c r="B766" s="504"/>
      <c r="C766" s="117" t="s">
        <v>138</v>
      </c>
      <c r="D766" s="120" t="s">
        <v>139</v>
      </c>
      <c r="E766" s="117" t="s">
        <v>25</v>
      </c>
      <c r="F766" s="117">
        <v>90</v>
      </c>
      <c r="G766" s="117">
        <v>90</v>
      </c>
      <c r="H766" s="149">
        <f t="shared" si="54"/>
        <v>100</v>
      </c>
      <c r="I766" s="117"/>
      <c r="J766" s="123"/>
      <c r="K766" s="120"/>
      <c r="L766" s="117"/>
      <c r="M766" s="124"/>
      <c r="N766" s="124"/>
      <c r="O766" s="119"/>
      <c r="P766" s="132"/>
      <c r="Q766" s="115"/>
      <c r="R766" s="117"/>
      <c r="S766" s="599"/>
      <c r="T766" s="232"/>
    </row>
    <row r="767" spans="1:20" s="129" customFormat="1" ht="40.5" customHeight="1" x14ac:dyDescent="0.35">
      <c r="A767" s="500"/>
      <c r="B767" s="504"/>
      <c r="C767" s="208"/>
      <c r="D767" s="200" t="s">
        <v>6</v>
      </c>
      <c r="E767" s="208"/>
      <c r="F767" s="201"/>
      <c r="G767" s="201"/>
      <c r="H767" s="204"/>
      <c r="I767" s="204">
        <f>(H765+H766)/2</f>
        <v>100</v>
      </c>
      <c r="J767" s="199"/>
      <c r="K767" s="200" t="s">
        <v>6</v>
      </c>
      <c r="L767" s="201"/>
      <c r="M767" s="205"/>
      <c r="N767" s="205"/>
      <c r="O767" s="204"/>
      <c r="P767" s="204">
        <f>O765</f>
        <v>102.66666666666666</v>
      </c>
      <c r="Q767" s="204">
        <f>(I767+P767)/2</f>
        <v>101.33333333333333</v>
      </c>
      <c r="R767" s="208" t="s">
        <v>31</v>
      </c>
      <c r="S767" s="599"/>
      <c r="T767" s="128"/>
    </row>
    <row r="768" spans="1:20" s="233" customFormat="1" ht="51" customHeight="1" x14ac:dyDescent="0.35">
      <c r="A768" s="500"/>
      <c r="B768" s="504"/>
      <c r="C768" s="116" t="s">
        <v>165</v>
      </c>
      <c r="D768" s="159" t="s">
        <v>213</v>
      </c>
      <c r="E768" s="117"/>
      <c r="F768" s="117"/>
      <c r="G768" s="117"/>
      <c r="H768" s="115"/>
      <c r="I768" s="115"/>
      <c r="J768" s="116" t="s">
        <v>165</v>
      </c>
      <c r="K768" s="159" t="str">
        <f>D768</f>
        <v>Реализация дополнительных общеразвивающих программ</v>
      </c>
      <c r="L768" s="117"/>
      <c r="M768" s="124"/>
      <c r="N768" s="124"/>
      <c r="O768" s="115"/>
      <c r="P768" s="132"/>
      <c r="Q768" s="115"/>
      <c r="R768" s="117"/>
      <c r="S768" s="599"/>
      <c r="T768" s="232"/>
    </row>
    <row r="769" spans="1:20" s="233" customFormat="1" ht="81.75" customHeight="1" x14ac:dyDescent="0.35">
      <c r="A769" s="500"/>
      <c r="B769" s="504"/>
      <c r="C769" s="117" t="s">
        <v>166</v>
      </c>
      <c r="D769" s="120" t="s">
        <v>139</v>
      </c>
      <c r="E769" s="117" t="s">
        <v>25</v>
      </c>
      <c r="F769" s="117">
        <v>90</v>
      </c>
      <c r="G769" s="117">
        <v>90</v>
      </c>
      <c r="H769" s="149">
        <f>IF(G769/F769*100&gt;100,100,G769/F769*100)</f>
        <v>100</v>
      </c>
      <c r="I769" s="117"/>
      <c r="J769" s="123" t="s">
        <v>166</v>
      </c>
      <c r="K769" s="120" t="s">
        <v>489</v>
      </c>
      <c r="L769" s="117" t="s">
        <v>353</v>
      </c>
      <c r="M769" s="117">
        <v>49064</v>
      </c>
      <c r="N769" s="117">
        <v>49064</v>
      </c>
      <c r="O769" s="119">
        <f>IF(N769/M769*100&gt;110,110,N769/M769*100)</f>
        <v>100</v>
      </c>
      <c r="P769" s="132"/>
      <c r="Q769" s="115"/>
      <c r="R769" s="117"/>
      <c r="S769" s="599"/>
      <c r="T769" s="232"/>
    </row>
    <row r="770" spans="1:20" s="129" customFormat="1" ht="40.5" customHeight="1" x14ac:dyDescent="0.35">
      <c r="A770" s="500"/>
      <c r="B770" s="504"/>
      <c r="C770" s="208"/>
      <c r="D770" s="200" t="s">
        <v>6</v>
      </c>
      <c r="E770" s="208"/>
      <c r="F770" s="201"/>
      <c r="G770" s="201"/>
      <c r="H770" s="204"/>
      <c r="I770" s="204">
        <f>H769</f>
        <v>100</v>
      </c>
      <c r="J770" s="199"/>
      <c r="K770" s="200" t="s">
        <v>6</v>
      </c>
      <c r="L770" s="201"/>
      <c r="M770" s="205"/>
      <c r="N770" s="205"/>
      <c r="O770" s="204"/>
      <c r="P770" s="204">
        <f>O769</f>
        <v>100</v>
      </c>
      <c r="Q770" s="204">
        <f>(I770+P770)/2</f>
        <v>100</v>
      </c>
      <c r="R770" s="208" t="s">
        <v>31</v>
      </c>
      <c r="S770" s="599"/>
      <c r="T770" s="128"/>
    </row>
    <row r="771" spans="1:20" s="233" customFormat="1" ht="59.25" customHeight="1" x14ac:dyDescent="0.35">
      <c r="A771" s="500">
        <v>51</v>
      </c>
      <c r="B771" s="504" t="s">
        <v>152</v>
      </c>
      <c r="C771" s="116" t="s">
        <v>12</v>
      </c>
      <c r="D771" s="159" t="s">
        <v>129</v>
      </c>
      <c r="E771" s="116"/>
      <c r="F771" s="116"/>
      <c r="G771" s="116"/>
      <c r="H771" s="115"/>
      <c r="I771" s="115"/>
      <c r="J771" s="116" t="s">
        <v>12</v>
      </c>
      <c r="K771" s="159" t="s">
        <v>129</v>
      </c>
      <c r="L771" s="117"/>
      <c r="M771" s="117"/>
      <c r="N771" s="117"/>
      <c r="O771" s="115"/>
      <c r="P771" s="132"/>
      <c r="Q771" s="115"/>
      <c r="R771" s="117"/>
      <c r="S771" s="599" t="s">
        <v>287</v>
      </c>
      <c r="T771" s="232"/>
    </row>
    <row r="772" spans="1:20" s="233" customFormat="1" ht="71.25" customHeight="1" x14ac:dyDescent="0.35">
      <c r="A772" s="500"/>
      <c r="B772" s="504"/>
      <c r="C772" s="117" t="s">
        <v>7</v>
      </c>
      <c r="D772" s="120" t="s">
        <v>130</v>
      </c>
      <c r="E772" s="117" t="s">
        <v>25</v>
      </c>
      <c r="F772" s="117">
        <v>100</v>
      </c>
      <c r="G772" s="117">
        <v>100</v>
      </c>
      <c r="H772" s="149">
        <f t="shared" ref="H772:H776" si="55">IF(G772/F772*100&gt;100,100,G772/F772*100)</f>
        <v>100</v>
      </c>
      <c r="I772" s="117"/>
      <c r="J772" s="117" t="s">
        <v>7</v>
      </c>
      <c r="K772" s="120" t="s">
        <v>90</v>
      </c>
      <c r="L772" s="117" t="s">
        <v>38</v>
      </c>
      <c r="M772" s="117">
        <v>416</v>
      </c>
      <c r="N772" s="117">
        <v>405</v>
      </c>
      <c r="O772" s="119">
        <f>IF(N772/M772*100&gt;110,110,N772/M772*100)</f>
        <v>97.355769230769226</v>
      </c>
      <c r="P772" s="132"/>
      <c r="Q772" s="115"/>
      <c r="R772" s="117"/>
      <c r="S772" s="599"/>
      <c r="T772" s="232"/>
    </row>
    <row r="773" spans="1:20" s="233" customFormat="1" x14ac:dyDescent="0.35">
      <c r="A773" s="500"/>
      <c r="B773" s="504"/>
      <c r="C773" s="117" t="s">
        <v>8</v>
      </c>
      <c r="D773" s="120" t="s">
        <v>593</v>
      </c>
      <c r="E773" s="117" t="s">
        <v>25</v>
      </c>
      <c r="F773" s="117">
        <v>100</v>
      </c>
      <c r="G773" s="117">
        <v>100</v>
      </c>
      <c r="H773" s="149">
        <f t="shared" si="55"/>
        <v>100</v>
      </c>
      <c r="I773" s="117"/>
      <c r="J773" s="117"/>
      <c r="K773" s="133"/>
      <c r="L773" s="117"/>
      <c r="M773" s="122"/>
      <c r="N773" s="122"/>
      <c r="O773" s="119"/>
      <c r="P773" s="132"/>
      <c r="Q773" s="115"/>
      <c r="R773" s="117"/>
      <c r="S773" s="599"/>
      <c r="T773" s="232"/>
    </row>
    <row r="774" spans="1:20" s="233" customFormat="1" ht="43.5" customHeight="1" x14ac:dyDescent="0.35">
      <c r="A774" s="500"/>
      <c r="B774" s="504"/>
      <c r="C774" s="117" t="s">
        <v>9</v>
      </c>
      <c r="D774" s="120" t="s">
        <v>488</v>
      </c>
      <c r="E774" s="117" t="s">
        <v>25</v>
      </c>
      <c r="F774" s="117">
        <v>100</v>
      </c>
      <c r="G774" s="117">
        <v>100</v>
      </c>
      <c r="H774" s="149">
        <f t="shared" si="55"/>
        <v>100</v>
      </c>
      <c r="I774" s="117"/>
      <c r="J774" s="123"/>
      <c r="K774" s="120"/>
      <c r="L774" s="117"/>
      <c r="M774" s="124"/>
      <c r="N774" s="124"/>
      <c r="O774" s="119"/>
      <c r="P774" s="132"/>
      <c r="Q774" s="115"/>
      <c r="R774" s="117"/>
      <c r="S774" s="599"/>
      <c r="T774" s="232"/>
    </row>
    <row r="775" spans="1:20" s="233" customFormat="1" ht="75" customHeight="1" x14ac:dyDescent="0.35">
      <c r="A775" s="500"/>
      <c r="B775" s="504"/>
      <c r="C775" s="117" t="s">
        <v>10</v>
      </c>
      <c r="D775" s="120" t="s">
        <v>89</v>
      </c>
      <c r="E775" s="117" t="s">
        <v>25</v>
      </c>
      <c r="F775" s="117">
        <v>90</v>
      </c>
      <c r="G775" s="117">
        <v>100</v>
      </c>
      <c r="H775" s="149">
        <f t="shared" si="55"/>
        <v>100</v>
      </c>
      <c r="I775" s="117"/>
      <c r="J775" s="123"/>
      <c r="K775" s="120"/>
      <c r="L775" s="117"/>
      <c r="M775" s="124"/>
      <c r="N775" s="124"/>
      <c r="O775" s="119"/>
      <c r="P775" s="132"/>
      <c r="Q775" s="115"/>
      <c r="R775" s="117"/>
      <c r="S775" s="599"/>
      <c r="T775" s="232"/>
    </row>
    <row r="776" spans="1:20" s="233" customFormat="1" ht="114.75" customHeight="1" x14ac:dyDescent="0.35">
      <c r="A776" s="500"/>
      <c r="B776" s="504"/>
      <c r="C776" s="117" t="s">
        <v>35</v>
      </c>
      <c r="D776" s="120" t="s">
        <v>131</v>
      </c>
      <c r="E776" s="117" t="s">
        <v>25</v>
      </c>
      <c r="F776" s="117">
        <v>100</v>
      </c>
      <c r="G776" s="117">
        <v>100</v>
      </c>
      <c r="H776" s="149">
        <f t="shared" si="55"/>
        <v>100</v>
      </c>
      <c r="I776" s="117"/>
      <c r="J776" s="123"/>
      <c r="K776" s="120"/>
      <c r="L776" s="117"/>
      <c r="M776" s="124"/>
      <c r="N776" s="124"/>
      <c r="O776" s="119"/>
      <c r="P776" s="132"/>
      <c r="Q776" s="115"/>
      <c r="R776" s="117"/>
      <c r="S776" s="599"/>
      <c r="T776" s="232"/>
    </row>
    <row r="777" spans="1:20" s="129" customFormat="1" ht="40.5" customHeight="1" x14ac:dyDescent="0.35">
      <c r="A777" s="500"/>
      <c r="B777" s="504"/>
      <c r="C777" s="208"/>
      <c r="D777" s="200" t="s">
        <v>6</v>
      </c>
      <c r="E777" s="208"/>
      <c r="F777" s="201"/>
      <c r="G777" s="201"/>
      <c r="H777" s="204"/>
      <c r="I777" s="204">
        <f>(H772+H773+H774+H775+H776)/5</f>
        <v>100</v>
      </c>
      <c r="J777" s="199"/>
      <c r="K777" s="200" t="s">
        <v>6</v>
      </c>
      <c r="L777" s="201"/>
      <c r="M777" s="205"/>
      <c r="N777" s="205"/>
      <c r="O777" s="204"/>
      <c r="P777" s="204">
        <f>O772</f>
        <v>97.355769230769226</v>
      </c>
      <c r="Q777" s="204">
        <f>(I777+P777)/2</f>
        <v>98.677884615384613</v>
      </c>
      <c r="R777" s="208" t="s">
        <v>376</v>
      </c>
      <c r="S777" s="599"/>
      <c r="T777" s="128"/>
    </row>
    <row r="778" spans="1:20" s="233" customFormat="1" ht="63" customHeight="1" x14ac:dyDescent="0.35">
      <c r="A778" s="500"/>
      <c r="B778" s="504"/>
      <c r="C778" s="116" t="s">
        <v>13</v>
      </c>
      <c r="D778" s="159" t="s">
        <v>132</v>
      </c>
      <c r="E778" s="117"/>
      <c r="F778" s="117"/>
      <c r="G778" s="117"/>
      <c r="H778" s="115"/>
      <c r="I778" s="115"/>
      <c r="J778" s="116" t="s">
        <v>13</v>
      </c>
      <c r="K778" s="159" t="s">
        <v>132</v>
      </c>
      <c r="L778" s="117"/>
      <c r="M778" s="124"/>
      <c r="N778" s="124"/>
      <c r="O778" s="115"/>
      <c r="P778" s="132"/>
      <c r="Q778" s="115"/>
      <c r="R778" s="117"/>
      <c r="S778" s="599"/>
      <c r="T778" s="232"/>
    </row>
    <row r="779" spans="1:20" s="233" customFormat="1" ht="72.75" customHeight="1" x14ac:dyDescent="0.35">
      <c r="A779" s="500"/>
      <c r="B779" s="504"/>
      <c r="C779" s="117" t="s">
        <v>14</v>
      </c>
      <c r="D779" s="120" t="s">
        <v>133</v>
      </c>
      <c r="E779" s="117" t="s">
        <v>25</v>
      </c>
      <c r="F779" s="117">
        <v>100</v>
      </c>
      <c r="G779" s="117">
        <v>100</v>
      </c>
      <c r="H779" s="149">
        <f t="shared" ref="H779:H783" si="56">IF(G779/F779*100&gt;100,100,G779/F779*100)</f>
        <v>100</v>
      </c>
      <c r="I779" s="117"/>
      <c r="J779" s="123" t="s">
        <v>14</v>
      </c>
      <c r="K779" s="120" t="s">
        <v>90</v>
      </c>
      <c r="L779" s="117" t="s">
        <v>38</v>
      </c>
      <c r="M779" s="117">
        <v>450</v>
      </c>
      <c r="N779" s="117">
        <v>443</v>
      </c>
      <c r="O779" s="119">
        <f>IF(N779/M779*100&gt;110,110,N779/M779*100)</f>
        <v>98.444444444444443</v>
      </c>
      <c r="P779" s="117"/>
      <c r="Q779" s="115"/>
      <c r="R779" s="117"/>
      <c r="S779" s="599"/>
      <c r="T779" s="232"/>
    </row>
    <row r="780" spans="1:20" s="233" customFormat="1" x14ac:dyDescent="0.35">
      <c r="A780" s="500"/>
      <c r="B780" s="504"/>
      <c r="C780" s="117" t="s">
        <v>15</v>
      </c>
      <c r="D780" s="120" t="s">
        <v>591</v>
      </c>
      <c r="E780" s="117" t="s">
        <v>25</v>
      </c>
      <c r="F780" s="117">
        <v>100</v>
      </c>
      <c r="G780" s="117">
        <v>100</v>
      </c>
      <c r="H780" s="149">
        <f t="shared" si="56"/>
        <v>100</v>
      </c>
      <c r="I780" s="117"/>
      <c r="J780" s="123"/>
      <c r="K780" s="120"/>
      <c r="L780" s="117"/>
      <c r="M780" s="124"/>
      <c r="N780" s="124"/>
      <c r="O780" s="119"/>
      <c r="P780" s="132"/>
      <c r="Q780" s="115"/>
      <c r="R780" s="117"/>
      <c r="S780" s="599"/>
      <c r="T780" s="232"/>
    </row>
    <row r="781" spans="1:20" s="233" customFormat="1" ht="42.75" customHeight="1" x14ac:dyDescent="0.35">
      <c r="A781" s="500"/>
      <c r="B781" s="504"/>
      <c r="C781" s="117" t="s">
        <v>39</v>
      </c>
      <c r="D781" s="120" t="s">
        <v>488</v>
      </c>
      <c r="E781" s="117" t="s">
        <v>25</v>
      </c>
      <c r="F781" s="117">
        <v>100</v>
      </c>
      <c r="G781" s="117">
        <v>100</v>
      </c>
      <c r="H781" s="149">
        <f t="shared" si="56"/>
        <v>100</v>
      </c>
      <c r="I781" s="117"/>
      <c r="J781" s="123"/>
      <c r="K781" s="120"/>
      <c r="L781" s="117"/>
      <c r="M781" s="124"/>
      <c r="N781" s="124"/>
      <c r="O781" s="119"/>
      <c r="P781" s="132"/>
      <c r="Q781" s="115"/>
      <c r="R781" s="117"/>
      <c r="S781" s="599"/>
      <c r="T781" s="232"/>
    </row>
    <row r="782" spans="1:20" s="233" customFormat="1" ht="74.25" customHeight="1" x14ac:dyDescent="0.35">
      <c r="A782" s="500"/>
      <c r="B782" s="504"/>
      <c r="C782" s="117" t="s">
        <v>45</v>
      </c>
      <c r="D782" s="120" t="s">
        <v>89</v>
      </c>
      <c r="E782" s="117" t="s">
        <v>25</v>
      </c>
      <c r="F782" s="117">
        <v>90</v>
      </c>
      <c r="G782" s="117">
        <v>100</v>
      </c>
      <c r="H782" s="149">
        <f t="shared" si="56"/>
        <v>100</v>
      </c>
      <c r="I782" s="117"/>
      <c r="J782" s="123"/>
      <c r="K782" s="120"/>
      <c r="L782" s="117"/>
      <c r="M782" s="124"/>
      <c r="N782" s="124"/>
      <c r="O782" s="119"/>
      <c r="P782" s="132"/>
      <c r="Q782" s="115"/>
      <c r="R782" s="117"/>
      <c r="S782" s="599"/>
      <c r="T782" s="232"/>
    </row>
    <row r="783" spans="1:20" s="233" customFormat="1" ht="126" customHeight="1" x14ac:dyDescent="0.35">
      <c r="A783" s="500"/>
      <c r="B783" s="504"/>
      <c r="C783" s="117" t="s">
        <v>66</v>
      </c>
      <c r="D783" s="120" t="s">
        <v>131</v>
      </c>
      <c r="E783" s="117" t="s">
        <v>25</v>
      </c>
      <c r="F783" s="117">
        <v>100</v>
      </c>
      <c r="G783" s="117">
        <v>100</v>
      </c>
      <c r="H783" s="149">
        <f t="shared" si="56"/>
        <v>100</v>
      </c>
      <c r="I783" s="117"/>
      <c r="J783" s="123"/>
      <c r="K783" s="120"/>
      <c r="L783" s="117"/>
      <c r="M783" s="124"/>
      <c r="N783" s="124"/>
      <c r="O783" s="119"/>
      <c r="P783" s="132"/>
      <c r="Q783" s="115"/>
      <c r="R783" s="117"/>
      <c r="S783" s="599"/>
      <c r="T783" s="232"/>
    </row>
    <row r="784" spans="1:20" s="129" customFormat="1" ht="40.5" customHeight="1" x14ac:dyDescent="0.35">
      <c r="A784" s="500"/>
      <c r="B784" s="504"/>
      <c r="C784" s="208"/>
      <c r="D784" s="200" t="s">
        <v>6</v>
      </c>
      <c r="E784" s="208"/>
      <c r="F784" s="201"/>
      <c r="G784" s="201"/>
      <c r="H784" s="204"/>
      <c r="I784" s="204">
        <f>(H779+H780+H781+H782+H783)/5</f>
        <v>100</v>
      </c>
      <c r="J784" s="199"/>
      <c r="K784" s="200" t="s">
        <v>6</v>
      </c>
      <c r="L784" s="201"/>
      <c r="M784" s="205"/>
      <c r="N784" s="205"/>
      <c r="O784" s="204"/>
      <c r="P784" s="204">
        <f>O779</f>
        <v>98.444444444444443</v>
      </c>
      <c r="Q784" s="204">
        <f>(I784+P784)/2</f>
        <v>99.222222222222229</v>
      </c>
      <c r="R784" s="208" t="s">
        <v>376</v>
      </c>
      <c r="S784" s="599"/>
      <c r="T784" s="128"/>
    </row>
    <row r="785" spans="1:20" s="233" customFormat="1" ht="57" customHeight="1" x14ac:dyDescent="0.35">
      <c r="A785" s="500"/>
      <c r="B785" s="504"/>
      <c r="C785" s="116" t="s">
        <v>28</v>
      </c>
      <c r="D785" s="159" t="s">
        <v>134</v>
      </c>
      <c r="E785" s="117"/>
      <c r="F785" s="117"/>
      <c r="G785" s="117"/>
      <c r="H785" s="115"/>
      <c r="I785" s="115"/>
      <c r="J785" s="116" t="s">
        <v>28</v>
      </c>
      <c r="K785" s="159" t="str">
        <f>D785</f>
        <v>Реализация основных общеобразовательных программ среднего общего образования</v>
      </c>
      <c r="L785" s="117"/>
      <c r="M785" s="124"/>
      <c r="N785" s="124"/>
      <c r="O785" s="115"/>
      <c r="P785" s="132"/>
      <c r="Q785" s="115"/>
      <c r="R785" s="117"/>
      <c r="S785" s="599"/>
      <c r="T785" s="232"/>
    </row>
    <row r="786" spans="1:20" s="233" customFormat="1" ht="60" customHeight="1" x14ac:dyDescent="0.35">
      <c r="A786" s="500"/>
      <c r="B786" s="504"/>
      <c r="C786" s="117" t="s">
        <v>29</v>
      </c>
      <c r="D786" s="120" t="s">
        <v>135</v>
      </c>
      <c r="E786" s="117" t="s">
        <v>25</v>
      </c>
      <c r="F786" s="117">
        <v>100</v>
      </c>
      <c r="G786" s="117">
        <v>100</v>
      </c>
      <c r="H786" s="149">
        <f t="shared" ref="H786:H789" si="57">IF(G786/F786*100&gt;100,100,G786/F786*100)</f>
        <v>100</v>
      </c>
      <c r="I786" s="117"/>
      <c r="J786" s="123" t="s">
        <v>29</v>
      </c>
      <c r="K786" s="120" t="s">
        <v>90</v>
      </c>
      <c r="L786" s="117" t="s">
        <v>38</v>
      </c>
      <c r="M786" s="117">
        <v>73</v>
      </c>
      <c r="N786" s="117">
        <v>75</v>
      </c>
      <c r="O786" s="119">
        <f>IF(N786/M786*100&gt;110,110,N786/M786*100)</f>
        <v>102.73972602739727</v>
      </c>
      <c r="P786" s="117"/>
      <c r="Q786" s="115"/>
      <c r="R786" s="117"/>
      <c r="S786" s="599"/>
      <c r="T786" s="232"/>
    </row>
    <row r="787" spans="1:20" s="233" customFormat="1" x14ac:dyDescent="0.35">
      <c r="A787" s="500"/>
      <c r="B787" s="504"/>
      <c r="C787" s="117" t="s">
        <v>30</v>
      </c>
      <c r="D787" s="120" t="s">
        <v>592</v>
      </c>
      <c r="E787" s="117" t="s">
        <v>25</v>
      </c>
      <c r="F787" s="117">
        <v>100</v>
      </c>
      <c r="G787" s="117">
        <v>100</v>
      </c>
      <c r="H787" s="149">
        <f t="shared" si="57"/>
        <v>100</v>
      </c>
      <c r="I787" s="117"/>
      <c r="J787" s="123"/>
      <c r="K787" s="120"/>
      <c r="L787" s="117"/>
      <c r="M787" s="124"/>
      <c r="N787" s="124"/>
      <c r="O787" s="119"/>
      <c r="P787" s="132"/>
      <c r="Q787" s="115"/>
      <c r="R787" s="117"/>
      <c r="S787" s="599"/>
      <c r="T787" s="232"/>
    </row>
    <row r="788" spans="1:20" s="233" customFormat="1" ht="54" customHeight="1" x14ac:dyDescent="0.35">
      <c r="A788" s="500"/>
      <c r="B788" s="504"/>
      <c r="C788" s="117" t="s">
        <v>52</v>
      </c>
      <c r="D788" s="120" t="s">
        <v>488</v>
      </c>
      <c r="E788" s="117" t="s">
        <v>25</v>
      </c>
      <c r="F788" s="117">
        <v>100</v>
      </c>
      <c r="G788" s="117">
        <v>100</v>
      </c>
      <c r="H788" s="149">
        <f t="shared" si="57"/>
        <v>100</v>
      </c>
      <c r="I788" s="117"/>
      <c r="J788" s="123"/>
      <c r="K788" s="120"/>
      <c r="L788" s="117"/>
      <c r="M788" s="124"/>
      <c r="N788" s="124"/>
      <c r="O788" s="119"/>
      <c r="P788" s="132"/>
      <c r="Q788" s="115"/>
      <c r="R788" s="117"/>
      <c r="S788" s="599"/>
      <c r="T788" s="232"/>
    </row>
    <row r="789" spans="1:20" s="233" customFormat="1" ht="68.25" customHeight="1" x14ac:dyDescent="0.35">
      <c r="A789" s="500"/>
      <c r="B789" s="504"/>
      <c r="C789" s="117" t="s">
        <v>53</v>
      </c>
      <c r="D789" s="120" t="s">
        <v>89</v>
      </c>
      <c r="E789" s="117" t="s">
        <v>25</v>
      </c>
      <c r="F789" s="117">
        <v>90</v>
      </c>
      <c r="G789" s="117">
        <v>100</v>
      </c>
      <c r="H789" s="149">
        <f t="shared" si="57"/>
        <v>100</v>
      </c>
      <c r="I789" s="117"/>
      <c r="J789" s="123"/>
      <c r="K789" s="120"/>
      <c r="L789" s="117"/>
      <c r="M789" s="124"/>
      <c r="N789" s="124"/>
      <c r="O789" s="119"/>
      <c r="P789" s="132"/>
      <c r="Q789" s="115"/>
      <c r="R789" s="117"/>
      <c r="S789" s="599"/>
      <c r="T789" s="232"/>
    </row>
    <row r="790" spans="1:20" s="233" customFormat="1" ht="121.5" customHeight="1" x14ac:dyDescent="0.35">
      <c r="A790" s="500"/>
      <c r="B790" s="504"/>
      <c r="C790" s="117" t="s">
        <v>136</v>
      </c>
      <c r="D790" s="120" t="s">
        <v>131</v>
      </c>
      <c r="E790" s="117" t="s">
        <v>25</v>
      </c>
      <c r="F790" s="117">
        <v>100</v>
      </c>
      <c r="G790" s="117">
        <v>100</v>
      </c>
      <c r="H790" s="149">
        <f>IF(G790/F790*100&gt;100,100,G790/F790*100)</f>
        <v>100</v>
      </c>
      <c r="I790" s="117"/>
      <c r="J790" s="123"/>
      <c r="K790" s="120"/>
      <c r="L790" s="117"/>
      <c r="M790" s="124"/>
      <c r="N790" s="124"/>
      <c r="O790" s="119"/>
      <c r="P790" s="132"/>
      <c r="Q790" s="115"/>
      <c r="R790" s="117"/>
      <c r="S790" s="599"/>
      <c r="T790" s="232"/>
    </row>
    <row r="791" spans="1:20" s="129" customFormat="1" ht="40.5" customHeight="1" x14ac:dyDescent="0.35">
      <c r="A791" s="500"/>
      <c r="B791" s="504"/>
      <c r="C791" s="208"/>
      <c r="D791" s="200" t="s">
        <v>6</v>
      </c>
      <c r="E791" s="208"/>
      <c r="F791" s="201"/>
      <c r="G791" s="201"/>
      <c r="H791" s="204"/>
      <c r="I791" s="204">
        <f>(H786+H787+H788+H789+H790)/5</f>
        <v>100</v>
      </c>
      <c r="J791" s="199"/>
      <c r="K791" s="200" t="s">
        <v>6</v>
      </c>
      <c r="L791" s="201"/>
      <c r="M791" s="205"/>
      <c r="N791" s="205"/>
      <c r="O791" s="204"/>
      <c r="P791" s="204">
        <f>O786</f>
        <v>102.73972602739727</v>
      </c>
      <c r="Q791" s="204">
        <f>(I791+P791)/2</f>
        <v>101.36986301369863</v>
      </c>
      <c r="R791" s="208" t="s">
        <v>31</v>
      </c>
      <c r="S791" s="599"/>
      <c r="T791" s="128"/>
    </row>
    <row r="792" spans="1:20" s="233" customFormat="1" x14ac:dyDescent="0.35">
      <c r="A792" s="500"/>
      <c r="B792" s="504"/>
      <c r="C792" s="116" t="s">
        <v>42</v>
      </c>
      <c r="D792" s="159" t="s">
        <v>91</v>
      </c>
      <c r="E792" s="117"/>
      <c r="F792" s="117"/>
      <c r="G792" s="117"/>
      <c r="H792" s="115"/>
      <c r="I792" s="115"/>
      <c r="J792" s="116" t="s">
        <v>42</v>
      </c>
      <c r="K792" s="159" t="s">
        <v>91</v>
      </c>
      <c r="L792" s="117"/>
      <c r="M792" s="124"/>
      <c r="N792" s="124"/>
      <c r="O792" s="115"/>
      <c r="P792" s="132"/>
      <c r="Q792" s="115"/>
      <c r="R792" s="117"/>
      <c r="S792" s="599"/>
      <c r="T792" s="232"/>
    </row>
    <row r="793" spans="1:20" s="233" customFormat="1" ht="51.75" customHeight="1" x14ac:dyDescent="0.35">
      <c r="A793" s="500"/>
      <c r="B793" s="504"/>
      <c r="C793" s="117" t="s">
        <v>43</v>
      </c>
      <c r="D793" s="120" t="s">
        <v>137</v>
      </c>
      <c r="E793" s="117" t="s">
        <v>25</v>
      </c>
      <c r="F793" s="117">
        <v>100</v>
      </c>
      <c r="G793" s="117">
        <v>100</v>
      </c>
      <c r="H793" s="149">
        <f t="shared" ref="H793:H794" si="58">IF(G793/F793*100&gt;100,100,G793/F793*100)</f>
        <v>100</v>
      </c>
      <c r="I793" s="117"/>
      <c r="J793" s="123" t="s">
        <v>43</v>
      </c>
      <c r="K793" s="120" t="s">
        <v>90</v>
      </c>
      <c r="L793" s="117" t="s">
        <v>38</v>
      </c>
      <c r="M793" s="117">
        <v>250</v>
      </c>
      <c r="N793" s="117">
        <v>250</v>
      </c>
      <c r="O793" s="119">
        <f>IF(N793/M793*100&gt;110,110,N793/M793*100)</f>
        <v>100</v>
      </c>
      <c r="P793" s="132"/>
      <c r="Q793" s="115"/>
      <c r="R793" s="117"/>
      <c r="S793" s="599"/>
      <c r="T793" s="232"/>
    </row>
    <row r="794" spans="1:20" s="233" customFormat="1" ht="81.75" customHeight="1" x14ac:dyDescent="0.35">
      <c r="A794" s="500"/>
      <c r="B794" s="504"/>
      <c r="C794" s="117" t="s">
        <v>138</v>
      </c>
      <c r="D794" s="120" t="s">
        <v>139</v>
      </c>
      <c r="E794" s="117" t="s">
        <v>25</v>
      </c>
      <c r="F794" s="117">
        <v>90</v>
      </c>
      <c r="G794" s="117">
        <v>90</v>
      </c>
      <c r="H794" s="149">
        <f t="shared" si="58"/>
        <v>100</v>
      </c>
      <c r="I794" s="117"/>
      <c r="J794" s="123"/>
      <c r="K794" s="120"/>
      <c r="L794" s="117"/>
      <c r="M794" s="124"/>
      <c r="N794" s="124"/>
      <c r="O794" s="119"/>
      <c r="P794" s="132"/>
      <c r="Q794" s="115"/>
      <c r="R794" s="117"/>
      <c r="S794" s="599"/>
      <c r="T794" s="232"/>
    </row>
    <row r="795" spans="1:20" s="129" customFormat="1" ht="45" customHeight="1" x14ac:dyDescent="0.35">
      <c r="A795" s="500"/>
      <c r="B795" s="504"/>
      <c r="C795" s="208"/>
      <c r="D795" s="200" t="s">
        <v>6</v>
      </c>
      <c r="E795" s="208"/>
      <c r="F795" s="201"/>
      <c r="G795" s="201"/>
      <c r="H795" s="204"/>
      <c r="I795" s="204">
        <f>(H794+H793)/2</f>
        <v>100</v>
      </c>
      <c r="J795" s="199"/>
      <c r="K795" s="200" t="s">
        <v>6</v>
      </c>
      <c r="L795" s="201"/>
      <c r="M795" s="205"/>
      <c r="N795" s="205"/>
      <c r="O795" s="204"/>
      <c r="P795" s="204">
        <f>O793</f>
        <v>100</v>
      </c>
      <c r="Q795" s="204">
        <f>(I795+P795)/2</f>
        <v>100</v>
      </c>
      <c r="R795" s="208" t="s">
        <v>31</v>
      </c>
      <c r="S795" s="599"/>
      <c r="T795" s="128"/>
    </row>
    <row r="796" spans="1:20" s="233" customFormat="1" ht="51" customHeight="1" x14ac:dyDescent="0.35">
      <c r="A796" s="500"/>
      <c r="B796" s="504"/>
      <c r="C796" s="116" t="s">
        <v>165</v>
      </c>
      <c r="D796" s="159" t="s">
        <v>213</v>
      </c>
      <c r="E796" s="117"/>
      <c r="F796" s="117"/>
      <c r="G796" s="117"/>
      <c r="H796" s="115"/>
      <c r="I796" s="115"/>
      <c r="J796" s="116" t="s">
        <v>165</v>
      </c>
      <c r="K796" s="159" t="str">
        <f>D796</f>
        <v>Реализация дополнительных общеразвивающих программ</v>
      </c>
      <c r="L796" s="117"/>
      <c r="M796" s="124"/>
      <c r="N796" s="124"/>
      <c r="O796" s="115"/>
      <c r="P796" s="132"/>
      <c r="Q796" s="115"/>
      <c r="R796" s="117"/>
      <c r="S796" s="599"/>
      <c r="T796" s="232"/>
    </row>
    <row r="797" spans="1:20" s="233" customFormat="1" ht="83.25" customHeight="1" x14ac:dyDescent="0.35">
      <c r="A797" s="500"/>
      <c r="B797" s="504"/>
      <c r="C797" s="117" t="s">
        <v>166</v>
      </c>
      <c r="D797" s="120" t="s">
        <v>139</v>
      </c>
      <c r="E797" s="117" t="s">
        <v>25</v>
      </c>
      <c r="F797" s="117">
        <v>90</v>
      </c>
      <c r="G797" s="117">
        <v>90</v>
      </c>
      <c r="H797" s="149">
        <f>IF(G797/F797*100&gt;100,100,G797/F797*100)</f>
        <v>100</v>
      </c>
      <c r="I797" s="117"/>
      <c r="J797" s="123" t="s">
        <v>166</v>
      </c>
      <c r="K797" s="120" t="s">
        <v>489</v>
      </c>
      <c r="L797" s="117" t="s">
        <v>353</v>
      </c>
      <c r="M797" s="117">
        <v>68952</v>
      </c>
      <c r="N797" s="117">
        <v>70215</v>
      </c>
      <c r="O797" s="119">
        <f>IF(N797/M797*100&gt;110,110,N797/M797*100)</f>
        <v>101.83170901496695</v>
      </c>
      <c r="P797" s="132"/>
      <c r="Q797" s="115"/>
      <c r="R797" s="117"/>
      <c r="S797" s="599"/>
      <c r="T797" s="232"/>
    </row>
    <row r="798" spans="1:20" s="129" customFormat="1" ht="45" customHeight="1" x14ac:dyDescent="0.35">
      <c r="A798" s="500"/>
      <c r="B798" s="504"/>
      <c r="C798" s="208"/>
      <c r="D798" s="200" t="s">
        <v>6</v>
      </c>
      <c r="E798" s="208"/>
      <c r="F798" s="201"/>
      <c r="G798" s="201"/>
      <c r="H798" s="204"/>
      <c r="I798" s="204">
        <f>H797</f>
        <v>100</v>
      </c>
      <c r="J798" s="199"/>
      <c r="K798" s="200" t="s">
        <v>6</v>
      </c>
      <c r="L798" s="201"/>
      <c r="M798" s="205"/>
      <c r="N798" s="205"/>
      <c r="O798" s="204"/>
      <c r="P798" s="204">
        <f>O797</f>
        <v>101.83170901496695</v>
      </c>
      <c r="Q798" s="204">
        <f>(I798+P798)/2</f>
        <v>100.91585450748347</v>
      </c>
      <c r="R798" s="208" t="s">
        <v>31</v>
      </c>
      <c r="S798" s="599"/>
      <c r="T798" s="128"/>
    </row>
    <row r="799" spans="1:20" s="233" customFormat="1" ht="57.75" customHeight="1" x14ac:dyDescent="0.35">
      <c r="A799" s="500">
        <v>52</v>
      </c>
      <c r="B799" s="504" t="s">
        <v>153</v>
      </c>
      <c r="C799" s="116" t="s">
        <v>12</v>
      </c>
      <c r="D799" s="159" t="s">
        <v>129</v>
      </c>
      <c r="E799" s="116"/>
      <c r="F799" s="116"/>
      <c r="G799" s="116"/>
      <c r="H799" s="115"/>
      <c r="I799" s="115"/>
      <c r="J799" s="116" t="s">
        <v>12</v>
      </c>
      <c r="K799" s="159" t="s">
        <v>129</v>
      </c>
      <c r="L799" s="117"/>
      <c r="M799" s="117"/>
      <c r="N799" s="117"/>
      <c r="O799" s="115"/>
      <c r="P799" s="132"/>
      <c r="Q799" s="115"/>
      <c r="R799" s="117"/>
      <c r="S799" s="599" t="s">
        <v>287</v>
      </c>
      <c r="T799" s="232"/>
    </row>
    <row r="800" spans="1:20" s="233" customFormat="1" ht="77.25" customHeight="1" x14ac:dyDescent="0.35">
      <c r="A800" s="500"/>
      <c r="B800" s="504"/>
      <c r="C800" s="117" t="s">
        <v>7</v>
      </c>
      <c r="D800" s="120" t="s">
        <v>130</v>
      </c>
      <c r="E800" s="117" t="s">
        <v>25</v>
      </c>
      <c r="F800" s="117">
        <v>100</v>
      </c>
      <c r="G800" s="117">
        <v>100</v>
      </c>
      <c r="H800" s="149">
        <f t="shared" ref="H800:H804" si="59">IF(G800/F800*100&gt;100,100,G800/F800*100)</f>
        <v>100</v>
      </c>
      <c r="I800" s="117"/>
      <c r="J800" s="117" t="s">
        <v>7</v>
      </c>
      <c r="K800" s="120" t="s">
        <v>90</v>
      </c>
      <c r="L800" s="117" t="s">
        <v>38</v>
      </c>
      <c r="M800" s="117">
        <v>341</v>
      </c>
      <c r="N800" s="117">
        <v>332</v>
      </c>
      <c r="O800" s="119">
        <f>IF(N800/M800*100&gt;110,110,N800/M800*100)</f>
        <v>97.360703812316714</v>
      </c>
      <c r="P800" s="132"/>
      <c r="Q800" s="115"/>
      <c r="R800" s="117"/>
      <c r="S800" s="599"/>
      <c r="T800" s="232"/>
    </row>
    <row r="801" spans="1:20" s="233" customFormat="1" x14ac:dyDescent="0.35">
      <c r="A801" s="500"/>
      <c r="B801" s="504"/>
      <c r="C801" s="117" t="s">
        <v>8</v>
      </c>
      <c r="D801" s="120" t="s">
        <v>593</v>
      </c>
      <c r="E801" s="117" t="s">
        <v>25</v>
      </c>
      <c r="F801" s="117">
        <v>100</v>
      </c>
      <c r="G801" s="117">
        <v>100</v>
      </c>
      <c r="H801" s="149">
        <f t="shared" si="59"/>
        <v>100</v>
      </c>
      <c r="I801" s="117"/>
      <c r="J801" s="117"/>
      <c r="K801" s="133"/>
      <c r="L801" s="117"/>
      <c r="M801" s="122"/>
      <c r="N801" s="122"/>
      <c r="O801" s="119"/>
      <c r="P801" s="132"/>
      <c r="Q801" s="115"/>
      <c r="R801" s="117"/>
      <c r="S801" s="599"/>
      <c r="T801" s="232"/>
    </row>
    <row r="802" spans="1:20" s="233" customFormat="1" ht="45" customHeight="1" x14ac:dyDescent="0.35">
      <c r="A802" s="500"/>
      <c r="B802" s="504"/>
      <c r="C802" s="117" t="s">
        <v>9</v>
      </c>
      <c r="D802" s="120" t="s">
        <v>488</v>
      </c>
      <c r="E802" s="117" t="s">
        <v>25</v>
      </c>
      <c r="F802" s="117">
        <v>100</v>
      </c>
      <c r="G802" s="117">
        <v>100</v>
      </c>
      <c r="H802" s="149">
        <f t="shared" si="59"/>
        <v>100</v>
      </c>
      <c r="I802" s="117"/>
      <c r="J802" s="123"/>
      <c r="K802" s="120"/>
      <c r="L802" s="117"/>
      <c r="M802" s="124"/>
      <c r="N802" s="124"/>
      <c r="O802" s="119"/>
      <c r="P802" s="132"/>
      <c r="Q802" s="115"/>
      <c r="R802" s="117"/>
      <c r="S802" s="599"/>
      <c r="T802" s="232"/>
    </row>
    <row r="803" spans="1:20" s="233" customFormat="1" ht="78.75" customHeight="1" x14ac:dyDescent="0.35">
      <c r="A803" s="500"/>
      <c r="B803" s="504"/>
      <c r="C803" s="117" t="s">
        <v>10</v>
      </c>
      <c r="D803" s="120" t="s">
        <v>89</v>
      </c>
      <c r="E803" s="117" t="s">
        <v>25</v>
      </c>
      <c r="F803" s="117">
        <v>90</v>
      </c>
      <c r="G803" s="117">
        <v>90</v>
      </c>
      <c r="H803" s="149">
        <f t="shared" si="59"/>
        <v>100</v>
      </c>
      <c r="I803" s="117"/>
      <c r="J803" s="123"/>
      <c r="K803" s="120"/>
      <c r="L803" s="117"/>
      <c r="M803" s="124"/>
      <c r="N803" s="124"/>
      <c r="O803" s="119"/>
      <c r="P803" s="132"/>
      <c r="Q803" s="115"/>
      <c r="R803" s="117"/>
      <c r="S803" s="599"/>
      <c r="T803" s="232"/>
    </row>
    <row r="804" spans="1:20" s="233" customFormat="1" ht="125.25" customHeight="1" x14ac:dyDescent="0.35">
      <c r="A804" s="500"/>
      <c r="B804" s="504"/>
      <c r="C804" s="117" t="s">
        <v>35</v>
      </c>
      <c r="D804" s="120" t="s">
        <v>131</v>
      </c>
      <c r="E804" s="117" t="s">
        <v>25</v>
      </c>
      <c r="F804" s="117">
        <v>100</v>
      </c>
      <c r="G804" s="117">
        <v>100</v>
      </c>
      <c r="H804" s="149">
        <f t="shared" si="59"/>
        <v>100</v>
      </c>
      <c r="I804" s="117"/>
      <c r="J804" s="123"/>
      <c r="K804" s="120"/>
      <c r="L804" s="117"/>
      <c r="M804" s="124"/>
      <c r="N804" s="124"/>
      <c r="O804" s="119"/>
      <c r="P804" s="132"/>
      <c r="Q804" s="115"/>
      <c r="R804" s="117"/>
      <c r="S804" s="599"/>
      <c r="T804" s="232"/>
    </row>
    <row r="805" spans="1:20" s="129" customFormat="1" ht="40.5" customHeight="1" x14ac:dyDescent="0.35">
      <c r="A805" s="500"/>
      <c r="B805" s="504"/>
      <c r="C805" s="208"/>
      <c r="D805" s="200" t="s">
        <v>6</v>
      </c>
      <c r="E805" s="208"/>
      <c r="F805" s="201"/>
      <c r="G805" s="201"/>
      <c r="H805" s="204"/>
      <c r="I805" s="204">
        <f>(H800+H801+H802+H803+H804)/5</f>
        <v>100</v>
      </c>
      <c r="J805" s="199"/>
      <c r="K805" s="200" t="s">
        <v>6</v>
      </c>
      <c r="L805" s="201"/>
      <c r="M805" s="205"/>
      <c r="N805" s="205"/>
      <c r="O805" s="204"/>
      <c r="P805" s="204">
        <f>O800</f>
        <v>97.360703812316714</v>
      </c>
      <c r="Q805" s="204">
        <f>(I805+P805)/2</f>
        <v>98.680351906158364</v>
      </c>
      <c r="R805" s="208" t="s">
        <v>376</v>
      </c>
      <c r="S805" s="599"/>
      <c r="T805" s="128"/>
    </row>
    <row r="806" spans="1:20" s="233" customFormat="1" ht="60" customHeight="1" x14ac:dyDescent="0.35">
      <c r="A806" s="500"/>
      <c r="B806" s="504"/>
      <c r="C806" s="116" t="s">
        <v>13</v>
      </c>
      <c r="D806" s="159" t="s">
        <v>132</v>
      </c>
      <c r="E806" s="117"/>
      <c r="F806" s="117"/>
      <c r="G806" s="117"/>
      <c r="H806" s="115"/>
      <c r="I806" s="115"/>
      <c r="J806" s="116" t="s">
        <v>13</v>
      </c>
      <c r="K806" s="159" t="s">
        <v>132</v>
      </c>
      <c r="L806" s="117"/>
      <c r="M806" s="124"/>
      <c r="N806" s="124"/>
      <c r="O806" s="115"/>
      <c r="P806" s="132"/>
      <c r="Q806" s="115"/>
      <c r="R806" s="117"/>
      <c r="S806" s="599"/>
      <c r="T806" s="232"/>
    </row>
    <row r="807" spans="1:20" s="233" customFormat="1" ht="75" customHeight="1" x14ac:dyDescent="0.35">
      <c r="A807" s="500"/>
      <c r="B807" s="504"/>
      <c r="C807" s="117" t="s">
        <v>14</v>
      </c>
      <c r="D807" s="120" t="s">
        <v>133</v>
      </c>
      <c r="E807" s="117" t="s">
        <v>25</v>
      </c>
      <c r="F807" s="117">
        <v>100</v>
      </c>
      <c r="G807" s="117">
        <v>100</v>
      </c>
      <c r="H807" s="149">
        <f t="shared" ref="H807:H811" si="60">IF(G807/F807*100&gt;100,100,G807/F807*100)</f>
        <v>100</v>
      </c>
      <c r="I807" s="117"/>
      <c r="J807" s="123" t="s">
        <v>14</v>
      </c>
      <c r="K807" s="120" t="s">
        <v>90</v>
      </c>
      <c r="L807" s="117" t="s">
        <v>38</v>
      </c>
      <c r="M807" s="117">
        <v>317</v>
      </c>
      <c r="N807" s="117">
        <v>316</v>
      </c>
      <c r="O807" s="119">
        <f>IF(N807/M807*100&gt;110,110,N807/M807*100)</f>
        <v>99.684542586750794</v>
      </c>
      <c r="P807" s="117"/>
      <c r="Q807" s="115"/>
      <c r="R807" s="117"/>
      <c r="S807" s="599"/>
      <c r="T807" s="232"/>
    </row>
    <row r="808" spans="1:20" s="233" customFormat="1" x14ac:dyDescent="0.35">
      <c r="A808" s="500"/>
      <c r="B808" s="504"/>
      <c r="C808" s="117" t="s">
        <v>15</v>
      </c>
      <c r="D808" s="120" t="s">
        <v>591</v>
      </c>
      <c r="E808" s="117" t="s">
        <v>25</v>
      </c>
      <c r="F808" s="117">
        <v>100</v>
      </c>
      <c r="G808" s="117">
        <v>100</v>
      </c>
      <c r="H808" s="149">
        <f t="shared" si="60"/>
        <v>100</v>
      </c>
      <c r="I808" s="117"/>
      <c r="J808" s="123"/>
      <c r="K808" s="120"/>
      <c r="L808" s="117"/>
      <c r="M808" s="124"/>
      <c r="N808" s="124"/>
      <c r="O808" s="119"/>
      <c r="P808" s="132"/>
      <c r="Q808" s="115"/>
      <c r="R808" s="117"/>
      <c r="S808" s="599"/>
      <c r="T808" s="232"/>
    </row>
    <row r="809" spans="1:20" s="233" customFormat="1" ht="58.5" customHeight="1" x14ac:dyDescent="0.35">
      <c r="A809" s="500"/>
      <c r="B809" s="504"/>
      <c r="C809" s="117" t="s">
        <v>39</v>
      </c>
      <c r="D809" s="120" t="s">
        <v>488</v>
      </c>
      <c r="E809" s="117" t="s">
        <v>25</v>
      </c>
      <c r="F809" s="117">
        <v>100</v>
      </c>
      <c r="G809" s="117">
        <v>100</v>
      </c>
      <c r="H809" s="149">
        <f t="shared" si="60"/>
        <v>100</v>
      </c>
      <c r="I809" s="117"/>
      <c r="J809" s="123"/>
      <c r="K809" s="120"/>
      <c r="L809" s="117"/>
      <c r="M809" s="124"/>
      <c r="N809" s="124"/>
      <c r="O809" s="119"/>
      <c r="P809" s="132"/>
      <c r="Q809" s="115"/>
      <c r="R809" s="117"/>
      <c r="S809" s="599"/>
      <c r="T809" s="232"/>
    </row>
    <row r="810" spans="1:20" s="233" customFormat="1" ht="73.5" customHeight="1" x14ac:dyDescent="0.35">
      <c r="A810" s="500"/>
      <c r="B810" s="504"/>
      <c r="C810" s="117" t="s">
        <v>45</v>
      </c>
      <c r="D810" s="120" t="s">
        <v>89</v>
      </c>
      <c r="E810" s="117" t="s">
        <v>25</v>
      </c>
      <c r="F810" s="117">
        <v>90</v>
      </c>
      <c r="G810" s="117">
        <v>90</v>
      </c>
      <c r="H810" s="149">
        <f t="shared" si="60"/>
        <v>100</v>
      </c>
      <c r="I810" s="117"/>
      <c r="J810" s="123"/>
      <c r="K810" s="120"/>
      <c r="L810" s="117"/>
      <c r="M810" s="124"/>
      <c r="N810" s="124"/>
      <c r="O810" s="119"/>
      <c r="P810" s="132"/>
      <c r="Q810" s="115"/>
      <c r="R810" s="117"/>
      <c r="S810" s="599"/>
      <c r="T810" s="232"/>
    </row>
    <row r="811" spans="1:20" s="233" customFormat="1" ht="111.75" customHeight="1" x14ac:dyDescent="0.35">
      <c r="A811" s="500"/>
      <c r="B811" s="504"/>
      <c r="C811" s="117" t="s">
        <v>66</v>
      </c>
      <c r="D811" s="120" t="s">
        <v>131</v>
      </c>
      <c r="E811" s="117" t="s">
        <v>25</v>
      </c>
      <c r="F811" s="117">
        <v>100</v>
      </c>
      <c r="G811" s="117">
        <v>100</v>
      </c>
      <c r="H811" s="149">
        <f t="shared" si="60"/>
        <v>100</v>
      </c>
      <c r="I811" s="117"/>
      <c r="J811" s="123"/>
      <c r="K811" s="120"/>
      <c r="L811" s="117"/>
      <c r="M811" s="124"/>
      <c r="N811" s="124"/>
      <c r="O811" s="119"/>
      <c r="P811" s="132"/>
      <c r="Q811" s="115"/>
      <c r="R811" s="117"/>
      <c r="S811" s="599"/>
      <c r="T811" s="232"/>
    </row>
    <row r="812" spans="1:20" s="129" customFormat="1" ht="40.5" customHeight="1" x14ac:dyDescent="0.35">
      <c r="A812" s="500"/>
      <c r="B812" s="504"/>
      <c r="C812" s="208"/>
      <c r="D812" s="200" t="s">
        <v>6</v>
      </c>
      <c r="E812" s="208"/>
      <c r="F812" s="201"/>
      <c r="G812" s="201"/>
      <c r="H812" s="204"/>
      <c r="I812" s="204">
        <f>(H807+H808+H809+H810+H811)/5</f>
        <v>100</v>
      </c>
      <c r="J812" s="199"/>
      <c r="K812" s="200" t="s">
        <v>6</v>
      </c>
      <c r="L812" s="201"/>
      <c r="M812" s="205"/>
      <c r="N812" s="205"/>
      <c r="O812" s="204"/>
      <c r="P812" s="204">
        <f>O807</f>
        <v>99.684542586750794</v>
      </c>
      <c r="Q812" s="204">
        <f>(I812+P812)/2</f>
        <v>99.842271293375404</v>
      </c>
      <c r="R812" s="208" t="s">
        <v>376</v>
      </c>
      <c r="S812" s="599"/>
      <c r="T812" s="128"/>
    </row>
    <row r="813" spans="1:20" s="233" customFormat="1" ht="61.5" customHeight="1" x14ac:dyDescent="0.35">
      <c r="A813" s="500"/>
      <c r="B813" s="504"/>
      <c r="C813" s="116" t="s">
        <v>28</v>
      </c>
      <c r="D813" s="159" t="s">
        <v>134</v>
      </c>
      <c r="E813" s="117"/>
      <c r="F813" s="117"/>
      <c r="G813" s="117"/>
      <c r="H813" s="115"/>
      <c r="I813" s="115"/>
      <c r="J813" s="116" t="s">
        <v>28</v>
      </c>
      <c r="K813" s="159" t="str">
        <f>D813</f>
        <v>Реализация основных общеобразовательных программ среднего общего образования</v>
      </c>
      <c r="L813" s="117"/>
      <c r="M813" s="124"/>
      <c r="N813" s="124"/>
      <c r="O813" s="115"/>
      <c r="P813" s="132"/>
      <c r="Q813" s="115"/>
      <c r="R813" s="117"/>
      <c r="S813" s="599"/>
      <c r="T813" s="232"/>
    </row>
    <row r="814" spans="1:20" s="233" customFormat="1" ht="76.5" customHeight="1" x14ac:dyDescent="0.35">
      <c r="A814" s="500"/>
      <c r="B814" s="504"/>
      <c r="C814" s="117" t="s">
        <v>29</v>
      </c>
      <c r="D814" s="120" t="s">
        <v>135</v>
      </c>
      <c r="E814" s="117" t="s">
        <v>25</v>
      </c>
      <c r="F814" s="117">
        <v>100</v>
      </c>
      <c r="G814" s="117">
        <v>100</v>
      </c>
      <c r="H814" s="149">
        <f t="shared" ref="H814:H818" si="61">IF(G814/F814*100&gt;100,100,G814/F814*100)</f>
        <v>100</v>
      </c>
      <c r="I814" s="117"/>
      <c r="J814" s="123" t="s">
        <v>29</v>
      </c>
      <c r="K814" s="120" t="s">
        <v>90</v>
      </c>
      <c r="L814" s="117" t="s">
        <v>38</v>
      </c>
      <c r="M814" s="117">
        <v>87</v>
      </c>
      <c r="N814" s="117">
        <v>89</v>
      </c>
      <c r="O814" s="119">
        <f>IF(N814/M814*100&gt;110,110,N814/M814*100)</f>
        <v>102.29885057471265</v>
      </c>
      <c r="P814" s="117"/>
      <c r="Q814" s="115"/>
      <c r="R814" s="117"/>
      <c r="S814" s="599"/>
      <c r="T814" s="232"/>
    </row>
    <row r="815" spans="1:20" s="233" customFormat="1" x14ac:dyDescent="0.35">
      <c r="A815" s="500"/>
      <c r="B815" s="504"/>
      <c r="C815" s="117" t="s">
        <v>30</v>
      </c>
      <c r="D815" s="120" t="s">
        <v>592</v>
      </c>
      <c r="E815" s="117" t="s">
        <v>25</v>
      </c>
      <c r="F815" s="117">
        <v>100</v>
      </c>
      <c r="G815" s="117">
        <v>100</v>
      </c>
      <c r="H815" s="149">
        <f t="shared" si="61"/>
        <v>100</v>
      </c>
      <c r="I815" s="117"/>
      <c r="J815" s="123"/>
      <c r="K815" s="120"/>
      <c r="L815" s="117"/>
      <c r="M815" s="124"/>
      <c r="N815" s="124"/>
      <c r="O815" s="119"/>
      <c r="P815" s="132"/>
      <c r="Q815" s="115"/>
      <c r="R815" s="117"/>
      <c r="S815" s="599"/>
      <c r="T815" s="232"/>
    </row>
    <row r="816" spans="1:20" s="233" customFormat="1" ht="45.75" customHeight="1" x14ac:dyDescent="0.35">
      <c r="A816" s="500"/>
      <c r="B816" s="504"/>
      <c r="C816" s="117" t="s">
        <v>52</v>
      </c>
      <c r="D816" s="120" t="s">
        <v>488</v>
      </c>
      <c r="E816" s="117" t="s">
        <v>25</v>
      </c>
      <c r="F816" s="117">
        <v>100</v>
      </c>
      <c r="G816" s="117">
        <v>100</v>
      </c>
      <c r="H816" s="149">
        <f t="shared" si="61"/>
        <v>100</v>
      </c>
      <c r="I816" s="117"/>
      <c r="J816" s="123"/>
      <c r="K816" s="120"/>
      <c r="L816" s="117"/>
      <c r="M816" s="124"/>
      <c r="N816" s="124"/>
      <c r="O816" s="119"/>
      <c r="P816" s="132"/>
      <c r="Q816" s="115"/>
      <c r="R816" s="117"/>
      <c r="S816" s="599"/>
      <c r="T816" s="232"/>
    </row>
    <row r="817" spans="1:20" s="233" customFormat="1" ht="75" customHeight="1" x14ac:dyDescent="0.35">
      <c r="A817" s="500"/>
      <c r="B817" s="504"/>
      <c r="C817" s="117" t="s">
        <v>53</v>
      </c>
      <c r="D817" s="120" t="s">
        <v>89</v>
      </c>
      <c r="E817" s="117" t="s">
        <v>25</v>
      </c>
      <c r="F817" s="117">
        <v>90</v>
      </c>
      <c r="G817" s="117">
        <v>90</v>
      </c>
      <c r="H817" s="149">
        <f t="shared" si="61"/>
        <v>100</v>
      </c>
      <c r="I817" s="117"/>
      <c r="J817" s="123"/>
      <c r="K817" s="120"/>
      <c r="L817" s="117"/>
      <c r="M817" s="124"/>
      <c r="N817" s="124"/>
      <c r="O817" s="119"/>
      <c r="P817" s="132"/>
      <c r="Q817" s="115"/>
      <c r="R817" s="117"/>
      <c r="S817" s="599"/>
      <c r="T817" s="232"/>
    </row>
    <row r="818" spans="1:20" s="233" customFormat="1" ht="123" customHeight="1" x14ac:dyDescent="0.35">
      <c r="A818" s="500"/>
      <c r="B818" s="504"/>
      <c r="C818" s="117" t="s">
        <v>136</v>
      </c>
      <c r="D818" s="120" t="s">
        <v>131</v>
      </c>
      <c r="E818" s="117" t="s">
        <v>25</v>
      </c>
      <c r="F818" s="117">
        <v>100</v>
      </c>
      <c r="G818" s="117">
        <v>100</v>
      </c>
      <c r="H818" s="149">
        <f t="shared" si="61"/>
        <v>100</v>
      </c>
      <c r="I818" s="117"/>
      <c r="J818" s="123"/>
      <c r="K818" s="120"/>
      <c r="L818" s="117"/>
      <c r="M818" s="124"/>
      <c r="N818" s="124"/>
      <c r="O818" s="119"/>
      <c r="P818" s="132"/>
      <c r="Q818" s="115"/>
      <c r="R818" s="117"/>
      <c r="S818" s="599"/>
      <c r="T818" s="232"/>
    </row>
    <row r="819" spans="1:20" s="129" customFormat="1" ht="40.5" customHeight="1" x14ac:dyDescent="0.35">
      <c r="A819" s="500"/>
      <c r="B819" s="504"/>
      <c r="C819" s="208"/>
      <c r="D819" s="200" t="s">
        <v>6</v>
      </c>
      <c r="E819" s="208"/>
      <c r="F819" s="201"/>
      <c r="G819" s="201"/>
      <c r="H819" s="204"/>
      <c r="I819" s="204">
        <f>(H814+H815+H816+H817+H818)/5</f>
        <v>100</v>
      </c>
      <c r="J819" s="199"/>
      <c r="K819" s="200" t="s">
        <v>6</v>
      </c>
      <c r="L819" s="201"/>
      <c r="M819" s="205"/>
      <c r="N819" s="205"/>
      <c r="O819" s="204"/>
      <c r="P819" s="204">
        <f>O814</f>
        <v>102.29885057471265</v>
      </c>
      <c r="Q819" s="204">
        <f>(I819+P819)/2</f>
        <v>101.14942528735632</v>
      </c>
      <c r="R819" s="208" t="s">
        <v>31</v>
      </c>
      <c r="S819" s="599"/>
      <c r="T819" s="128"/>
    </row>
    <row r="820" spans="1:20" s="233" customFormat="1" x14ac:dyDescent="0.35">
      <c r="A820" s="500"/>
      <c r="B820" s="504"/>
      <c r="C820" s="116" t="s">
        <v>42</v>
      </c>
      <c r="D820" s="159" t="s">
        <v>91</v>
      </c>
      <c r="E820" s="117"/>
      <c r="F820" s="117"/>
      <c r="G820" s="117"/>
      <c r="H820" s="115"/>
      <c r="I820" s="115"/>
      <c r="J820" s="116" t="s">
        <v>42</v>
      </c>
      <c r="K820" s="159" t="s">
        <v>91</v>
      </c>
      <c r="L820" s="117"/>
      <c r="M820" s="124"/>
      <c r="N820" s="124"/>
      <c r="O820" s="115"/>
      <c r="P820" s="132"/>
      <c r="Q820" s="115"/>
      <c r="R820" s="116"/>
      <c r="S820" s="599"/>
      <c r="T820" s="232"/>
    </row>
    <row r="821" spans="1:20" s="233" customFormat="1" ht="45" customHeight="1" x14ac:dyDescent="0.35">
      <c r="A821" s="500"/>
      <c r="B821" s="504"/>
      <c r="C821" s="117" t="s">
        <v>43</v>
      </c>
      <c r="D821" s="120" t="s">
        <v>137</v>
      </c>
      <c r="E821" s="117" t="s">
        <v>25</v>
      </c>
      <c r="F821" s="117">
        <v>100</v>
      </c>
      <c r="G821" s="117">
        <v>100</v>
      </c>
      <c r="H821" s="149">
        <f t="shared" ref="H821:H822" si="62">IF(G821/F821*100&gt;100,100,G821/F821*100)</f>
        <v>100</v>
      </c>
      <c r="I821" s="117"/>
      <c r="J821" s="123" t="s">
        <v>43</v>
      </c>
      <c r="K821" s="120" t="s">
        <v>90</v>
      </c>
      <c r="L821" s="117" t="s">
        <v>38</v>
      </c>
      <c r="M821" s="117">
        <v>103</v>
      </c>
      <c r="N821" s="117">
        <v>102</v>
      </c>
      <c r="O821" s="119">
        <f>IF(N821/M821*100&gt;110,110,N821/M821*100)</f>
        <v>99.029126213592235</v>
      </c>
      <c r="P821" s="132"/>
      <c r="Q821" s="115"/>
      <c r="R821" s="117"/>
      <c r="S821" s="599"/>
      <c r="T821" s="232"/>
    </row>
    <row r="822" spans="1:20" s="233" customFormat="1" ht="84" customHeight="1" x14ac:dyDescent="0.35">
      <c r="A822" s="500"/>
      <c r="B822" s="504"/>
      <c r="C822" s="117" t="s">
        <v>138</v>
      </c>
      <c r="D822" s="120" t="s">
        <v>139</v>
      </c>
      <c r="E822" s="117" t="s">
        <v>25</v>
      </c>
      <c r="F822" s="117">
        <v>90</v>
      </c>
      <c r="G822" s="117">
        <v>90</v>
      </c>
      <c r="H822" s="149">
        <f t="shared" si="62"/>
        <v>100</v>
      </c>
      <c r="I822" s="117"/>
      <c r="J822" s="123"/>
      <c r="K822" s="120"/>
      <c r="L822" s="117"/>
      <c r="M822" s="124"/>
      <c r="N822" s="124"/>
      <c r="O822" s="119"/>
      <c r="P822" s="132"/>
      <c r="Q822" s="115"/>
      <c r="R822" s="117"/>
      <c r="S822" s="599"/>
      <c r="T822" s="232"/>
    </row>
    <row r="823" spans="1:20" s="129" customFormat="1" ht="40.5" customHeight="1" x14ac:dyDescent="0.35">
      <c r="A823" s="500"/>
      <c r="B823" s="504"/>
      <c r="C823" s="208"/>
      <c r="D823" s="200" t="s">
        <v>6</v>
      </c>
      <c r="E823" s="208"/>
      <c r="F823" s="201"/>
      <c r="G823" s="201"/>
      <c r="H823" s="204"/>
      <c r="I823" s="204">
        <f>(H821+H822)/2</f>
        <v>100</v>
      </c>
      <c r="J823" s="199"/>
      <c r="K823" s="200" t="s">
        <v>6</v>
      </c>
      <c r="L823" s="201"/>
      <c r="M823" s="205"/>
      <c r="N823" s="205"/>
      <c r="O823" s="204"/>
      <c r="P823" s="204">
        <f>O821</f>
        <v>99.029126213592235</v>
      </c>
      <c r="Q823" s="204">
        <f>(I823+P823)/2</f>
        <v>99.514563106796118</v>
      </c>
      <c r="R823" s="208" t="s">
        <v>376</v>
      </c>
      <c r="S823" s="599"/>
      <c r="T823" s="128"/>
    </row>
    <row r="824" spans="1:20" s="233" customFormat="1" ht="57.75" customHeight="1" x14ac:dyDescent="0.35">
      <c r="A824" s="500"/>
      <c r="B824" s="504"/>
      <c r="C824" s="116" t="s">
        <v>165</v>
      </c>
      <c r="D824" s="159" t="s">
        <v>213</v>
      </c>
      <c r="E824" s="117"/>
      <c r="F824" s="117"/>
      <c r="G824" s="117"/>
      <c r="H824" s="115"/>
      <c r="I824" s="115"/>
      <c r="J824" s="116" t="s">
        <v>165</v>
      </c>
      <c r="K824" s="159" t="str">
        <f>D824</f>
        <v>Реализация дополнительных общеразвивающих программ</v>
      </c>
      <c r="L824" s="117"/>
      <c r="M824" s="124"/>
      <c r="N824" s="124"/>
      <c r="O824" s="115"/>
      <c r="P824" s="132"/>
      <c r="Q824" s="115"/>
      <c r="R824" s="117"/>
      <c r="S824" s="599"/>
      <c r="T824" s="232"/>
    </row>
    <row r="825" spans="1:20" s="233" customFormat="1" ht="86.25" customHeight="1" x14ac:dyDescent="0.35">
      <c r="A825" s="500"/>
      <c r="B825" s="504"/>
      <c r="C825" s="117" t="s">
        <v>166</v>
      </c>
      <c r="D825" s="120" t="s">
        <v>139</v>
      </c>
      <c r="E825" s="117" t="s">
        <v>25</v>
      </c>
      <c r="F825" s="117">
        <v>90</v>
      </c>
      <c r="G825" s="117">
        <v>90</v>
      </c>
      <c r="H825" s="149">
        <f>IF(G825/F825*100&gt;100,100,G825/F825*100)</f>
        <v>100</v>
      </c>
      <c r="I825" s="117"/>
      <c r="J825" s="123" t="s">
        <v>166</v>
      </c>
      <c r="K825" s="120" t="s">
        <v>489</v>
      </c>
      <c r="L825" s="117" t="s">
        <v>353</v>
      </c>
      <c r="M825" s="117">
        <v>66504</v>
      </c>
      <c r="N825" s="117">
        <v>67057</v>
      </c>
      <c r="O825" s="119">
        <f>IF(N825/M825*100&gt;110,110,N825/M825*100)</f>
        <v>100.83152893059064</v>
      </c>
      <c r="P825" s="132"/>
      <c r="Q825" s="115"/>
      <c r="R825" s="117"/>
      <c r="S825" s="599"/>
      <c r="T825" s="232"/>
    </row>
    <row r="826" spans="1:20" s="129" customFormat="1" ht="45" customHeight="1" x14ac:dyDescent="0.35">
      <c r="A826" s="500"/>
      <c r="B826" s="504"/>
      <c r="C826" s="208"/>
      <c r="D826" s="200" t="s">
        <v>6</v>
      </c>
      <c r="E826" s="208"/>
      <c r="F826" s="201"/>
      <c r="G826" s="201"/>
      <c r="H826" s="204"/>
      <c r="I826" s="204">
        <f>H825</f>
        <v>100</v>
      </c>
      <c r="J826" s="199"/>
      <c r="K826" s="200" t="s">
        <v>6</v>
      </c>
      <c r="L826" s="201"/>
      <c r="M826" s="205"/>
      <c r="N826" s="205"/>
      <c r="O826" s="204"/>
      <c r="P826" s="204">
        <f>O825</f>
        <v>100.83152893059064</v>
      </c>
      <c r="Q826" s="204">
        <f>(I826+P826)/2</f>
        <v>100.41576446529533</v>
      </c>
      <c r="R826" s="208" t="s">
        <v>31</v>
      </c>
      <c r="S826" s="599"/>
      <c r="T826" s="128"/>
    </row>
    <row r="827" spans="1:20" s="233" customFormat="1" ht="60" customHeight="1" x14ac:dyDescent="0.35">
      <c r="A827" s="500">
        <v>53</v>
      </c>
      <c r="B827" s="504" t="s">
        <v>154</v>
      </c>
      <c r="C827" s="116" t="s">
        <v>12</v>
      </c>
      <c r="D827" s="159" t="s">
        <v>129</v>
      </c>
      <c r="E827" s="116"/>
      <c r="F827" s="116"/>
      <c r="G827" s="116"/>
      <c r="H827" s="115"/>
      <c r="I827" s="115"/>
      <c r="J827" s="116" t="s">
        <v>12</v>
      </c>
      <c r="K827" s="159" t="s">
        <v>129</v>
      </c>
      <c r="L827" s="117"/>
      <c r="M827" s="117"/>
      <c r="N827" s="117"/>
      <c r="O827" s="115"/>
      <c r="P827" s="132"/>
      <c r="Q827" s="115"/>
      <c r="R827" s="117"/>
      <c r="S827" s="599" t="s">
        <v>286</v>
      </c>
      <c r="T827" s="232"/>
    </row>
    <row r="828" spans="1:20" s="233" customFormat="1" ht="78" customHeight="1" x14ac:dyDescent="0.35">
      <c r="A828" s="500"/>
      <c r="B828" s="504"/>
      <c r="C828" s="117" t="s">
        <v>7</v>
      </c>
      <c r="D828" s="120" t="s">
        <v>130</v>
      </c>
      <c r="E828" s="117" t="s">
        <v>25</v>
      </c>
      <c r="F828" s="117">
        <v>100</v>
      </c>
      <c r="G828" s="117">
        <v>100</v>
      </c>
      <c r="H828" s="149">
        <f t="shared" ref="H828:H832" si="63">IF(G828/F828*100&gt;100,100,G828/F828*100)</f>
        <v>100</v>
      </c>
      <c r="I828" s="117"/>
      <c r="J828" s="117" t="s">
        <v>7</v>
      </c>
      <c r="K828" s="120" t="s">
        <v>90</v>
      </c>
      <c r="L828" s="117" t="s">
        <v>38</v>
      </c>
      <c r="M828" s="117">
        <v>235</v>
      </c>
      <c r="N828" s="117">
        <v>238</v>
      </c>
      <c r="O828" s="119">
        <f>IF(N828/M828*100&gt;110,110,N828/M828*100)</f>
        <v>101.27659574468085</v>
      </c>
      <c r="P828" s="132"/>
      <c r="Q828" s="115"/>
      <c r="R828" s="117"/>
      <c r="S828" s="599"/>
      <c r="T828" s="232"/>
    </row>
    <row r="829" spans="1:20" s="233" customFormat="1" ht="45" customHeight="1" x14ac:dyDescent="0.35">
      <c r="A829" s="500"/>
      <c r="B829" s="504"/>
      <c r="C829" s="117" t="s">
        <v>8</v>
      </c>
      <c r="D829" s="120" t="s">
        <v>593</v>
      </c>
      <c r="E829" s="117" t="s">
        <v>25</v>
      </c>
      <c r="F829" s="117">
        <v>100</v>
      </c>
      <c r="G829" s="117">
        <v>100</v>
      </c>
      <c r="H829" s="149">
        <f t="shared" si="63"/>
        <v>100</v>
      </c>
      <c r="I829" s="117"/>
      <c r="J829" s="117"/>
      <c r="K829" s="133"/>
      <c r="L829" s="117"/>
      <c r="M829" s="122"/>
      <c r="N829" s="122"/>
      <c r="O829" s="119"/>
      <c r="P829" s="132"/>
      <c r="Q829" s="115"/>
      <c r="R829" s="117"/>
      <c r="S829" s="599"/>
      <c r="T829" s="232"/>
    </row>
    <row r="830" spans="1:20" s="233" customFormat="1" ht="57.75" customHeight="1" x14ac:dyDescent="0.35">
      <c r="A830" s="500"/>
      <c r="B830" s="504"/>
      <c r="C830" s="117" t="s">
        <v>9</v>
      </c>
      <c r="D830" s="120" t="s">
        <v>488</v>
      </c>
      <c r="E830" s="117" t="s">
        <v>25</v>
      </c>
      <c r="F830" s="117">
        <v>100</v>
      </c>
      <c r="G830" s="117">
        <v>100</v>
      </c>
      <c r="H830" s="149">
        <f t="shared" si="63"/>
        <v>100</v>
      </c>
      <c r="I830" s="117"/>
      <c r="J830" s="123"/>
      <c r="K830" s="120"/>
      <c r="L830" s="117"/>
      <c r="M830" s="124"/>
      <c r="N830" s="124"/>
      <c r="O830" s="119"/>
      <c r="P830" s="132"/>
      <c r="Q830" s="115"/>
      <c r="R830" s="117"/>
      <c r="S830" s="599"/>
      <c r="T830" s="232"/>
    </row>
    <row r="831" spans="1:20" s="233" customFormat="1" ht="81" customHeight="1" x14ac:dyDescent="0.35">
      <c r="A831" s="500"/>
      <c r="B831" s="504"/>
      <c r="C831" s="117" t="s">
        <v>10</v>
      </c>
      <c r="D831" s="120" t="s">
        <v>89</v>
      </c>
      <c r="E831" s="117" t="s">
        <v>25</v>
      </c>
      <c r="F831" s="117">
        <v>90</v>
      </c>
      <c r="G831" s="117">
        <v>100</v>
      </c>
      <c r="H831" s="149">
        <f t="shared" si="63"/>
        <v>100</v>
      </c>
      <c r="I831" s="117"/>
      <c r="J831" s="123"/>
      <c r="K831" s="120"/>
      <c r="L831" s="117"/>
      <c r="M831" s="124"/>
      <c r="N831" s="124"/>
      <c r="O831" s="119"/>
      <c r="P831" s="132"/>
      <c r="Q831" s="115"/>
      <c r="R831" s="117"/>
      <c r="S831" s="599"/>
      <c r="T831" s="232"/>
    </row>
    <row r="832" spans="1:20" s="233" customFormat="1" ht="123" customHeight="1" x14ac:dyDescent="0.35">
      <c r="A832" s="500"/>
      <c r="B832" s="504"/>
      <c r="C832" s="117" t="s">
        <v>35</v>
      </c>
      <c r="D832" s="120" t="s">
        <v>131</v>
      </c>
      <c r="E832" s="117" t="s">
        <v>25</v>
      </c>
      <c r="F832" s="117">
        <v>100</v>
      </c>
      <c r="G832" s="117">
        <v>100</v>
      </c>
      <c r="H832" s="149">
        <f t="shared" si="63"/>
        <v>100</v>
      </c>
      <c r="I832" s="117"/>
      <c r="J832" s="123"/>
      <c r="K832" s="120"/>
      <c r="L832" s="117"/>
      <c r="M832" s="124"/>
      <c r="N832" s="124"/>
      <c r="O832" s="119"/>
      <c r="P832" s="132"/>
      <c r="Q832" s="115"/>
      <c r="R832" s="117"/>
      <c r="S832" s="599"/>
      <c r="T832" s="232"/>
    </row>
    <row r="833" spans="1:20" s="129" customFormat="1" ht="40.5" customHeight="1" x14ac:dyDescent="0.35">
      <c r="A833" s="500"/>
      <c r="B833" s="504"/>
      <c r="C833" s="208"/>
      <c r="D833" s="200" t="s">
        <v>6</v>
      </c>
      <c r="E833" s="208"/>
      <c r="F833" s="201"/>
      <c r="G833" s="201"/>
      <c r="H833" s="204"/>
      <c r="I833" s="204">
        <f>(H828+H829+H830+H831+H832)/5</f>
        <v>100</v>
      </c>
      <c r="J833" s="199"/>
      <c r="K833" s="200" t="s">
        <v>6</v>
      </c>
      <c r="L833" s="201"/>
      <c r="M833" s="205"/>
      <c r="N833" s="205"/>
      <c r="O833" s="204"/>
      <c r="P833" s="204">
        <f>O828</f>
        <v>101.27659574468085</v>
      </c>
      <c r="Q833" s="204">
        <f>(I833+P833)/2</f>
        <v>100.63829787234042</v>
      </c>
      <c r="R833" s="208" t="s">
        <v>31</v>
      </c>
      <c r="S833" s="599"/>
      <c r="T833" s="128"/>
    </row>
    <row r="834" spans="1:20" s="233" customFormat="1" ht="63.75" customHeight="1" x14ac:dyDescent="0.35">
      <c r="A834" s="500"/>
      <c r="B834" s="504"/>
      <c r="C834" s="116" t="s">
        <v>13</v>
      </c>
      <c r="D834" s="159" t="s">
        <v>132</v>
      </c>
      <c r="E834" s="117"/>
      <c r="F834" s="117"/>
      <c r="G834" s="117"/>
      <c r="H834" s="115"/>
      <c r="I834" s="115"/>
      <c r="J834" s="116" t="s">
        <v>13</v>
      </c>
      <c r="K834" s="159" t="s">
        <v>132</v>
      </c>
      <c r="L834" s="117"/>
      <c r="M834" s="124"/>
      <c r="N834" s="124"/>
      <c r="O834" s="115"/>
      <c r="P834" s="132"/>
      <c r="Q834" s="115"/>
      <c r="R834" s="117"/>
      <c r="S834" s="599"/>
      <c r="T834" s="232"/>
    </row>
    <row r="835" spans="1:20" s="233" customFormat="1" ht="77.25" customHeight="1" x14ac:dyDescent="0.35">
      <c r="A835" s="500"/>
      <c r="B835" s="504"/>
      <c r="C835" s="117" t="s">
        <v>14</v>
      </c>
      <c r="D835" s="120" t="s">
        <v>133</v>
      </c>
      <c r="E835" s="117" t="s">
        <v>25</v>
      </c>
      <c r="F835" s="117">
        <v>100</v>
      </c>
      <c r="G835" s="117">
        <v>100</v>
      </c>
      <c r="H835" s="149">
        <f t="shared" ref="H835:H839" si="64">IF(G835/F835*100&gt;100,100,G835/F835*100)</f>
        <v>100</v>
      </c>
      <c r="I835" s="117"/>
      <c r="J835" s="123" t="s">
        <v>14</v>
      </c>
      <c r="K835" s="120" t="s">
        <v>90</v>
      </c>
      <c r="L835" s="117" t="s">
        <v>38</v>
      </c>
      <c r="M835" s="117">
        <v>253</v>
      </c>
      <c r="N835" s="117">
        <v>264</v>
      </c>
      <c r="O835" s="119">
        <f>IF(N835/M835*100&gt;110,110,N835/M835*100)</f>
        <v>104.34782608695652</v>
      </c>
      <c r="P835" s="117"/>
      <c r="Q835" s="115"/>
      <c r="R835" s="117"/>
      <c r="S835" s="599"/>
      <c r="T835" s="232"/>
    </row>
    <row r="836" spans="1:20" s="233" customFormat="1" ht="45" customHeight="1" x14ac:dyDescent="0.35">
      <c r="A836" s="500"/>
      <c r="B836" s="504"/>
      <c r="C836" s="117" t="s">
        <v>15</v>
      </c>
      <c r="D836" s="120" t="s">
        <v>591</v>
      </c>
      <c r="E836" s="117" t="s">
        <v>25</v>
      </c>
      <c r="F836" s="117">
        <v>100</v>
      </c>
      <c r="G836" s="117">
        <v>100</v>
      </c>
      <c r="H836" s="149">
        <f t="shared" si="64"/>
        <v>100</v>
      </c>
      <c r="I836" s="117"/>
      <c r="J836" s="123"/>
      <c r="K836" s="120"/>
      <c r="L836" s="117"/>
      <c r="M836" s="124"/>
      <c r="N836" s="124"/>
      <c r="O836" s="119"/>
      <c r="P836" s="132"/>
      <c r="Q836" s="115"/>
      <c r="R836" s="117"/>
      <c r="S836" s="599"/>
      <c r="T836" s="232"/>
    </row>
    <row r="837" spans="1:20" s="233" customFormat="1" ht="58.5" customHeight="1" x14ac:dyDescent="0.35">
      <c r="A837" s="500"/>
      <c r="B837" s="504"/>
      <c r="C837" s="117" t="s">
        <v>39</v>
      </c>
      <c r="D837" s="120" t="s">
        <v>488</v>
      </c>
      <c r="E837" s="117" t="s">
        <v>25</v>
      </c>
      <c r="F837" s="117">
        <v>100</v>
      </c>
      <c r="G837" s="117">
        <v>100</v>
      </c>
      <c r="H837" s="149">
        <f t="shared" si="64"/>
        <v>100</v>
      </c>
      <c r="I837" s="117"/>
      <c r="J837" s="123"/>
      <c r="K837" s="120"/>
      <c r="L837" s="117"/>
      <c r="M837" s="124"/>
      <c r="N837" s="124"/>
      <c r="O837" s="119"/>
      <c r="P837" s="132"/>
      <c r="Q837" s="115"/>
      <c r="R837" s="117"/>
      <c r="S837" s="599"/>
      <c r="T837" s="232"/>
    </row>
    <row r="838" spans="1:20" s="233" customFormat="1" ht="75.75" customHeight="1" x14ac:dyDescent="0.35">
      <c r="A838" s="500"/>
      <c r="B838" s="504"/>
      <c r="C838" s="117" t="s">
        <v>45</v>
      </c>
      <c r="D838" s="120" t="s">
        <v>89</v>
      </c>
      <c r="E838" s="117" t="s">
        <v>25</v>
      </c>
      <c r="F838" s="117">
        <v>90</v>
      </c>
      <c r="G838" s="117">
        <v>100</v>
      </c>
      <c r="H838" s="149">
        <f t="shared" si="64"/>
        <v>100</v>
      </c>
      <c r="I838" s="117"/>
      <c r="J838" s="123"/>
      <c r="K838" s="120"/>
      <c r="L838" s="117"/>
      <c r="M838" s="124"/>
      <c r="N838" s="124"/>
      <c r="O838" s="119"/>
      <c r="P838" s="132"/>
      <c r="Q838" s="115"/>
      <c r="R838" s="117"/>
      <c r="S838" s="599"/>
      <c r="T838" s="232"/>
    </row>
    <row r="839" spans="1:20" s="233" customFormat="1" ht="126" customHeight="1" x14ac:dyDescent="0.35">
      <c r="A839" s="500"/>
      <c r="B839" s="504"/>
      <c r="C839" s="117" t="s">
        <v>66</v>
      </c>
      <c r="D839" s="120" t="s">
        <v>131</v>
      </c>
      <c r="E839" s="117" t="s">
        <v>25</v>
      </c>
      <c r="F839" s="117">
        <v>100</v>
      </c>
      <c r="G839" s="117">
        <v>100</v>
      </c>
      <c r="H839" s="149">
        <f t="shared" si="64"/>
        <v>100</v>
      </c>
      <c r="I839" s="117"/>
      <c r="J839" s="123"/>
      <c r="K839" s="120"/>
      <c r="L839" s="117"/>
      <c r="M839" s="124"/>
      <c r="N839" s="124"/>
      <c r="O839" s="119"/>
      <c r="P839" s="132"/>
      <c r="Q839" s="115"/>
      <c r="R839" s="117"/>
      <c r="S839" s="599"/>
      <c r="T839" s="232"/>
    </row>
    <row r="840" spans="1:20" s="129" customFormat="1" ht="40.5" customHeight="1" x14ac:dyDescent="0.35">
      <c r="A840" s="500"/>
      <c r="B840" s="504"/>
      <c r="C840" s="208"/>
      <c r="D840" s="200" t="s">
        <v>6</v>
      </c>
      <c r="E840" s="208"/>
      <c r="F840" s="201"/>
      <c r="G840" s="201"/>
      <c r="H840" s="204"/>
      <c r="I840" s="204">
        <f>(H835+H836+H837+H838+H839)/5</f>
        <v>100</v>
      </c>
      <c r="J840" s="199"/>
      <c r="K840" s="200" t="s">
        <v>6</v>
      </c>
      <c r="L840" s="201"/>
      <c r="M840" s="205"/>
      <c r="N840" s="205"/>
      <c r="O840" s="204"/>
      <c r="P840" s="204">
        <f>O835</f>
        <v>104.34782608695652</v>
      </c>
      <c r="Q840" s="204">
        <f>(I840+P840)/2</f>
        <v>102.17391304347825</v>
      </c>
      <c r="R840" s="208" t="s">
        <v>31</v>
      </c>
      <c r="S840" s="599"/>
      <c r="T840" s="128"/>
    </row>
    <row r="841" spans="1:20" s="233" customFormat="1" ht="62.25" customHeight="1" x14ac:dyDescent="0.35">
      <c r="A841" s="500"/>
      <c r="B841" s="504"/>
      <c r="C841" s="116" t="s">
        <v>28</v>
      </c>
      <c r="D841" s="159" t="s">
        <v>134</v>
      </c>
      <c r="E841" s="117"/>
      <c r="F841" s="117"/>
      <c r="G841" s="117"/>
      <c r="H841" s="115"/>
      <c r="I841" s="115"/>
      <c r="J841" s="116" t="s">
        <v>28</v>
      </c>
      <c r="K841" s="159" t="str">
        <f>D841</f>
        <v>Реализация основных общеобразовательных программ среднего общего образования</v>
      </c>
      <c r="L841" s="117"/>
      <c r="M841" s="124"/>
      <c r="N841" s="124"/>
      <c r="O841" s="115"/>
      <c r="P841" s="132"/>
      <c r="Q841" s="115"/>
      <c r="R841" s="117"/>
      <c r="S841" s="599"/>
      <c r="T841" s="232"/>
    </row>
    <row r="842" spans="1:20" s="233" customFormat="1" ht="78" customHeight="1" x14ac:dyDescent="0.35">
      <c r="A842" s="500"/>
      <c r="B842" s="504"/>
      <c r="C842" s="117" t="s">
        <v>29</v>
      </c>
      <c r="D842" s="120" t="s">
        <v>135</v>
      </c>
      <c r="E842" s="117" t="s">
        <v>25</v>
      </c>
      <c r="F842" s="117">
        <v>100</v>
      </c>
      <c r="G842" s="117">
        <v>100</v>
      </c>
      <c r="H842" s="149">
        <f t="shared" ref="H842:H846" si="65">IF(G842/F842*100&gt;100,100,G842/F842*100)</f>
        <v>100</v>
      </c>
      <c r="I842" s="117"/>
      <c r="J842" s="123" t="s">
        <v>29</v>
      </c>
      <c r="K842" s="120" t="s">
        <v>90</v>
      </c>
      <c r="L842" s="117" t="s">
        <v>38</v>
      </c>
      <c r="M842" s="117">
        <v>34</v>
      </c>
      <c r="N842" s="117">
        <v>35</v>
      </c>
      <c r="O842" s="119">
        <f>IF(N842/M842*100&gt;110,110,N842/M842*100)</f>
        <v>102.94117647058823</v>
      </c>
      <c r="P842" s="117"/>
      <c r="Q842" s="115"/>
      <c r="R842" s="117"/>
      <c r="S842" s="599"/>
      <c r="T842" s="232"/>
    </row>
    <row r="843" spans="1:20" s="233" customFormat="1" ht="36.75" customHeight="1" x14ac:dyDescent="0.35">
      <c r="A843" s="500"/>
      <c r="B843" s="504"/>
      <c r="C843" s="117" t="s">
        <v>30</v>
      </c>
      <c r="D843" s="120" t="s">
        <v>592</v>
      </c>
      <c r="E843" s="117" t="s">
        <v>25</v>
      </c>
      <c r="F843" s="117">
        <v>100</v>
      </c>
      <c r="G843" s="117">
        <v>100</v>
      </c>
      <c r="H843" s="149">
        <f t="shared" si="65"/>
        <v>100</v>
      </c>
      <c r="I843" s="117"/>
      <c r="J843" s="123"/>
      <c r="K843" s="120"/>
      <c r="L843" s="117"/>
      <c r="M843" s="124"/>
      <c r="N843" s="124"/>
      <c r="O843" s="119"/>
      <c r="P843" s="132"/>
      <c r="Q843" s="115"/>
      <c r="R843" s="117"/>
      <c r="S843" s="599"/>
      <c r="T843" s="232"/>
    </row>
    <row r="844" spans="1:20" s="233" customFormat="1" ht="51.75" customHeight="1" x14ac:dyDescent="0.35">
      <c r="A844" s="500"/>
      <c r="B844" s="504"/>
      <c r="C844" s="117" t="s">
        <v>52</v>
      </c>
      <c r="D844" s="120" t="s">
        <v>488</v>
      </c>
      <c r="E844" s="117" t="s">
        <v>25</v>
      </c>
      <c r="F844" s="117">
        <v>100</v>
      </c>
      <c r="G844" s="117">
        <v>100</v>
      </c>
      <c r="H844" s="149">
        <f t="shared" si="65"/>
        <v>100</v>
      </c>
      <c r="I844" s="117"/>
      <c r="J844" s="123"/>
      <c r="K844" s="120"/>
      <c r="L844" s="117"/>
      <c r="M844" s="124"/>
      <c r="N844" s="124"/>
      <c r="O844" s="119"/>
      <c r="P844" s="132"/>
      <c r="Q844" s="115"/>
      <c r="R844" s="117"/>
      <c r="S844" s="599"/>
      <c r="T844" s="232"/>
    </row>
    <row r="845" spans="1:20" s="233" customFormat="1" ht="72.75" customHeight="1" x14ac:dyDescent="0.35">
      <c r="A845" s="500"/>
      <c r="B845" s="504"/>
      <c r="C845" s="117" t="s">
        <v>53</v>
      </c>
      <c r="D845" s="120" t="s">
        <v>89</v>
      </c>
      <c r="E845" s="117" t="s">
        <v>25</v>
      </c>
      <c r="F845" s="117">
        <v>90</v>
      </c>
      <c r="G845" s="117">
        <v>100</v>
      </c>
      <c r="H845" s="149">
        <f t="shared" si="65"/>
        <v>100</v>
      </c>
      <c r="I845" s="117"/>
      <c r="J845" s="123"/>
      <c r="K845" s="120"/>
      <c r="L845" s="117"/>
      <c r="M845" s="124"/>
      <c r="N845" s="124"/>
      <c r="O845" s="119"/>
      <c r="P845" s="132"/>
      <c r="Q845" s="115"/>
      <c r="R845" s="117"/>
      <c r="S845" s="599"/>
      <c r="T845" s="232"/>
    </row>
    <row r="846" spans="1:20" s="233" customFormat="1" ht="126" customHeight="1" x14ac:dyDescent="0.35">
      <c r="A846" s="500"/>
      <c r="B846" s="504"/>
      <c r="C846" s="117" t="s">
        <v>136</v>
      </c>
      <c r="D846" s="120" t="s">
        <v>131</v>
      </c>
      <c r="E846" s="117" t="s">
        <v>25</v>
      </c>
      <c r="F846" s="117">
        <v>100</v>
      </c>
      <c r="G846" s="117">
        <v>100</v>
      </c>
      <c r="H846" s="149">
        <f t="shared" si="65"/>
        <v>100</v>
      </c>
      <c r="I846" s="117"/>
      <c r="J846" s="123"/>
      <c r="K846" s="120"/>
      <c r="L846" s="117"/>
      <c r="M846" s="124"/>
      <c r="N846" s="124"/>
      <c r="O846" s="119"/>
      <c r="P846" s="132"/>
      <c r="Q846" s="115"/>
      <c r="R846" s="117"/>
      <c r="S846" s="599"/>
      <c r="T846" s="232"/>
    </row>
    <row r="847" spans="1:20" s="448" customFormat="1" ht="40.5" customHeight="1" x14ac:dyDescent="0.35">
      <c r="A847" s="500"/>
      <c r="B847" s="504"/>
      <c r="C847" s="208"/>
      <c r="D847" s="200" t="s">
        <v>6</v>
      </c>
      <c r="E847" s="208"/>
      <c r="F847" s="201"/>
      <c r="G847" s="201"/>
      <c r="H847" s="204"/>
      <c r="I847" s="204">
        <f>(H842+H843+H844+H845+H846)/5</f>
        <v>100</v>
      </c>
      <c r="J847" s="199"/>
      <c r="K847" s="200" t="s">
        <v>6</v>
      </c>
      <c r="L847" s="201"/>
      <c r="M847" s="205"/>
      <c r="N847" s="205"/>
      <c r="O847" s="204"/>
      <c r="P847" s="204">
        <f>O842</f>
        <v>102.94117647058823</v>
      </c>
      <c r="Q847" s="204">
        <f>(I847+P847)/2</f>
        <v>101.47058823529412</v>
      </c>
      <c r="R847" s="208" t="s">
        <v>31</v>
      </c>
      <c r="S847" s="599"/>
      <c r="T847" s="447"/>
    </row>
    <row r="848" spans="1:20" s="233" customFormat="1" ht="45" customHeight="1" x14ac:dyDescent="0.35">
      <c r="A848" s="500"/>
      <c r="B848" s="504"/>
      <c r="C848" s="116" t="s">
        <v>42</v>
      </c>
      <c r="D848" s="159" t="s">
        <v>91</v>
      </c>
      <c r="E848" s="117"/>
      <c r="F848" s="117"/>
      <c r="G848" s="117"/>
      <c r="H848" s="115"/>
      <c r="I848" s="115"/>
      <c r="J848" s="116" t="s">
        <v>42</v>
      </c>
      <c r="K848" s="159" t="s">
        <v>91</v>
      </c>
      <c r="L848" s="117"/>
      <c r="M848" s="124"/>
      <c r="N848" s="124"/>
      <c r="O848" s="115"/>
      <c r="P848" s="132"/>
      <c r="Q848" s="115"/>
      <c r="R848" s="117"/>
      <c r="S848" s="599"/>
      <c r="T848" s="232"/>
    </row>
    <row r="849" spans="1:20" s="233" customFormat="1" ht="48" customHeight="1" x14ac:dyDescent="0.35">
      <c r="A849" s="500"/>
      <c r="B849" s="504"/>
      <c r="C849" s="117" t="s">
        <v>43</v>
      </c>
      <c r="D849" s="120" t="s">
        <v>137</v>
      </c>
      <c r="E849" s="117" t="s">
        <v>25</v>
      </c>
      <c r="F849" s="117">
        <v>100</v>
      </c>
      <c r="G849" s="117">
        <v>100</v>
      </c>
      <c r="H849" s="149">
        <f t="shared" ref="H849:H850" si="66">IF(G849/F849*100&gt;100,100,G849/F849*100)</f>
        <v>100</v>
      </c>
      <c r="I849" s="117"/>
      <c r="J849" s="123" t="s">
        <v>43</v>
      </c>
      <c r="K849" s="120" t="s">
        <v>90</v>
      </c>
      <c r="L849" s="117" t="s">
        <v>38</v>
      </c>
      <c r="M849" s="117">
        <v>126</v>
      </c>
      <c r="N849" s="117">
        <v>126</v>
      </c>
      <c r="O849" s="119">
        <f>IF(N849/M849*100&gt;110,110,N849/M849*100)</f>
        <v>100</v>
      </c>
      <c r="P849" s="132"/>
      <c r="Q849" s="115"/>
      <c r="R849" s="117"/>
      <c r="S849" s="599"/>
      <c r="T849" s="232"/>
    </row>
    <row r="850" spans="1:20" s="233" customFormat="1" ht="81.75" customHeight="1" x14ac:dyDescent="0.35">
      <c r="A850" s="500"/>
      <c r="B850" s="504"/>
      <c r="C850" s="117" t="s">
        <v>138</v>
      </c>
      <c r="D850" s="120" t="s">
        <v>139</v>
      </c>
      <c r="E850" s="117" t="s">
        <v>25</v>
      </c>
      <c r="F850" s="117">
        <v>90</v>
      </c>
      <c r="G850" s="117">
        <v>90</v>
      </c>
      <c r="H850" s="149">
        <f t="shared" si="66"/>
        <v>100</v>
      </c>
      <c r="I850" s="117"/>
      <c r="J850" s="123"/>
      <c r="K850" s="120"/>
      <c r="L850" s="117"/>
      <c r="M850" s="124"/>
      <c r="N850" s="124"/>
      <c r="O850" s="119"/>
      <c r="P850" s="132"/>
      <c r="Q850" s="115"/>
      <c r="R850" s="117"/>
      <c r="S850" s="599"/>
      <c r="T850" s="232"/>
    </row>
    <row r="851" spans="1:20" s="448" customFormat="1" ht="40.5" customHeight="1" x14ac:dyDescent="0.35">
      <c r="A851" s="500"/>
      <c r="B851" s="504"/>
      <c r="C851" s="208"/>
      <c r="D851" s="200" t="s">
        <v>6</v>
      </c>
      <c r="E851" s="208"/>
      <c r="F851" s="201"/>
      <c r="G851" s="201"/>
      <c r="H851" s="204"/>
      <c r="I851" s="204">
        <f>(H849+H850)/2</f>
        <v>100</v>
      </c>
      <c r="J851" s="199"/>
      <c r="K851" s="200" t="s">
        <v>6</v>
      </c>
      <c r="L851" s="201"/>
      <c r="M851" s="205"/>
      <c r="N851" s="205"/>
      <c r="O851" s="204"/>
      <c r="P851" s="204">
        <f>O849</f>
        <v>100</v>
      </c>
      <c r="Q851" s="204">
        <f>(I851+P851)/2</f>
        <v>100</v>
      </c>
      <c r="R851" s="208" t="s">
        <v>31</v>
      </c>
      <c r="S851" s="599"/>
      <c r="T851" s="447"/>
    </row>
    <row r="852" spans="1:20" s="233" customFormat="1" ht="52.5" customHeight="1" x14ac:dyDescent="0.35">
      <c r="A852" s="500"/>
      <c r="B852" s="504"/>
      <c r="C852" s="116" t="s">
        <v>165</v>
      </c>
      <c r="D852" s="159" t="s">
        <v>213</v>
      </c>
      <c r="E852" s="117"/>
      <c r="F852" s="117"/>
      <c r="G852" s="117"/>
      <c r="H852" s="115"/>
      <c r="I852" s="115"/>
      <c r="J852" s="116" t="s">
        <v>165</v>
      </c>
      <c r="K852" s="159" t="str">
        <f>D852</f>
        <v>Реализация дополнительных общеразвивающих программ</v>
      </c>
      <c r="L852" s="117"/>
      <c r="M852" s="124"/>
      <c r="N852" s="124"/>
      <c r="O852" s="115"/>
      <c r="P852" s="132"/>
      <c r="Q852" s="115"/>
      <c r="R852" s="117"/>
      <c r="S852" s="599"/>
      <c r="T852" s="232"/>
    </row>
    <row r="853" spans="1:20" s="233" customFormat="1" ht="90.75" customHeight="1" x14ac:dyDescent="0.35">
      <c r="A853" s="500"/>
      <c r="B853" s="504"/>
      <c r="C853" s="117" t="s">
        <v>166</v>
      </c>
      <c r="D853" s="120" t="s">
        <v>139</v>
      </c>
      <c r="E853" s="117" t="s">
        <v>25</v>
      </c>
      <c r="F853" s="117">
        <v>90</v>
      </c>
      <c r="G853" s="117">
        <v>90</v>
      </c>
      <c r="H853" s="149">
        <f>IF(G853/F853*100&gt;100,100,G853/F853*100)</f>
        <v>100</v>
      </c>
      <c r="I853" s="117"/>
      <c r="J853" s="123" t="s">
        <v>166</v>
      </c>
      <c r="K853" s="120" t="s">
        <v>489</v>
      </c>
      <c r="L853" s="117" t="s">
        <v>353</v>
      </c>
      <c r="M853" s="117">
        <v>36720</v>
      </c>
      <c r="N853" s="117">
        <v>36720</v>
      </c>
      <c r="O853" s="119">
        <f>IF(N853/M853*100&gt;110,110,N853/M853*100)</f>
        <v>100</v>
      </c>
      <c r="P853" s="132"/>
      <c r="Q853" s="115"/>
      <c r="R853" s="117"/>
      <c r="S853" s="599"/>
      <c r="T853" s="232"/>
    </row>
    <row r="854" spans="1:20" s="448" customFormat="1" ht="42.75" customHeight="1" x14ac:dyDescent="0.35">
      <c r="A854" s="500"/>
      <c r="B854" s="504"/>
      <c r="C854" s="208"/>
      <c r="D854" s="200" t="s">
        <v>6</v>
      </c>
      <c r="E854" s="208"/>
      <c r="F854" s="201"/>
      <c r="G854" s="201"/>
      <c r="H854" s="204"/>
      <c r="I854" s="204">
        <f>H853</f>
        <v>100</v>
      </c>
      <c r="J854" s="199"/>
      <c r="K854" s="200" t="s">
        <v>6</v>
      </c>
      <c r="L854" s="201"/>
      <c r="M854" s="205"/>
      <c r="N854" s="205"/>
      <c r="O854" s="204"/>
      <c r="P854" s="204">
        <f>O853</f>
        <v>100</v>
      </c>
      <c r="Q854" s="204">
        <f>(I854+P854)/2</f>
        <v>100</v>
      </c>
      <c r="R854" s="208" t="s">
        <v>31</v>
      </c>
      <c r="S854" s="599"/>
      <c r="T854" s="447"/>
    </row>
    <row r="855" spans="1:20" s="233" customFormat="1" ht="65.25" customHeight="1" x14ac:dyDescent="0.35">
      <c r="A855" s="500">
        <v>54</v>
      </c>
      <c r="B855" s="504" t="s">
        <v>155</v>
      </c>
      <c r="C855" s="116" t="s">
        <v>12</v>
      </c>
      <c r="D855" s="159" t="s">
        <v>129</v>
      </c>
      <c r="E855" s="116"/>
      <c r="F855" s="116"/>
      <c r="G855" s="116"/>
      <c r="H855" s="115"/>
      <c r="I855" s="115"/>
      <c r="J855" s="116" t="s">
        <v>12</v>
      </c>
      <c r="K855" s="159" t="s">
        <v>129</v>
      </c>
      <c r="L855" s="117"/>
      <c r="M855" s="117"/>
      <c r="N855" s="117"/>
      <c r="O855" s="115"/>
      <c r="P855" s="132"/>
      <c r="Q855" s="115"/>
      <c r="R855" s="117"/>
      <c r="S855" s="599" t="s">
        <v>287</v>
      </c>
      <c r="T855" s="232"/>
    </row>
    <row r="856" spans="1:20" s="233" customFormat="1" ht="77.25" customHeight="1" x14ac:dyDescent="0.35">
      <c r="A856" s="500"/>
      <c r="B856" s="504"/>
      <c r="C856" s="117" t="s">
        <v>7</v>
      </c>
      <c r="D856" s="120" t="s">
        <v>130</v>
      </c>
      <c r="E856" s="117" t="s">
        <v>25</v>
      </c>
      <c r="F856" s="117">
        <v>100</v>
      </c>
      <c r="G856" s="117">
        <v>100</v>
      </c>
      <c r="H856" s="149">
        <f t="shared" ref="H856:H860" si="67">IF(G856/F856*100&gt;100,100,G856/F856*100)</f>
        <v>100</v>
      </c>
      <c r="I856" s="117"/>
      <c r="J856" s="117" t="s">
        <v>7</v>
      </c>
      <c r="K856" s="120" t="s">
        <v>90</v>
      </c>
      <c r="L856" s="117" t="s">
        <v>38</v>
      </c>
      <c r="M856" s="117">
        <v>190</v>
      </c>
      <c r="N856" s="117">
        <v>190</v>
      </c>
      <c r="O856" s="119">
        <f>IF(N856/M856*100&gt;110,110,N856/M856*100)</f>
        <v>100</v>
      </c>
      <c r="P856" s="132"/>
      <c r="Q856" s="115"/>
      <c r="R856" s="117"/>
      <c r="S856" s="599"/>
      <c r="T856" s="232"/>
    </row>
    <row r="857" spans="1:20" s="233" customFormat="1" x14ac:dyDescent="0.35">
      <c r="A857" s="500"/>
      <c r="B857" s="504"/>
      <c r="C857" s="117" t="s">
        <v>8</v>
      </c>
      <c r="D857" s="120" t="s">
        <v>593</v>
      </c>
      <c r="E857" s="117" t="s">
        <v>25</v>
      </c>
      <c r="F857" s="117">
        <v>100</v>
      </c>
      <c r="G857" s="117">
        <v>100</v>
      </c>
      <c r="H857" s="149">
        <f t="shared" si="67"/>
        <v>100</v>
      </c>
      <c r="I857" s="117"/>
      <c r="J857" s="117"/>
      <c r="K857" s="133"/>
      <c r="L857" s="117"/>
      <c r="M857" s="122"/>
      <c r="N857" s="122"/>
      <c r="O857" s="119"/>
      <c r="P857" s="132"/>
      <c r="Q857" s="115"/>
      <c r="R857" s="117"/>
      <c r="S857" s="599"/>
      <c r="T857" s="232"/>
    </row>
    <row r="858" spans="1:20" s="233" customFormat="1" ht="57" customHeight="1" x14ac:dyDescent="0.35">
      <c r="A858" s="500"/>
      <c r="B858" s="504"/>
      <c r="C858" s="117" t="s">
        <v>9</v>
      </c>
      <c r="D858" s="120" t="s">
        <v>488</v>
      </c>
      <c r="E858" s="117" t="s">
        <v>25</v>
      </c>
      <c r="F858" s="117">
        <v>100</v>
      </c>
      <c r="G858" s="117">
        <v>100</v>
      </c>
      <c r="H858" s="149">
        <f t="shared" si="67"/>
        <v>100</v>
      </c>
      <c r="I858" s="117"/>
      <c r="J858" s="123"/>
      <c r="K858" s="120"/>
      <c r="L858" s="117"/>
      <c r="M858" s="124"/>
      <c r="N858" s="124"/>
      <c r="O858" s="119"/>
      <c r="P858" s="132"/>
      <c r="Q858" s="115"/>
      <c r="R858" s="117"/>
      <c r="S858" s="599"/>
      <c r="T858" s="232"/>
    </row>
    <row r="859" spans="1:20" s="233" customFormat="1" ht="73.5" customHeight="1" x14ac:dyDescent="0.35">
      <c r="A859" s="500"/>
      <c r="B859" s="504"/>
      <c r="C859" s="117" t="s">
        <v>10</v>
      </c>
      <c r="D859" s="120" t="s">
        <v>89</v>
      </c>
      <c r="E859" s="117" t="s">
        <v>25</v>
      </c>
      <c r="F859" s="117">
        <v>90</v>
      </c>
      <c r="G859" s="117">
        <v>100</v>
      </c>
      <c r="H859" s="149">
        <f t="shared" si="67"/>
        <v>100</v>
      </c>
      <c r="I859" s="117"/>
      <c r="J859" s="123"/>
      <c r="K859" s="120"/>
      <c r="L859" s="117"/>
      <c r="M859" s="124"/>
      <c r="N859" s="124"/>
      <c r="O859" s="119"/>
      <c r="P859" s="132"/>
      <c r="Q859" s="115"/>
      <c r="R859" s="117"/>
      <c r="S859" s="599"/>
      <c r="T859" s="232"/>
    </row>
    <row r="860" spans="1:20" s="233" customFormat="1" ht="128.25" customHeight="1" x14ac:dyDescent="0.35">
      <c r="A860" s="500"/>
      <c r="B860" s="504"/>
      <c r="C860" s="117" t="s">
        <v>35</v>
      </c>
      <c r="D860" s="120" t="s">
        <v>131</v>
      </c>
      <c r="E860" s="117" t="s">
        <v>25</v>
      </c>
      <c r="F860" s="117">
        <v>100</v>
      </c>
      <c r="G860" s="117">
        <v>100</v>
      </c>
      <c r="H860" s="149">
        <f t="shared" si="67"/>
        <v>100</v>
      </c>
      <c r="I860" s="117"/>
      <c r="J860" s="123"/>
      <c r="K860" s="120"/>
      <c r="L860" s="117"/>
      <c r="M860" s="124"/>
      <c r="N860" s="124"/>
      <c r="O860" s="119"/>
      <c r="P860" s="132"/>
      <c r="Q860" s="115"/>
      <c r="R860" s="117"/>
      <c r="S860" s="599"/>
      <c r="T860" s="232"/>
    </row>
    <row r="861" spans="1:20" s="448" customFormat="1" ht="40.5" customHeight="1" x14ac:dyDescent="0.35">
      <c r="A861" s="500"/>
      <c r="B861" s="504"/>
      <c r="C861" s="208"/>
      <c r="D861" s="200" t="s">
        <v>6</v>
      </c>
      <c r="E861" s="208"/>
      <c r="F861" s="201"/>
      <c r="G861" s="201"/>
      <c r="H861" s="204"/>
      <c r="I861" s="204">
        <f>(H856+H857+H858+H859+H860)/5</f>
        <v>100</v>
      </c>
      <c r="J861" s="199"/>
      <c r="K861" s="200" t="s">
        <v>6</v>
      </c>
      <c r="L861" s="201"/>
      <c r="M861" s="205"/>
      <c r="N861" s="205"/>
      <c r="O861" s="204"/>
      <c r="P861" s="204">
        <f>O856</f>
        <v>100</v>
      </c>
      <c r="Q861" s="204">
        <f>(I861+P861)/2</f>
        <v>100</v>
      </c>
      <c r="R861" s="208" t="s">
        <v>31</v>
      </c>
      <c r="S861" s="599"/>
      <c r="T861" s="447"/>
    </row>
    <row r="862" spans="1:20" s="233" customFormat="1" ht="60" customHeight="1" x14ac:dyDescent="0.35">
      <c r="A862" s="500"/>
      <c r="B862" s="504"/>
      <c r="C862" s="116" t="s">
        <v>13</v>
      </c>
      <c r="D862" s="159" t="s">
        <v>132</v>
      </c>
      <c r="E862" s="117"/>
      <c r="F862" s="117"/>
      <c r="G862" s="117"/>
      <c r="H862" s="115"/>
      <c r="I862" s="115"/>
      <c r="J862" s="116" t="s">
        <v>13</v>
      </c>
      <c r="K862" s="159" t="s">
        <v>132</v>
      </c>
      <c r="L862" s="117"/>
      <c r="M862" s="124"/>
      <c r="N862" s="124"/>
      <c r="O862" s="115"/>
      <c r="P862" s="132"/>
      <c r="Q862" s="115"/>
      <c r="R862" s="117"/>
      <c r="S862" s="599"/>
      <c r="T862" s="232"/>
    </row>
    <row r="863" spans="1:20" s="233" customFormat="1" ht="70.5" customHeight="1" x14ac:dyDescent="0.35">
      <c r="A863" s="500"/>
      <c r="B863" s="504"/>
      <c r="C863" s="117" t="s">
        <v>14</v>
      </c>
      <c r="D863" s="120" t="s">
        <v>133</v>
      </c>
      <c r="E863" s="117" t="s">
        <v>25</v>
      </c>
      <c r="F863" s="117">
        <v>100</v>
      </c>
      <c r="G863" s="117">
        <v>100</v>
      </c>
      <c r="H863" s="149">
        <f t="shared" ref="H863:H867" si="68">IF(G863/F863*100&gt;100,100,G863/F863*100)</f>
        <v>100</v>
      </c>
      <c r="I863" s="117"/>
      <c r="J863" s="123" t="s">
        <v>14</v>
      </c>
      <c r="K863" s="120" t="s">
        <v>90</v>
      </c>
      <c r="L863" s="117" t="s">
        <v>38</v>
      </c>
      <c r="M863" s="117">
        <v>241</v>
      </c>
      <c r="N863" s="117">
        <v>243</v>
      </c>
      <c r="O863" s="119">
        <f>IF(N863/M863*100&gt;110,110,N863/M863*100)</f>
        <v>100.8298755186722</v>
      </c>
      <c r="P863" s="117"/>
      <c r="Q863" s="115"/>
      <c r="R863" s="117"/>
      <c r="S863" s="599"/>
      <c r="T863" s="232"/>
    </row>
    <row r="864" spans="1:20" s="233" customFormat="1" ht="41.25" customHeight="1" x14ac:dyDescent="0.35">
      <c r="A864" s="500"/>
      <c r="B864" s="504"/>
      <c r="C864" s="117" t="s">
        <v>15</v>
      </c>
      <c r="D864" s="120" t="s">
        <v>591</v>
      </c>
      <c r="E864" s="117" t="s">
        <v>25</v>
      </c>
      <c r="F864" s="117">
        <v>100</v>
      </c>
      <c r="G864" s="117">
        <v>100</v>
      </c>
      <c r="H864" s="149">
        <f t="shared" si="68"/>
        <v>100</v>
      </c>
      <c r="I864" s="117"/>
      <c r="J864" s="123"/>
      <c r="K864" s="120"/>
      <c r="L864" s="117"/>
      <c r="M864" s="124"/>
      <c r="N864" s="124"/>
      <c r="O864" s="119"/>
      <c r="P864" s="132"/>
      <c r="Q864" s="115"/>
      <c r="R864" s="117"/>
      <c r="S864" s="599"/>
      <c r="T864" s="232"/>
    </row>
    <row r="865" spans="1:20" s="233" customFormat="1" ht="62.25" customHeight="1" x14ac:dyDescent="0.35">
      <c r="A865" s="500"/>
      <c r="B865" s="504"/>
      <c r="C865" s="117" t="s">
        <v>39</v>
      </c>
      <c r="D865" s="120" t="s">
        <v>488</v>
      </c>
      <c r="E865" s="117" t="s">
        <v>25</v>
      </c>
      <c r="F865" s="117">
        <v>100</v>
      </c>
      <c r="G865" s="117">
        <v>100</v>
      </c>
      <c r="H865" s="149">
        <f t="shared" si="68"/>
        <v>100</v>
      </c>
      <c r="I865" s="117"/>
      <c r="J865" s="123"/>
      <c r="K865" s="120"/>
      <c r="L865" s="117"/>
      <c r="M865" s="124"/>
      <c r="N865" s="124"/>
      <c r="O865" s="119"/>
      <c r="P865" s="132"/>
      <c r="Q865" s="115"/>
      <c r="R865" s="117"/>
      <c r="S865" s="599"/>
      <c r="T865" s="232"/>
    </row>
    <row r="866" spans="1:20" s="233" customFormat="1" ht="70.5" customHeight="1" x14ac:dyDescent="0.35">
      <c r="A866" s="500"/>
      <c r="B866" s="504"/>
      <c r="C866" s="117" t="s">
        <v>45</v>
      </c>
      <c r="D866" s="120" t="s">
        <v>89</v>
      </c>
      <c r="E866" s="117" t="s">
        <v>25</v>
      </c>
      <c r="F866" s="117">
        <v>90</v>
      </c>
      <c r="G866" s="117">
        <v>90</v>
      </c>
      <c r="H866" s="149">
        <f t="shared" si="68"/>
        <v>100</v>
      </c>
      <c r="I866" s="117"/>
      <c r="J866" s="123"/>
      <c r="K866" s="120"/>
      <c r="L866" s="117"/>
      <c r="M866" s="124"/>
      <c r="N866" s="124"/>
      <c r="O866" s="119"/>
      <c r="P866" s="132"/>
      <c r="Q866" s="115"/>
      <c r="R866" s="117"/>
      <c r="S866" s="599"/>
      <c r="T866" s="232"/>
    </row>
    <row r="867" spans="1:20" s="233" customFormat="1" ht="129" customHeight="1" x14ac:dyDescent="0.35">
      <c r="A867" s="500"/>
      <c r="B867" s="504"/>
      <c r="C867" s="117" t="s">
        <v>66</v>
      </c>
      <c r="D867" s="120" t="s">
        <v>131</v>
      </c>
      <c r="E867" s="117" t="s">
        <v>25</v>
      </c>
      <c r="F867" s="117">
        <v>100</v>
      </c>
      <c r="G867" s="117">
        <v>100</v>
      </c>
      <c r="H867" s="149">
        <f t="shared" si="68"/>
        <v>100</v>
      </c>
      <c r="I867" s="117"/>
      <c r="J867" s="123"/>
      <c r="K867" s="120"/>
      <c r="L867" s="117"/>
      <c r="M867" s="124"/>
      <c r="N867" s="124"/>
      <c r="O867" s="119"/>
      <c r="P867" s="132"/>
      <c r="Q867" s="115"/>
      <c r="R867" s="117"/>
      <c r="S867" s="599"/>
      <c r="T867" s="232"/>
    </row>
    <row r="868" spans="1:20" s="448" customFormat="1" ht="40.5" customHeight="1" x14ac:dyDescent="0.35">
      <c r="A868" s="500"/>
      <c r="B868" s="504"/>
      <c r="C868" s="208"/>
      <c r="D868" s="200" t="s">
        <v>6</v>
      </c>
      <c r="E868" s="208"/>
      <c r="F868" s="201"/>
      <c r="G868" s="201"/>
      <c r="H868" s="204"/>
      <c r="I868" s="204">
        <f>(H863+H864+H865+H866+H867)/5</f>
        <v>100</v>
      </c>
      <c r="J868" s="199"/>
      <c r="K868" s="200" t="s">
        <v>6</v>
      </c>
      <c r="L868" s="201"/>
      <c r="M868" s="205"/>
      <c r="N868" s="205"/>
      <c r="O868" s="204"/>
      <c r="P868" s="204">
        <f>O863</f>
        <v>100.8298755186722</v>
      </c>
      <c r="Q868" s="204">
        <f>(I868+P868)/2</f>
        <v>100.4149377593361</v>
      </c>
      <c r="R868" s="208" t="s">
        <v>31</v>
      </c>
      <c r="S868" s="599"/>
      <c r="T868" s="447"/>
    </row>
    <row r="869" spans="1:20" s="233" customFormat="1" ht="63.75" customHeight="1" x14ac:dyDescent="0.35">
      <c r="A869" s="500"/>
      <c r="B869" s="504"/>
      <c r="C869" s="116" t="s">
        <v>28</v>
      </c>
      <c r="D869" s="159" t="s">
        <v>134</v>
      </c>
      <c r="E869" s="117"/>
      <c r="F869" s="117"/>
      <c r="G869" s="117"/>
      <c r="H869" s="115"/>
      <c r="I869" s="115"/>
      <c r="J869" s="116" t="s">
        <v>28</v>
      </c>
      <c r="K869" s="159" t="str">
        <f>D869</f>
        <v>Реализация основных общеобразовательных программ среднего общего образования</v>
      </c>
      <c r="L869" s="117"/>
      <c r="M869" s="124"/>
      <c r="N869" s="124"/>
      <c r="O869" s="115"/>
      <c r="P869" s="132"/>
      <c r="Q869" s="115"/>
      <c r="R869" s="117"/>
      <c r="S869" s="599"/>
      <c r="T869" s="232"/>
    </row>
    <row r="870" spans="1:20" s="233" customFormat="1" ht="75" customHeight="1" x14ac:dyDescent="0.35">
      <c r="A870" s="500"/>
      <c r="B870" s="504"/>
      <c r="C870" s="117" t="s">
        <v>29</v>
      </c>
      <c r="D870" s="120" t="s">
        <v>135</v>
      </c>
      <c r="E870" s="117" t="s">
        <v>25</v>
      </c>
      <c r="F870" s="117">
        <v>100</v>
      </c>
      <c r="G870" s="117">
        <v>100</v>
      </c>
      <c r="H870" s="149">
        <f t="shared" ref="H870:H874" si="69">IF(G870/F870*100&gt;100,100,G870/F870*100)</f>
        <v>100</v>
      </c>
      <c r="I870" s="117"/>
      <c r="J870" s="123" t="s">
        <v>29</v>
      </c>
      <c r="K870" s="120" t="s">
        <v>90</v>
      </c>
      <c r="L870" s="117" t="s">
        <v>38</v>
      </c>
      <c r="M870" s="117">
        <v>34</v>
      </c>
      <c r="N870" s="117">
        <v>33</v>
      </c>
      <c r="O870" s="119">
        <f>IF(N870/M870*100&gt;110,110,N870/M870*100)</f>
        <v>97.058823529411768</v>
      </c>
      <c r="P870" s="117"/>
      <c r="Q870" s="115"/>
      <c r="R870" s="117"/>
      <c r="S870" s="599"/>
      <c r="T870" s="232"/>
    </row>
    <row r="871" spans="1:20" s="233" customFormat="1" x14ac:dyDescent="0.35">
      <c r="A871" s="500"/>
      <c r="B871" s="504"/>
      <c r="C871" s="117" t="s">
        <v>30</v>
      </c>
      <c r="D871" s="120" t="s">
        <v>592</v>
      </c>
      <c r="E871" s="117" t="s">
        <v>25</v>
      </c>
      <c r="F871" s="117">
        <v>100</v>
      </c>
      <c r="G871" s="117">
        <v>100</v>
      </c>
      <c r="H871" s="149">
        <f t="shared" si="69"/>
        <v>100</v>
      </c>
      <c r="I871" s="117"/>
      <c r="J871" s="123"/>
      <c r="K871" s="120"/>
      <c r="L871" s="117"/>
      <c r="M871" s="124"/>
      <c r="N871" s="124"/>
      <c r="O871" s="119"/>
      <c r="P871" s="132"/>
      <c r="Q871" s="115"/>
      <c r="R871" s="117"/>
      <c r="S871" s="599"/>
      <c r="T871" s="232"/>
    </row>
    <row r="872" spans="1:20" s="233" customFormat="1" ht="45" customHeight="1" x14ac:dyDescent="0.35">
      <c r="A872" s="500"/>
      <c r="B872" s="504"/>
      <c r="C872" s="117" t="s">
        <v>52</v>
      </c>
      <c r="D872" s="120" t="s">
        <v>488</v>
      </c>
      <c r="E872" s="117" t="s">
        <v>25</v>
      </c>
      <c r="F872" s="117">
        <v>100</v>
      </c>
      <c r="G872" s="117">
        <v>100</v>
      </c>
      <c r="H872" s="149">
        <f t="shared" si="69"/>
        <v>100</v>
      </c>
      <c r="I872" s="117"/>
      <c r="J872" s="123"/>
      <c r="K872" s="120"/>
      <c r="L872" s="117"/>
      <c r="M872" s="124"/>
      <c r="N872" s="124"/>
      <c r="O872" s="119"/>
      <c r="P872" s="132"/>
      <c r="Q872" s="115"/>
      <c r="R872" s="117"/>
      <c r="S872" s="599"/>
      <c r="T872" s="232"/>
    </row>
    <row r="873" spans="1:20" s="233" customFormat="1" ht="69" customHeight="1" x14ac:dyDescent="0.35">
      <c r="A873" s="500"/>
      <c r="B873" s="504"/>
      <c r="C873" s="117" t="s">
        <v>53</v>
      </c>
      <c r="D873" s="120" t="s">
        <v>89</v>
      </c>
      <c r="E873" s="117" t="s">
        <v>25</v>
      </c>
      <c r="F873" s="117">
        <v>90</v>
      </c>
      <c r="G873" s="117">
        <v>90</v>
      </c>
      <c r="H873" s="149">
        <f t="shared" si="69"/>
        <v>100</v>
      </c>
      <c r="I873" s="117"/>
      <c r="J873" s="123"/>
      <c r="K873" s="120"/>
      <c r="L873" s="117"/>
      <c r="M873" s="124"/>
      <c r="N873" s="124"/>
      <c r="O873" s="119"/>
      <c r="P873" s="132"/>
      <c r="Q873" s="115"/>
      <c r="R873" s="117"/>
      <c r="S873" s="599"/>
      <c r="T873" s="232"/>
    </row>
    <row r="874" spans="1:20" s="233" customFormat="1" ht="131.25" customHeight="1" x14ac:dyDescent="0.35">
      <c r="A874" s="500"/>
      <c r="B874" s="504"/>
      <c r="C874" s="117" t="s">
        <v>136</v>
      </c>
      <c r="D874" s="120" t="s">
        <v>131</v>
      </c>
      <c r="E874" s="117" t="s">
        <v>25</v>
      </c>
      <c r="F874" s="117">
        <v>100</v>
      </c>
      <c r="G874" s="117">
        <v>100</v>
      </c>
      <c r="H874" s="149">
        <f t="shared" si="69"/>
        <v>100</v>
      </c>
      <c r="I874" s="117"/>
      <c r="J874" s="123"/>
      <c r="K874" s="120"/>
      <c r="L874" s="117"/>
      <c r="M874" s="124"/>
      <c r="N874" s="124"/>
      <c r="O874" s="119"/>
      <c r="P874" s="132"/>
      <c r="Q874" s="115"/>
      <c r="R874" s="117"/>
      <c r="S874" s="599"/>
      <c r="T874" s="232"/>
    </row>
    <row r="875" spans="1:20" s="448" customFormat="1" ht="40.5" customHeight="1" x14ac:dyDescent="0.35">
      <c r="A875" s="500"/>
      <c r="B875" s="504"/>
      <c r="C875" s="208"/>
      <c r="D875" s="200" t="s">
        <v>6</v>
      </c>
      <c r="E875" s="208"/>
      <c r="F875" s="201"/>
      <c r="G875" s="201"/>
      <c r="H875" s="204"/>
      <c r="I875" s="204">
        <f>(H870+H871+H872+H873+H874)/5</f>
        <v>100</v>
      </c>
      <c r="J875" s="199"/>
      <c r="K875" s="200" t="s">
        <v>6</v>
      </c>
      <c r="L875" s="201"/>
      <c r="M875" s="205"/>
      <c r="N875" s="205"/>
      <c r="O875" s="204"/>
      <c r="P875" s="204">
        <f>O870</f>
        <v>97.058823529411768</v>
      </c>
      <c r="Q875" s="204">
        <f>(I875+P875)/2</f>
        <v>98.529411764705884</v>
      </c>
      <c r="R875" s="208" t="s">
        <v>376</v>
      </c>
      <c r="S875" s="599"/>
      <c r="T875" s="447"/>
    </row>
    <row r="876" spans="1:20" s="233" customFormat="1" x14ac:dyDescent="0.35">
      <c r="A876" s="500"/>
      <c r="B876" s="504"/>
      <c r="C876" s="116" t="s">
        <v>42</v>
      </c>
      <c r="D876" s="159" t="s">
        <v>91</v>
      </c>
      <c r="E876" s="117"/>
      <c r="F876" s="117"/>
      <c r="G876" s="117"/>
      <c r="H876" s="115"/>
      <c r="I876" s="115"/>
      <c r="J876" s="116" t="s">
        <v>42</v>
      </c>
      <c r="K876" s="159" t="s">
        <v>91</v>
      </c>
      <c r="L876" s="117"/>
      <c r="M876" s="124"/>
      <c r="N876" s="124"/>
      <c r="O876" s="115"/>
      <c r="P876" s="132"/>
      <c r="Q876" s="115"/>
      <c r="R876" s="117"/>
      <c r="S876" s="599"/>
      <c r="T876" s="232"/>
    </row>
    <row r="877" spans="1:20" s="233" customFormat="1" ht="42.75" customHeight="1" x14ac:dyDescent="0.35">
      <c r="A877" s="500"/>
      <c r="B877" s="504"/>
      <c r="C877" s="117" t="s">
        <v>43</v>
      </c>
      <c r="D877" s="120" t="s">
        <v>137</v>
      </c>
      <c r="E877" s="117" t="s">
        <v>25</v>
      </c>
      <c r="F877" s="117">
        <v>100</v>
      </c>
      <c r="G877" s="117">
        <v>100</v>
      </c>
      <c r="H877" s="149">
        <f t="shared" ref="H877:H878" si="70">IF(G877/F877*100&gt;100,100,G877/F877*100)</f>
        <v>100</v>
      </c>
      <c r="I877" s="117"/>
      <c r="J877" s="123" t="s">
        <v>43</v>
      </c>
      <c r="K877" s="120" t="s">
        <v>90</v>
      </c>
      <c r="L877" s="117" t="s">
        <v>38</v>
      </c>
      <c r="M877" s="117">
        <v>90</v>
      </c>
      <c r="N877" s="117">
        <v>90</v>
      </c>
      <c r="O877" s="119">
        <f>IF(N877/M877*100&gt;110,110,N877/M877*100)</f>
        <v>100</v>
      </c>
      <c r="P877" s="132"/>
      <c r="Q877" s="115"/>
      <c r="R877" s="117"/>
      <c r="S877" s="599"/>
      <c r="T877" s="232"/>
    </row>
    <row r="878" spans="1:20" s="233" customFormat="1" ht="84.75" customHeight="1" x14ac:dyDescent="0.35">
      <c r="A878" s="500"/>
      <c r="B878" s="504"/>
      <c r="C878" s="117" t="s">
        <v>138</v>
      </c>
      <c r="D878" s="120" t="s">
        <v>139</v>
      </c>
      <c r="E878" s="117" t="s">
        <v>25</v>
      </c>
      <c r="F878" s="117">
        <v>90</v>
      </c>
      <c r="G878" s="117">
        <v>90</v>
      </c>
      <c r="H878" s="149">
        <f t="shared" si="70"/>
        <v>100</v>
      </c>
      <c r="I878" s="117"/>
      <c r="J878" s="123"/>
      <c r="K878" s="120"/>
      <c r="L878" s="117"/>
      <c r="M878" s="124"/>
      <c r="N878" s="124"/>
      <c r="O878" s="119"/>
      <c r="P878" s="132"/>
      <c r="Q878" s="115"/>
      <c r="R878" s="117"/>
      <c r="S878" s="599"/>
      <c r="T878" s="232"/>
    </row>
    <row r="879" spans="1:20" s="448" customFormat="1" ht="40.5" customHeight="1" x14ac:dyDescent="0.35">
      <c r="A879" s="500"/>
      <c r="B879" s="504"/>
      <c r="C879" s="208"/>
      <c r="D879" s="200" t="s">
        <v>6</v>
      </c>
      <c r="E879" s="208"/>
      <c r="F879" s="201"/>
      <c r="G879" s="201"/>
      <c r="H879" s="204"/>
      <c r="I879" s="204">
        <f>(H877+H878)/2</f>
        <v>100</v>
      </c>
      <c r="J879" s="199"/>
      <c r="K879" s="200" t="s">
        <v>6</v>
      </c>
      <c r="L879" s="201"/>
      <c r="M879" s="205"/>
      <c r="N879" s="205"/>
      <c r="O879" s="204"/>
      <c r="P879" s="204">
        <f>O877</f>
        <v>100</v>
      </c>
      <c r="Q879" s="204">
        <f>(I879+P879)/2</f>
        <v>100</v>
      </c>
      <c r="R879" s="208" t="s">
        <v>31</v>
      </c>
      <c r="S879" s="599"/>
      <c r="T879" s="447"/>
    </row>
    <row r="880" spans="1:20" s="233" customFormat="1" ht="46.5" customHeight="1" x14ac:dyDescent="0.35">
      <c r="A880" s="500"/>
      <c r="B880" s="504"/>
      <c r="C880" s="116" t="s">
        <v>165</v>
      </c>
      <c r="D880" s="159" t="s">
        <v>213</v>
      </c>
      <c r="E880" s="117"/>
      <c r="F880" s="117"/>
      <c r="G880" s="117"/>
      <c r="H880" s="115"/>
      <c r="I880" s="115"/>
      <c r="J880" s="116" t="s">
        <v>165</v>
      </c>
      <c r="K880" s="159" t="str">
        <f>D880</f>
        <v>Реализация дополнительных общеразвивающих программ</v>
      </c>
      <c r="L880" s="117"/>
      <c r="M880" s="124"/>
      <c r="N880" s="124"/>
      <c r="O880" s="115"/>
      <c r="P880" s="132"/>
      <c r="Q880" s="115"/>
      <c r="R880" s="117"/>
      <c r="S880" s="599"/>
      <c r="T880" s="232"/>
    </row>
    <row r="881" spans="1:20" s="233" customFormat="1" ht="86.25" customHeight="1" x14ac:dyDescent="0.35">
      <c r="A881" s="500"/>
      <c r="B881" s="504"/>
      <c r="C881" s="117" t="s">
        <v>166</v>
      </c>
      <c r="D881" s="120" t="s">
        <v>139</v>
      </c>
      <c r="E881" s="117" t="s">
        <v>25</v>
      </c>
      <c r="F881" s="117">
        <v>90</v>
      </c>
      <c r="G881" s="117">
        <v>90</v>
      </c>
      <c r="H881" s="149">
        <f>IF(G881/F881*100&gt;100,100,G881/F881*100)</f>
        <v>100</v>
      </c>
      <c r="I881" s="117"/>
      <c r="J881" s="123" t="s">
        <v>166</v>
      </c>
      <c r="K881" s="120" t="s">
        <v>489</v>
      </c>
      <c r="L881" s="117" t="s">
        <v>353</v>
      </c>
      <c r="M881" s="117">
        <v>36720</v>
      </c>
      <c r="N881" s="117">
        <v>38054</v>
      </c>
      <c r="O881" s="119">
        <f>IF(N881/M881*100&gt;110,110,N881/M881*100)</f>
        <v>103.63289760348584</v>
      </c>
      <c r="P881" s="132"/>
      <c r="Q881" s="115"/>
      <c r="R881" s="117"/>
      <c r="S881" s="599"/>
      <c r="T881" s="232"/>
    </row>
    <row r="882" spans="1:20" s="448" customFormat="1" ht="60.75" customHeight="1" x14ac:dyDescent="0.35">
      <c r="A882" s="500"/>
      <c r="B882" s="504"/>
      <c r="C882" s="208"/>
      <c r="D882" s="200" t="s">
        <v>6</v>
      </c>
      <c r="E882" s="208"/>
      <c r="F882" s="201"/>
      <c r="G882" s="201"/>
      <c r="H882" s="204"/>
      <c r="I882" s="204">
        <f>H881</f>
        <v>100</v>
      </c>
      <c r="J882" s="199"/>
      <c r="K882" s="200" t="s">
        <v>6</v>
      </c>
      <c r="L882" s="201"/>
      <c r="M882" s="205"/>
      <c r="N882" s="205"/>
      <c r="O882" s="204"/>
      <c r="P882" s="204">
        <f>O881</f>
        <v>103.63289760348584</v>
      </c>
      <c r="Q882" s="204">
        <f>(I882+P882)/2</f>
        <v>101.81644880174292</v>
      </c>
      <c r="R882" s="208" t="s">
        <v>31</v>
      </c>
      <c r="S882" s="599"/>
      <c r="T882" s="447"/>
    </row>
    <row r="883" spans="1:20" s="233" customFormat="1" ht="66" customHeight="1" x14ac:dyDescent="0.35">
      <c r="A883" s="500">
        <v>55</v>
      </c>
      <c r="B883" s="504" t="s">
        <v>156</v>
      </c>
      <c r="C883" s="116" t="s">
        <v>12</v>
      </c>
      <c r="D883" s="159" t="s">
        <v>129</v>
      </c>
      <c r="E883" s="116"/>
      <c r="F883" s="116"/>
      <c r="G883" s="116"/>
      <c r="H883" s="115"/>
      <c r="I883" s="115"/>
      <c r="J883" s="116" t="s">
        <v>12</v>
      </c>
      <c r="K883" s="159" t="s">
        <v>129</v>
      </c>
      <c r="L883" s="117"/>
      <c r="M883" s="117"/>
      <c r="N883" s="117"/>
      <c r="O883" s="115"/>
      <c r="P883" s="132"/>
      <c r="Q883" s="115"/>
      <c r="R883" s="117"/>
      <c r="S883" s="599" t="s">
        <v>287</v>
      </c>
      <c r="T883" s="232"/>
    </row>
    <row r="884" spans="1:20" s="233" customFormat="1" ht="66" customHeight="1" x14ac:dyDescent="0.35">
      <c r="A884" s="500"/>
      <c r="B884" s="504"/>
      <c r="C884" s="117" t="s">
        <v>7</v>
      </c>
      <c r="D884" s="120" t="s">
        <v>130</v>
      </c>
      <c r="E884" s="117" t="s">
        <v>25</v>
      </c>
      <c r="F884" s="117">
        <v>100</v>
      </c>
      <c r="G884" s="117">
        <v>100</v>
      </c>
      <c r="H884" s="149">
        <f t="shared" ref="H884:H888" si="71">IF(G884/F884*100&gt;100,100,G884/F884*100)</f>
        <v>100</v>
      </c>
      <c r="I884" s="117"/>
      <c r="J884" s="117" t="s">
        <v>7</v>
      </c>
      <c r="K884" s="120" t="s">
        <v>90</v>
      </c>
      <c r="L884" s="117" t="s">
        <v>38</v>
      </c>
      <c r="M884" s="117">
        <v>337</v>
      </c>
      <c r="N884" s="117">
        <v>320</v>
      </c>
      <c r="O884" s="119">
        <f>IF(N884/M884*100&gt;110,110,N884/M884*100)</f>
        <v>94.955489614243334</v>
      </c>
      <c r="P884" s="132"/>
      <c r="Q884" s="115"/>
      <c r="R884" s="117"/>
      <c r="S884" s="599"/>
      <c r="T884" s="232"/>
    </row>
    <row r="885" spans="1:20" s="233" customFormat="1" x14ac:dyDescent="0.35">
      <c r="A885" s="500"/>
      <c r="B885" s="504"/>
      <c r="C885" s="117" t="s">
        <v>8</v>
      </c>
      <c r="D885" s="120" t="s">
        <v>593</v>
      </c>
      <c r="E885" s="117" t="s">
        <v>25</v>
      </c>
      <c r="F885" s="117">
        <v>100</v>
      </c>
      <c r="G885" s="117">
        <v>100</v>
      </c>
      <c r="H885" s="149">
        <f t="shared" si="71"/>
        <v>100</v>
      </c>
      <c r="I885" s="117"/>
      <c r="J885" s="117"/>
      <c r="K885" s="133"/>
      <c r="L885" s="117"/>
      <c r="M885" s="122"/>
      <c r="N885" s="122"/>
      <c r="O885" s="119"/>
      <c r="P885" s="132"/>
      <c r="Q885" s="115"/>
      <c r="R885" s="117"/>
      <c r="S885" s="599"/>
      <c r="T885" s="232"/>
    </row>
    <row r="886" spans="1:20" s="233" customFormat="1" ht="45.75" customHeight="1" x14ac:dyDescent="0.35">
      <c r="A886" s="500"/>
      <c r="B886" s="504"/>
      <c r="C886" s="117" t="s">
        <v>9</v>
      </c>
      <c r="D886" s="120" t="s">
        <v>488</v>
      </c>
      <c r="E886" s="117" t="s">
        <v>25</v>
      </c>
      <c r="F886" s="117">
        <v>100</v>
      </c>
      <c r="G886" s="117">
        <v>100</v>
      </c>
      <c r="H886" s="149">
        <f t="shared" si="71"/>
        <v>100</v>
      </c>
      <c r="I886" s="117"/>
      <c r="J886" s="123"/>
      <c r="K886" s="120"/>
      <c r="L886" s="117"/>
      <c r="M886" s="124"/>
      <c r="N886" s="124"/>
      <c r="O886" s="119"/>
      <c r="P886" s="132"/>
      <c r="Q886" s="115"/>
      <c r="R886" s="117"/>
      <c r="S886" s="599"/>
      <c r="T886" s="232"/>
    </row>
    <row r="887" spans="1:20" s="233" customFormat="1" ht="69.75" customHeight="1" x14ac:dyDescent="0.35">
      <c r="A887" s="500"/>
      <c r="B887" s="504"/>
      <c r="C887" s="117" t="s">
        <v>10</v>
      </c>
      <c r="D887" s="120" t="s">
        <v>89</v>
      </c>
      <c r="E887" s="117" t="s">
        <v>25</v>
      </c>
      <c r="F887" s="117">
        <v>90</v>
      </c>
      <c r="G887" s="117">
        <v>90</v>
      </c>
      <c r="H887" s="149">
        <f t="shared" si="71"/>
        <v>100</v>
      </c>
      <c r="I887" s="117"/>
      <c r="J887" s="123"/>
      <c r="K887" s="120"/>
      <c r="L887" s="117"/>
      <c r="M887" s="124"/>
      <c r="N887" s="124"/>
      <c r="O887" s="119"/>
      <c r="P887" s="132"/>
      <c r="Q887" s="115"/>
      <c r="R887" s="117"/>
      <c r="S887" s="599"/>
      <c r="T887" s="232"/>
    </row>
    <row r="888" spans="1:20" s="233" customFormat="1" ht="113.25" customHeight="1" x14ac:dyDescent="0.35">
      <c r="A888" s="500"/>
      <c r="B888" s="504"/>
      <c r="C888" s="117" t="s">
        <v>35</v>
      </c>
      <c r="D888" s="120" t="s">
        <v>131</v>
      </c>
      <c r="E888" s="117" t="s">
        <v>25</v>
      </c>
      <c r="F888" s="117">
        <v>100</v>
      </c>
      <c r="G888" s="117">
        <v>100</v>
      </c>
      <c r="H888" s="149">
        <f t="shared" si="71"/>
        <v>100</v>
      </c>
      <c r="I888" s="117"/>
      <c r="J888" s="123"/>
      <c r="K888" s="120"/>
      <c r="L888" s="117"/>
      <c r="M888" s="124"/>
      <c r="N888" s="124"/>
      <c r="O888" s="119"/>
      <c r="P888" s="132"/>
      <c r="Q888" s="115"/>
      <c r="R888" s="117"/>
      <c r="S888" s="599"/>
      <c r="T888" s="232"/>
    </row>
    <row r="889" spans="1:20" s="448" customFormat="1" ht="40.5" customHeight="1" x14ac:dyDescent="0.35">
      <c r="A889" s="500"/>
      <c r="B889" s="504"/>
      <c r="C889" s="208"/>
      <c r="D889" s="200" t="s">
        <v>6</v>
      </c>
      <c r="E889" s="208"/>
      <c r="F889" s="201"/>
      <c r="G889" s="201"/>
      <c r="H889" s="204"/>
      <c r="I889" s="204">
        <f>(H884+H885+H886+H887+H888)/5</f>
        <v>100</v>
      </c>
      <c r="J889" s="199"/>
      <c r="K889" s="200" t="s">
        <v>6</v>
      </c>
      <c r="L889" s="201"/>
      <c r="M889" s="205"/>
      <c r="N889" s="205"/>
      <c r="O889" s="204"/>
      <c r="P889" s="204">
        <f>O884</f>
        <v>94.955489614243334</v>
      </c>
      <c r="Q889" s="204">
        <f>(I889+P889)/2</f>
        <v>97.477744807121667</v>
      </c>
      <c r="R889" s="208" t="s">
        <v>376</v>
      </c>
      <c r="S889" s="599"/>
      <c r="T889" s="447"/>
    </row>
    <row r="890" spans="1:20" s="233" customFormat="1" ht="62.25" customHeight="1" x14ac:dyDescent="0.35">
      <c r="A890" s="500"/>
      <c r="B890" s="504"/>
      <c r="C890" s="116" t="s">
        <v>13</v>
      </c>
      <c r="D890" s="159" t="s">
        <v>132</v>
      </c>
      <c r="E890" s="117"/>
      <c r="F890" s="117"/>
      <c r="G890" s="117"/>
      <c r="H890" s="115"/>
      <c r="I890" s="115"/>
      <c r="J890" s="116" t="s">
        <v>13</v>
      </c>
      <c r="K890" s="159" t="s">
        <v>132</v>
      </c>
      <c r="L890" s="117"/>
      <c r="M890" s="124"/>
      <c r="N890" s="124"/>
      <c r="O890" s="115"/>
      <c r="P890" s="132"/>
      <c r="Q890" s="115"/>
      <c r="R890" s="117"/>
      <c r="S890" s="599"/>
      <c r="T890" s="232"/>
    </row>
    <row r="891" spans="1:20" s="233" customFormat="1" ht="69" customHeight="1" x14ac:dyDescent="0.35">
      <c r="A891" s="500"/>
      <c r="B891" s="504"/>
      <c r="C891" s="117" t="s">
        <v>14</v>
      </c>
      <c r="D891" s="120" t="s">
        <v>133</v>
      </c>
      <c r="E891" s="117" t="s">
        <v>25</v>
      </c>
      <c r="F891" s="117">
        <v>100</v>
      </c>
      <c r="G891" s="117">
        <v>100</v>
      </c>
      <c r="H891" s="149">
        <f t="shared" ref="H891:H895" si="72">IF(G891/F891*100&gt;100,100,G891/F891*100)</f>
        <v>100</v>
      </c>
      <c r="I891" s="117"/>
      <c r="J891" s="123" t="s">
        <v>14</v>
      </c>
      <c r="K891" s="120" t="s">
        <v>90</v>
      </c>
      <c r="L891" s="117" t="s">
        <v>38</v>
      </c>
      <c r="M891" s="117">
        <v>395</v>
      </c>
      <c r="N891" s="117">
        <v>387</v>
      </c>
      <c r="O891" s="119">
        <f>IF(N891/M891*100&gt;110,110,N891/M891*100)</f>
        <v>97.974683544303801</v>
      </c>
      <c r="P891" s="117"/>
      <c r="Q891" s="115"/>
      <c r="R891" s="117"/>
      <c r="S891" s="599"/>
      <c r="T891" s="232"/>
    </row>
    <row r="892" spans="1:20" s="233" customFormat="1" x14ac:dyDescent="0.35">
      <c r="A892" s="500"/>
      <c r="B892" s="504"/>
      <c r="C892" s="117" t="s">
        <v>15</v>
      </c>
      <c r="D892" s="120" t="s">
        <v>591</v>
      </c>
      <c r="E892" s="117" t="s">
        <v>25</v>
      </c>
      <c r="F892" s="117">
        <v>100</v>
      </c>
      <c r="G892" s="117">
        <v>100</v>
      </c>
      <c r="H892" s="149">
        <f t="shared" si="72"/>
        <v>100</v>
      </c>
      <c r="I892" s="117"/>
      <c r="J892" s="123"/>
      <c r="K892" s="120"/>
      <c r="L892" s="117"/>
      <c r="M892" s="124"/>
      <c r="N892" s="124"/>
      <c r="O892" s="119"/>
      <c r="P892" s="132"/>
      <c r="Q892" s="115"/>
      <c r="R892" s="117"/>
      <c r="S892" s="599"/>
      <c r="T892" s="232"/>
    </row>
    <row r="893" spans="1:20" s="233" customFormat="1" ht="54.75" customHeight="1" x14ac:dyDescent="0.35">
      <c r="A893" s="500"/>
      <c r="B893" s="504"/>
      <c r="C893" s="117" t="s">
        <v>39</v>
      </c>
      <c r="D893" s="120" t="s">
        <v>488</v>
      </c>
      <c r="E893" s="117" t="s">
        <v>25</v>
      </c>
      <c r="F893" s="117">
        <v>100</v>
      </c>
      <c r="G893" s="117">
        <v>100</v>
      </c>
      <c r="H893" s="149">
        <f t="shared" si="72"/>
        <v>100</v>
      </c>
      <c r="I893" s="117"/>
      <c r="J893" s="123"/>
      <c r="K893" s="120"/>
      <c r="L893" s="117"/>
      <c r="M893" s="124"/>
      <c r="N893" s="124"/>
      <c r="O893" s="119"/>
      <c r="P893" s="132"/>
      <c r="Q893" s="115"/>
      <c r="R893" s="117"/>
      <c r="S893" s="599"/>
      <c r="T893" s="232"/>
    </row>
    <row r="894" spans="1:20" s="233" customFormat="1" ht="73.5" customHeight="1" x14ac:dyDescent="0.35">
      <c r="A894" s="500"/>
      <c r="B894" s="504"/>
      <c r="C894" s="117" t="s">
        <v>45</v>
      </c>
      <c r="D894" s="120" t="s">
        <v>89</v>
      </c>
      <c r="E894" s="117" t="s">
        <v>25</v>
      </c>
      <c r="F894" s="117">
        <v>90</v>
      </c>
      <c r="G894" s="117">
        <v>100</v>
      </c>
      <c r="H894" s="149">
        <f t="shared" si="72"/>
        <v>100</v>
      </c>
      <c r="I894" s="117"/>
      <c r="J894" s="123"/>
      <c r="K894" s="120"/>
      <c r="L894" s="117"/>
      <c r="M894" s="124"/>
      <c r="N894" s="124"/>
      <c r="O894" s="119"/>
      <c r="P894" s="132"/>
      <c r="Q894" s="115"/>
      <c r="R894" s="117"/>
      <c r="S894" s="599"/>
      <c r="T894" s="232"/>
    </row>
    <row r="895" spans="1:20" s="233" customFormat="1" ht="127.5" customHeight="1" x14ac:dyDescent="0.35">
      <c r="A895" s="500"/>
      <c r="B895" s="504"/>
      <c r="C895" s="117" t="s">
        <v>66</v>
      </c>
      <c r="D895" s="120" t="s">
        <v>131</v>
      </c>
      <c r="E895" s="117" t="s">
        <v>25</v>
      </c>
      <c r="F895" s="117">
        <v>100</v>
      </c>
      <c r="G895" s="117">
        <v>100</v>
      </c>
      <c r="H895" s="149">
        <f t="shared" si="72"/>
        <v>100</v>
      </c>
      <c r="I895" s="117"/>
      <c r="J895" s="123"/>
      <c r="K895" s="120"/>
      <c r="L895" s="117"/>
      <c r="M895" s="124"/>
      <c r="N895" s="124"/>
      <c r="O895" s="119"/>
      <c r="P895" s="132"/>
      <c r="Q895" s="115"/>
      <c r="R895" s="117"/>
      <c r="S895" s="599"/>
      <c r="T895" s="232"/>
    </row>
    <row r="896" spans="1:20" s="448" customFormat="1" ht="40.5" customHeight="1" x14ac:dyDescent="0.35">
      <c r="A896" s="500"/>
      <c r="B896" s="504"/>
      <c r="C896" s="208"/>
      <c r="D896" s="200" t="s">
        <v>6</v>
      </c>
      <c r="E896" s="208"/>
      <c r="F896" s="201"/>
      <c r="G896" s="201"/>
      <c r="H896" s="204"/>
      <c r="I896" s="204">
        <f>(H891+H892+H893+H894+H895)/5</f>
        <v>100</v>
      </c>
      <c r="J896" s="199"/>
      <c r="K896" s="200" t="s">
        <v>6</v>
      </c>
      <c r="L896" s="201"/>
      <c r="M896" s="205"/>
      <c r="N896" s="205"/>
      <c r="O896" s="204"/>
      <c r="P896" s="204">
        <f>O891</f>
        <v>97.974683544303801</v>
      </c>
      <c r="Q896" s="204">
        <f>(I896+P896)/2</f>
        <v>98.987341772151893</v>
      </c>
      <c r="R896" s="208" t="s">
        <v>376</v>
      </c>
      <c r="S896" s="599"/>
      <c r="T896" s="447"/>
    </row>
    <row r="897" spans="1:20" s="233" customFormat="1" ht="63.75" customHeight="1" x14ac:dyDescent="0.35">
      <c r="A897" s="500"/>
      <c r="B897" s="504"/>
      <c r="C897" s="116" t="s">
        <v>28</v>
      </c>
      <c r="D897" s="159" t="s">
        <v>134</v>
      </c>
      <c r="E897" s="117"/>
      <c r="F897" s="117"/>
      <c r="G897" s="117"/>
      <c r="H897" s="115"/>
      <c r="I897" s="115"/>
      <c r="J897" s="116" t="s">
        <v>28</v>
      </c>
      <c r="K897" s="159" t="str">
        <f>D897</f>
        <v>Реализация основных общеобразовательных программ среднего общего образования</v>
      </c>
      <c r="L897" s="117"/>
      <c r="M897" s="124"/>
      <c r="N897" s="124"/>
      <c r="O897" s="115"/>
      <c r="P897" s="132"/>
      <c r="Q897" s="115"/>
      <c r="R897" s="117"/>
      <c r="S897" s="599"/>
      <c r="T897" s="232"/>
    </row>
    <row r="898" spans="1:20" s="233" customFormat="1" ht="75.75" customHeight="1" x14ac:dyDescent="0.35">
      <c r="A898" s="500"/>
      <c r="B898" s="504"/>
      <c r="C898" s="117" t="s">
        <v>29</v>
      </c>
      <c r="D898" s="120" t="s">
        <v>135</v>
      </c>
      <c r="E898" s="117" t="s">
        <v>25</v>
      </c>
      <c r="F898" s="117">
        <v>100</v>
      </c>
      <c r="G898" s="117">
        <v>100</v>
      </c>
      <c r="H898" s="149">
        <f t="shared" ref="H898:H902" si="73">IF(G898/F898*100&gt;100,100,G898/F898*100)</f>
        <v>100</v>
      </c>
      <c r="I898" s="117"/>
      <c r="J898" s="123" t="s">
        <v>29</v>
      </c>
      <c r="K898" s="120" t="s">
        <v>90</v>
      </c>
      <c r="L898" s="117" t="s">
        <v>38</v>
      </c>
      <c r="M898" s="117">
        <v>52</v>
      </c>
      <c r="N898" s="117">
        <v>52</v>
      </c>
      <c r="O898" s="119">
        <f>IF(N898/M898*100&gt;110,110,N898/M898*100)</f>
        <v>100</v>
      </c>
      <c r="P898" s="117"/>
      <c r="Q898" s="115"/>
      <c r="R898" s="117"/>
      <c r="S898" s="599"/>
      <c r="T898" s="232"/>
    </row>
    <row r="899" spans="1:20" s="233" customFormat="1" x14ac:dyDescent="0.35">
      <c r="A899" s="500"/>
      <c r="B899" s="504"/>
      <c r="C899" s="117" t="s">
        <v>30</v>
      </c>
      <c r="D899" s="120" t="s">
        <v>592</v>
      </c>
      <c r="E899" s="117" t="s">
        <v>25</v>
      </c>
      <c r="F899" s="117">
        <v>100</v>
      </c>
      <c r="G899" s="117">
        <v>100</v>
      </c>
      <c r="H899" s="149">
        <f t="shared" si="73"/>
        <v>100</v>
      </c>
      <c r="I899" s="117"/>
      <c r="J899" s="123"/>
      <c r="K899" s="120"/>
      <c r="L899" s="117"/>
      <c r="M899" s="124"/>
      <c r="N899" s="124"/>
      <c r="O899" s="119"/>
      <c r="P899" s="132"/>
      <c r="Q899" s="115"/>
      <c r="R899" s="117"/>
      <c r="S899" s="599"/>
      <c r="T899" s="232"/>
    </row>
    <row r="900" spans="1:20" s="233" customFormat="1" ht="56.25" customHeight="1" x14ac:dyDescent="0.35">
      <c r="A900" s="500"/>
      <c r="B900" s="504"/>
      <c r="C900" s="117" t="s">
        <v>52</v>
      </c>
      <c r="D900" s="120" t="s">
        <v>488</v>
      </c>
      <c r="E900" s="117" t="s">
        <v>25</v>
      </c>
      <c r="F900" s="117">
        <v>100</v>
      </c>
      <c r="G900" s="117">
        <v>100</v>
      </c>
      <c r="H900" s="149">
        <f t="shared" si="73"/>
        <v>100</v>
      </c>
      <c r="I900" s="117"/>
      <c r="J900" s="123"/>
      <c r="K900" s="120"/>
      <c r="L900" s="117"/>
      <c r="M900" s="124"/>
      <c r="N900" s="124"/>
      <c r="O900" s="119"/>
      <c r="P900" s="132"/>
      <c r="Q900" s="115"/>
      <c r="R900" s="117"/>
      <c r="S900" s="599"/>
      <c r="T900" s="232"/>
    </row>
    <row r="901" spans="1:20" s="233" customFormat="1" ht="75" customHeight="1" x14ac:dyDescent="0.35">
      <c r="A901" s="500"/>
      <c r="B901" s="504"/>
      <c r="C901" s="117" t="s">
        <v>53</v>
      </c>
      <c r="D901" s="120" t="s">
        <v>89</v>
      </c>
      <c r="E901" s="117" t="s">
        <v>25</v>
      </c>
      <c r="F901" s="117">
        <v>90</v>
      </c>
      <c r="G901" s="117">
        <v>100</v>
      </c>
      <c r="H901" s="149">
        <f t="shared" si="73"/>
        <v>100</v>
      </c>
      <c r="I901" s="117"/>
      <c r="J901" s="123"/>
      <c r="K901" s="120"/>
      <c r="L901" s="117"/>
      <c r="M901" s="124"/>
      <c r="N901" s="124"/>
      <c r="O901" s="119"/>
      <c r="P901" s="132"/>
      <c r="Q901" s="115"/>
      <c r="R901" s="117"/>
      <c r="S901" s="599"/>
      <c r="T901" s="232"/>
    </row>
    <row r="902" spans="1:20" s="233" customFormat="1" ht="128.25" customHeight="1" x14ac:dyDescent="0.35">
      <c r="A902" s="500"/>
      <c r="B902" s="504"/>
      <c r="C902" s="117" t="s">
        <v>136</v>
      </c>
      <c r="D902" s="120" t="s">
        <v>131</v>
      </c>
      <c r="E902" s="117" t="s">
        <v>25</v>
      </c>
      <c r="F902" s="117">
        <v>100</v>
      </c>
      <c r="G902" s="117">
        <v>100</v>
      </c>
      <c r="H902" s="149">
        <f t="shared" si="73"/>
        <v>100</v>
      </c>
      <c r="I902" s="117"/>
      <c r="J902" s="123"/>
      <c r="K902" s="120"/>
      <c r="L902" s="117"/>
      <c r="M902" s="124"/>
      <c r="N902" s="124"/>
      <c r="O902" s="119"/>
      <c r="P902" s="132"/>
      <c r="Q902" s="115"/>
      <c r="R902" s="117"/>
      <c r="S902" s="599"/>
      <c r="T902" s="232"/>
    </row>
    <row r="903" spans="1:20" s="448" customFormat="1" ht="40.5" customHeight="1" x14ac:dyDescent="0.35">
      <c r="A903" s="500"/>
      <c r="B903" s="504"/>
      <c r="C903" s="208"/>
      <c r="D903" s="200" t="s">
        <v>6</v>
      </c>
      <c r="E903" s="208"/>
      <c r="F903" s="201"/>
      <c r="G903" s="201"/>
      <c r="H903" s="204"/>
      <c r="I903" s="204">
        <f>(H898+H899+H900+H901+H902)/5</f>
        <v>100</v>
      </c>
      <c r="J903" s="199"/>
      <c r="K903" s="200" t="s">
        <v>6</v>
      </c>
      <c r="L903" s="201"/>
      <c r="M903" s="205"/>
      <c r="N903" s="205"/>
      <c r="O903" s="204"/>
      <c r="P903" s="204">
        <f>O898</f>
        <v>100</v>
      </c>
      <c r="Q903" s="204">
        <f>(I903+P903)/2</f>
        <v>100</v>
      </c>
      <c r="R903" s="208" t="s">
        <v>31</v>
      </c>
      <c r="S903" s="599"/>
      <c r="T903" s="447"/>
    </row>
    <row r="904" spans="1:20" s="233" customFormat="1" ht="52.5" customHeight="1" x14ac:dyDescent="0.35">
      <c r="A904" s="500"/>
      <c r="B904" s="504"/>
      <c r="C904" s="116" t="s">
        <v>42</v>
      </c>
      <c r="D904" s="159" t="s">
        <v>213</v>
      </c>
      <c r="E904" s="117"/>
      <c r="F904" s="117"/>
      <c r="G904" s="117"/>
      <c r="H904" s="115"/>
      <c r="I904" s="115"/>
      <c r="J904" s="116" t="str">
        <f>C904</f>
        <v>IV</v>
      </c>
      <c r="K904" s="159" t="str">
        <f>D904</f>
        <v>Реализация дополнительных общеразвивающих программ</v>
      </c>
      <c r="L904" s="117"/>
      <c r="M904" s="124"/>
      <c r="N904" s="124"/>
      <c r="O904" s="132"/>
      <c r="P904" s="132"/>
      <c r="Q904" s="115"/>
      <c r="R904" s="117"/>
      <c r="S904" s="599"/>
      <c r="T904" s="232"/>
    </row>
    <row r="905" spans="1:20" s="233" customFormat="1" ht="89.25" customHeight="1" x14ac:dyDescent="0.35">
      <c r="A905" s="500"/>
      <c r="B905" s="504"/>
      <c r="C905" s="117" t="s">
        <v>43</v>
      </c>
      <c r="D905" s="120" t="s">
        <v>139</v>
      </c>
      <c r="E905" s="117" t="s">
        <v>25</v>
      </c>
      <c r="F905" s="117">
        <v>90</v>
      </c>
      <c r="G905" s="117">
        <v>90</v>
      </c>
      <c r="H905" s="149">
        <f>IF(G905/F905*100&gt;100,100,G905/F905*100)</f>
        <v>100</v>
      </c>
      <c r="I905" s="117"/>
      <c r="J905" s="123" t="str">
        <f>C905</f>
        <v>4.1.</v>
      </c>
      <c r="K905" s="120" t="s">
        <v>489</v>
      </c>
      <c r="L905" s="117" t="s">
        <v>353</v>
      </c>
      <c r="M905" s="117">
        <v>44064</v>
      </c>
      <c r="N905" s="117">
        <v>43623</v>
      </c>
      <c r="O905" s="119">
        <f>IF(N905/M905*100&gt;110,110,N905/M905*100)</f>
        <v>98.999183006535958</v>
      </c>
      <c r="P905" s="132"/>
      <c r="Q905" s="115"/>
      <c r="R905" s="117"/>
      <c r="S905" s="599"/>
      <c r="T905" s="232"/>
    </row>
    <row r="906" spans="1:20" s="448" customFormat="1" ht="41.25" customHeight="1" x14ac:dyDescent="0.35">
      <c r="A906" s="500"/>
      <c r="B906" s="504"/>
      <c r="C906" s="208"/>
      <c r="D906" s="200" t="s">
        <v>6</v>
      </c>
      <c r="E906" s="208"/>
      <c r="F906" s="201"/>
      <c r="G906" s="201"/>
      <c r="H906" s="204"/>
      <c r="I906" s="204">
        <f>H905</f>
        <v>100</v>
      </c>
      <c r="J906" s="199"/>
      <c r="K906" s="200" t="s">
        <v>6</v>
      </c>
      <c r="L906" s="201"/>
      <c r="M906" s="205"/>
      <c r="N906" s="205"/>
      <c r="O906" s="204"/>
      <c r="P906" s="204">
        <f>O905</f>
        <v>98.999183006535958</v>
      </c>
      <c r="Q906" s="204">
        <f>(I906+P906)/2</f>
        <v>99.499591503267979</v>
      </c>
      <c r="R906" s="208" t="s">
        <v>376</v>
      </c>
      <c r="S906" s="599"/>
      <c r="T906" s="447"/>
    </row>
    <row r="907" spans="1:20" s="233" customFormat="1" ht="57.75" customHeight="1" x14ac:dyDescent="0.35">
      <c r="A907" s="500">
        <v>56</v>
      </c>
      <c r="B907" s="504" t="s">
        <v>157</v>
      </c>
      <c r="C907" s="116" t="s">
        <v>12</v>
      </c>
      <c r="D907" s="159" t="s">
        <v>129</v>
      </c>
      <c r="E907" s="116"/>
      <c r="F907" s="116"/>
      <c r="G907" s="116"/>
      <c r="H907" s="115"/>
      <c r="I907" s="115"/>
      <c r="J907" s="116" t="s">
        <v>12</v>
      </c>
      <c r="K907" s="159" t="s">
        <v>129</v>
      </c>
      <c r="L907" s="117"/>
      <c r="M907" s="117"/>
      <c r="N907" s="117"/>
      <c r="O907" s="115"/>
      <c r="P907" s="132"/>
      <c r="Q907" s="115"/>
      <c r="R907" s="117"/>
      <c r="S907" s="599" t="s">
        <v>287</v>
      </c>
      <c r="T907" s="232"/>
    </row>
    <row r="908" spans="1:20" s="233" customFormat="1" ht="82.5" customHeight="1" x14ac:dyDescent="0.35">
      <c r="A908" s="500"/>
      <c r="B908" s="504"/>
      <c r="C908" s="117" t="s">
        <v>7</v>
      </c>
      <c r="D908" s="120" t="s">
        <v>130</v>
      </c>
      <c r="E908" s="117" t="s">
        <v>25</v>
      </c>
      <c r="F908" s="117">
        <v>100</v>
      </c>
      <c r="G908" s="117">
        <v>100</v>
      </c>
      <c r="H908" s="149">
        <f t="shared" ref="H908:H912" si="74">IF(G908/F908*100&gt;100,100,G908/F908*100)</f>
        <v>100</v>
      </c>
      <c r="I908" s="117"/>
      <c r="J908" s="117" t="s">
        <v>7</v>
      </c>
      <c r="K908" s="120" t="s">
        <v>90</v>
      </c>
      <c r="L908" s="117" t="s">
        <v>38</v>
      </c>
      <c r="M908" s="117">
        <v>342</v>
      </c>
      <c r="N908" s="117">
        <v>336</v>
      </c>
      <c r="O908" s="119">
        <f>IF(N908/M908*100&gt;110,110,N908/M908*100)</f>
        <v>98.245614035087712</v>
      </c>
      <c r="P908" s="132"/>
      <c r="Q908" s="115"/>
      <c r="R908" s="117"/>
      <c r="S908" s="599"/>
      <c r="T908" s="232"/>
    </row>
    <row r="909" spans="1:20" s="233" customFormat="1" x14ac:dyDescent="0.35">
      <c r="A909" s="500"/>
      <c r="B909" s="504"/>
      <c r="C909" s="117" t="s">
        <v>8</v>
      </c>
      <c r="D909" s="120" t="s">
        <v>593</v>
      </c>
      <c r="E909" s="117" t="s">
        <v>25</v>
      </c>
      <c r="F909" s="117">
        <v>100</v>
      </c>
      <c r="G909" s="117">
        <v>100</v>
      </c>
      <c r="H909" s="149">
        <f t="shared" si="74"/>
        <v>100</v>
      </c>
      <c r="I909" s="117"/>
      <c r="J909" s="117"/>
      <c r="K909" s="133"/>
      <c r="L909" s="117"/>
      <c r="M909" s="122"/>
      <c r="N909" s="122"/>
      <c r="O909" s="119"/>
      <c r="P909" s="132"/>
      <c r="Q909" s="115"/>
      <c r="R909" s="117"/>
      <c r="S909" s="599"/>
      <c r="T909" s="232"/>
    </row>
    <row r="910" spans="1:20" s="233" customFormat="1" ht="43.5" customHeight="1" x14ac:dyDescent="0.35">
      <c r="A910" s="500"/>
      <c r="B910" s="504"/>
      <c r="C910" s="117" t="s">
        <v>9</v>
      </c>
      <c r="D910" s="120" t="s">
        <v>488</v>
      </c>
      <c r="E910" s="117" t="s">
        <v>25</v>
      </c>
      <c r="F910" s="117">
        <v>100</v>
      </c>
      <c r="G910" s="117">
        <v>100</v>
      </c>
      <c r="H910" s="149">
        <f t="shared" si="74"/>
        <v>100</v>
      </c>
      <c r="I910" s="117"/>
      <c r="J910" s="123"/>
      <c r="K910" s="120"/>
      <c r="L910" s="117"/>
      <c r="M910" s="124"/>
      <c r="N910" s="124"/>
      <c r="O910" s="119"/>
      <c r="P910" s="132"/>
      <c r="Q910" s="115"/>
      <c r="R910" s="117"/>
      <c r="S910" s="599"/>
      <c r="T910" s="232"/>
    </row>
    <row r="911" spans="1:20" s="233" customFormat="1" ht="78.75" customHeight="1" x14ac:dyDescent="0.35">
      <c r="A911" s="500"/>
      <c r="B911" s="504"/>
      <c r="C911" s="117" t="s">
        <v>10</v>
      </c>
      <c r="D911" s="120" t="s">
        <v>89</v>
      </c>
      <c r="E911" s="117" t="s">
        <v>25</v>
      </c>
      <c r="F911" s="117">
        <v>90</v>
      </c>
      <c r="G911" s="117">
        <v>100</v>
      </c>
      <c r="H911" s="149">
        <f t="shared" si="74"/>
        <v>100</v>
      </c>
      <c r="I911" s="117"/>
      <c r="J911" s="123"/>
      <c r="K911" s="120"/>
      <c r="L911" s="117"/>
      <c r="M911" s="124"/>
      <c r="N911" s="124"/>
      <c r="O911" s="119"/>
      <c r="P911" s="132"/>
      <c r="Q911" s="115"/>
      <c r="R911" s="117"/>
      <c r="S911" s="599"/>
      <c r="T911" s="232"/>
    </row>
    <row r="912" spans="1:20" s="233" customFormat="1" ht="132.75" customHeight="1" x14ac:dyDescent="0.35">
      <c r="A912" s="500"/>
      <c r="B912" s="504"/>
      <c r="C912" s="117" t="s">
        <v>35</v>
      </c>
      <c r="D912" s="120" t="s">
        <v>131</v>
      </c>
      <c r="E912" s="117" t="s">
        <v>25</v>
      </c>
      <c r="F912" s="117">
        <v>100</v>
      </c>
      <c r="G912" s="117">
        <v>100</v>
      </c>
      <c r="H912" s="149">
        <f t="shared" si="74"/>
        <v>100</v>
      </c>
      <c r="I912" s="117"/>
      <c r="J912" s="123"/>
      <c r="K912" s="120"/>
      <c r="L912" s="117"/>
      <c r="M912" s="124"/>
      <c r="N912" s="124"/>
      <c r="O912" s="119"/>
      <c r="P912" s="132"/>
      <c r="Q912" s="115"/>
      <c r="R912" s="117"/>
      <c r="S912" s="599"/>
      <c r="T912" s="232"/>
    </row>
    <row r="913" spans="1:20" s="448" customFormat="1" ht="40.5" customHeight="1" x14ac:dyDescent="0.35">
      <c r="A913" s="500"/>
      <c r="B913" s="504"/>
      <c r="C913" s="208"/>
      <c r="D913" s="200" t="s">
        <v>6</v>
      </c>
      <c r="E913" s="208"/>
      <c r="F913" s="201"/>
      <c r="G913" s="201"/>
      <c r="H913" s="204"/>
      <c r="I913" s="204">
        <f>(H908+H909+H910+H911+H912)/5</f>
        <v>100</v>
      </c>
      <c r="J913" s="199"/>
      <c r="K913" s="200" t="s">
        <v>6</v>
      </c>
      <c r="L913" s="201"/>
      <c r="M913" s="205"/>
      <c r="N913" s="205"/>
      <c r="O913" s="204"/>
      <c r="P913" s="204">
        <f>O908</f>
        <v>98.245614035087712</v>
      </c>
      <c r="Q913" s="204">
        <f>(I913+P913)/2</f>
        <v>99.122807017543863</v>
      </c>
      <c r="R913" s="208" t="s">
        <v>376</v>
      </c>
      <c r="S913" s="599"/>
      <c r="T913" s="447"/>
    </row>
    <row r="914" spans="1:20" s="453" customFormat="1" ht="72" customHeight="1" x14ac:dyDescent="0.35">
      <c r="A914" s="500"/>
      <c r="B914" s="504"/>
      <c r="C914" s="116" t="s">
        <v>13</v>
      </c>
      <c r="D914" s="159" t="s">
        <v>132</v>
      </c>
      <c r="E914" s="117"/>
      <c r="F914" s="117"/>
      <c r="G914" s="117"/>
      <c r="H914" s="115"/>
      <c r="I914" s="115"/>
      <c r="J914" s="116" t="s">
        <v>13</v>
      </c>
      <c r="K914" s="159" t="s">
        <v>132</v>
      </c>
      <c r="L914" s="117"/>
      <c r="M914" s="124"/>
      <c r="N914" s="124"/>
      <c r="O914" s="115"/>
      <c r="P914" s="451"/>
      <c r="Q914" s="115"/>
      <c r="R914" s="117"/>
      <c r="S914" s="599"/>
      <c r="T914" s="452"/>
    </row>
    <row r="915" spans="1:20" s="453" customFormat="1" ht="67.5" customHeight="1" x14ac:dyDescent="0.35">
      <c r="A915" s="500"/>
      <c r="B915" s="504"/>
      <c r="C915" s="117" t="s">
        <v>14</v>
      </c>
      <c r="D915" s="120" t="s">
        <v>133</v>
      </c>
      <c r="E915" s="117" t="s">
        <v>25</v>
      </c>
      <c r="F915" s="117">
        <v>100</v>
      </c>
      <c r="G915" s="117">
        <v>100</v>
      </c>
      <c r="H915" s="149">
        <f t="shared" ref="H915:H919" si="75">IF(G915/F915*100&gt;100,100,G915/F915*100)</f>
        <v>100</v>
      </c>
      <c r="I915" s="117"/>
      <c r="J915" s="123" t="s">
        <v>14</v>
      </c>
      <c r="K915" s="120" t="s">
        <v>90</v>
      </c>
      <c r="L915" s="117" t="s">
        <v>38</v>
      </c>
      <c r="M915" s="117">
        <v>345</v>
      </c>
      <c r="N915" s="117">
        <v>341</v>
      </c>
      <c r="O915" s="119">
        <f>IF(N915/M915*100&gt;110,110,N915/M915*100)</f>
        <v>98.840579710144922</v>
      </c>
      <c r="P915" s="117"/>
      <c r="Q915" s="115"/>
      <c r="R915" s="117"/>
      <c r="S915" s="599"/>
      <c r="T915" s="452"/>
    </row>
    <row r="916" spans="1:20" s="453" customFormat="1" x14ac:dyDescent="0.35">
      <c r="A916" s="500"/>
      <c r="B916" s="504"/>
      <c r="C916" s="117" t="s">
        <v>15</v>
      </c>
      <c r="D916" s="120" t="s">
        <v>591</v>
      </c>
      <c r="E916" s="117" t="s">
        <v>25</v>
      </c>
      <c r="F916" s="117">
        <v>100</v>
      </c>
      <c r="G916" s="117">
        <v>100</v>
      </c>
      <c r="H916" s="149">
        <f t="shared" si="75"/>
        <v>100</v>
      </c>
      <c r="I916" s="117"/>
      <c r="J916" s="123"/>
      <c r="K916" s="120"/>
      <c r="L916" s="117"/>
      <c r="M916" s="124"/>
      <c r="N916" s="124"/>
      <c r="O916" s="119"/>
      <c r="P916" s="451"/>
      <c r="Q916" s="115"/>
      <c r="R916" s="117"/>
      <c r="S916" s="599"/>
      <c r="T916" s="452"/>
    </row>
    <row r="917" spans="1:20" s="453" customFormat="1" ht="43.5" customHeight="1" x14ac:dyDescent="0.35">
      <c r="A917" s="500"/>
      <c r="B917" s="504"/>
      <c r="C917" s="117" t="s">
        <v>39</v>
      </c>
      <c r="D917" s="120" t="s">
        <v>488</v>
      </c>
      <c r="E917" s="117" t="s">
        <v>25</v>
      </c>
      <c r="F917" s="117">
        <v>100</v>
      </c>
      <c r="G917" s="117">
        <v>100</v>
      </c>
      <c r="H917" s="149">
        <f t="shared" si="75"/>
        <v>100</v>
      </c>
      <c r="I917" s="117"/>
      <c r="J917" s="123"/>
      <c r="K917" s="120"/>
      <c r="L917" s="117"/>
      <c r="M917" s="124"/>
      <c r="N917" s="124"/>
      <c r="O917" s="119"/>
      <c r="P917" s="451"/>
      <c r="Q917" s="115"/>
      <c r="R917" s="117"/>
      <c r="S917" s="599"/>
      <c r="T917" s="452"/>
    </row>
    <row r="918" spans="1:20" s="453" customFormat="1" ht="61.5" customHeight="1" x14ac:dyDescent="0.35">
      <c r="A918" s="500"/>
      <c r="B918" s="504"/>
      <c r="C918" s="117" t="s">
        <v>45</v>
      </c>
      <c r="D918" s="120" t="s">
        <v>89</v>
      </c>
      <c r="E918" s="117" t="s">
        <v>25</v>
      </c>
      <c r="F918" s="117">
        <v>90</v>
      </c>
      <c r="G918" s="117">
        <v>100</v>
      </c>
      <c r="H918" s="149">
        <f t="shared" si="75"/>
        <v>100</v>
      </c>
      <c r="I918" s="117"/>
      <c r="J918" s="123"/>
      <c r="K918" s="120"/>
      <c r="L918" s="117"/>
      <c r="M918" s="124"/>
      <c r="N918" s="124"/>
      <c r="O918" s="119"/>
      <c r="P918" s="451"/>
      <c r="Q918" s="115"/>
      <c r="R918" s="117"/>
      <c r="S918" s="599"/>
      <c r="T918" s="452"/>
    </row>
    <row r="919" spans="1:20" s="453" customFormat="1" ht="114.75" customHeight="1" x14ac:dyDescent="0.35">
      <c r="A919" s="500"/>
      <c r="B919" s="504"/>
      <c r="C919" s="117" t="s">
        <v>66</v>
      </c>
      <c r="D919" s="120" t="s">
        <v>131</v>
      </c>
      <c r="E919" s="117" t="s">
        <v>25</v>
      </c>
      <c r="F919" s="117">
        <v>100</v>
      </c>
      <c r="G919" s="117">
        <v>100</v>
      </c>
      <c r="H919" s="149">
        <f t="shared" si="75"/>
        <v>100</v>
      </c>
      <c r="I919" s="117"/>
      <c r="J919" s="123"/>
      <c r="K919" s="120"/>
      <c r="L919" s="117"/>
      <c r="M919" s="124"/>
      <c r="N919" s="124"/>
      <c r="O919" s="119"/>
      <c r="P919" s="451"/>
      <c r="Q919" s="115"/>
      <c r="R919" s="117"/>
      <c r="S919" s="599"/>
      <c r="T919" s="452"/>
    </row>
    <row r="920" spans="1:20" s="448" customFormat="1" ht="40.5" customHeight="1" x14ac:dyDescent="0.35">
      <c r="A920" s="500"/>
      <c r="B920" s="504"/>
      <c r="C920" s="208"/>
      <c r="D920" s="200" t="s">
        <v>6</v>
      </c>
      <c r="E920" s="208"/>
      <c r="F920" s="201"/>
      <c r="G920" s="201"/>
      <c r="H920" s="204"/>
      <c r="I920" s="204">
        <f>(H915+H916+H917+H918+H919)/5</f>
        <v>100</v>
      </c>
      <c r="J920" s="199"/>
      <c r="K920" s="200" t="s">
        <v>6</v>
      </c>
      <c r="L920" s="201"/>
      <c r="M920" s="205"/>
      <c r="N920" s="205"/>
      <c r="O920" s="204"/>
      <c r="P920" s="204">
        <f>O915</f>
        <v>98.840579710144922</v>
      </c>
      <c r="Q920" s="204">
        <f>(I920+P920)/2</f>
        <v>99.420289855072468</v>
      </c>
      <c r="R920" s="208" t="s">
        <v>376</v>
      </c>
      <c r="S920" s="599"/>
      <c r="T920" s="447"/>
    </row>
    <row r="921" spans="1:20" s="233" customFormat="1" ht="75" customHeight="1" x14ac:dyDescent="0.35">
      <c r="A921" s="500"/>
      <c r="B921" s="504"/>
      <c r="C921" s="116" t="s">
        <v>28</v>
      </c>
      <c r="D921" s="159" t="s">
        <v>134</v>
      </c>
      <c r="E921" s="117"/>
      <c r="F921" s="117"/>
      <c r="G921" s="117"/>
      <c r="H921" s="115"/>
      <c r="I921" s="115"/>
      <c r="J921" s="116" t="s">
        <v>28</v>
      </c>
      <c r="K921" s="159" t="str">
        <f>D921</f>
        <v>Реализация основных общеобразовательных программ среднего общего образования</v>
      </c>
      <c r="L921" s="117"/>
      <c r="M921" s="124"/>
      <c r="N921" s="124"/>
      <c r="O921" s="115"/>
      <c r="P921" s="132"/>
      <c r="Q921" s="115"/>
      <c r="R921" s="117"/>
      <c r="S921" s="599"/>
      <c r="T921" s="232"/>
    </row>
    <row r="922" spans="1:20" s="233" customFormat="1" ht="75.75" customHeight="1" x14ac:dyDescent="0.35">
      <c r="A922" s="500"/>
      <c r="B922" s="504"/>
      <c r="C922" s="117" t="s">
        <v>29</v>
      </c>
      <c r="D922" s="120" t="s">
        <v>135</v>
      </c>
      <c r="E922" s="117" t="s">
        <v>25</v>
      </c>
      <c r="F922" s="117">
        <v>100</v>
      </c>
      <c r="G922" s="117">
        <v>100</v>
      </c>
      <c r="H922" s="149">
        <f t="shared" ref="H922:H926" si="76">IF(G922/F922*100&gt;100,100,G922/F922*100)</f>
        <v>100</v>
      </c>
      <c r="I922" s="117"/>
      <c r="J922" s="123" t="s">
        <v>29</v>
      </c>
      <c r="K922" s="120" t="s">
        <v>90</v>
      </c>
      <c r="L922" s="117" t="s">
        <v>38</v>
      </c>
      <c r="M922" s="117">
        <v>59</v>
      </c>
      <c r="N922" s="117">
        <v>60</v>
      </c>
      <c r="O922" s="119">
        <f>IF(N922/M922*100&gt;110,110,N922/M922*100)</f>
        <v>101.69491525423729</v>
      </c>
      <c r="P922" s="117"/>
      <c r="Q922" s="115"/>
      <c r="R922" s="117"/>
      <c r="S922" s="599"/>
      <c r="T922" s="232"/>
    </row>
    <row r="923" spans="1:20" s="233" customFormat="1" x14ac:dyDescent="0.35">
      <c r="A923" s="500"/>
      <c r="B923" s="504"/>
      <c r="C923" s="117" t="s">
        <v>30</v>
      </c>
      <c r="D923" s="120" t="s">
        <v>592</v>
      </c>
      <c r="E923" s="117" t="s">
        <v>25</v>
      </c>
      <c r="F923" s="117">
        <v>100</v>
      </c>
      <c r="G923" s="117">
        <v>100</v>
      </c>
      <c r="H923" s="149">
        <f t="shared" si="76"/>
        <v>100</v>
      </c>
      <c r="I923" s="117"/>
      <c r="J923" s="123"/>
      <c r="K923" s="120"/>
      <c r="L923" s="117"/>
      <c r="M923" s="124"/>
      <c r="N923" s="124"/>
      <c r="O923" s="119"/>
      <c r="P923" s="132"/>
      <c r="Q923" s="115"/>
      <c r="R923" s="117"/>
      <c r="S923" s="599"/>
      <c r="T923" s="232"/>
    </row>
    <row r="924" spans="1:20" s="233" customFormat="1" ht="40.5" customHeight="1" x14ac:dyDescent="0.35">
      <c r="A924" s="500"/>
      <c r="B924" s="504"/>
      <c r="C924" s="117" t="s">
        <v>52</v>
      </c>
      <c r="D924" s="120" t="s">
        <v>488</v>
      </c>
      <c r="E924" s="117" t="s">
        <v>25</v>
      </c>
      <c r="F924" s="117">
        <v>100</v>
      </c>
      <c r="G924" s="117">
        <v>100</v>
      </c>
      <c r="H924" s="149">
        <f t="shared" si="76"/>
        <v>100</v>
      </c>
      <c r="I924" s="117"/>
      <c r="J924" s="123"/>
      <c r="K924" s="120"/>
      <c r="L924" s="117"/>
      <c r="M924" s="124"/>
      <c r="N924" s="124"/>
      <c r="O924" s="119"/>
      <c r="P924" s="132"/>
      <c r="Q924" s="115"/>
      <c r="R924" s="117"/>
      <c r="S924" s="599"/>
      <c r="T924" s="232"/>
    </row>
    <row r="925" spans="1:20" s="233" customFormat="1" ht="75.75" customHeight="1" x14ac:dyDescent="0.35">
      <c r="A925" s="500"/>
      <c r="B925" s="504"/>
      <c r="C925" s="117" t="s">
        <v>53</v>
      </c>
      <c r="D925" s="120" t="s">
        <v>89</v>
      </c>
      <c r="E925" s="117" t="s">
        <v>25</v>
      </c>
      <c r="F925" s="117">
        <v>90</v>
      </c>
      <c r="G925" s="117">
        <v>100</v>
      </c>
      <c r="H925" s="149">
        <f t="shared" si="76"/>
        <v>100</v>
      </c>
      <c r="I925" s="117"/>
      <c r="J925" s="123"/>
      <c r="K925" s="120"/>
      <c r="L925" s="117"/>
      <c r="M925" s="124"/>
      <c r="N925" s="124"/>
      <c r="O925" s="119"/>
      <c r="P925" s="132"/>
      <c r="Q925" s="115"/>
      <c r="R925" s="117"/>
      <c r="S925" s="599"/>
      <c r="T925" s="232"/>
    </row>
    <row r="926" spans="1:20" s="233" customFormat="1" ht="125.25" customHeight="1" x14ac:dyDescent="0.35">
      <c r="A926" s="500"/>
      <c r="B926" s="504"/>
      <c r="C926" s="117" t="s">
        <v>136</v>
      </c>
      <c r="D926" s="120" t="s">
        <v>131</v>
      </c>
      <c r="E926" s="117" t="s">
        <v>25</v>
      </c>
      <c r="F926" s="117">
        <v>100</v>
      </c>
      <c r="G926" s="117">
        <v>100</v>
      </c>
      <c r="H926" s="149">
        <f t="shared" si="76"/>
        <v>100</v>
      </c>
      <c r="I926" s="117"/>
      <c r="J926" s="123"/>
      <c r="K926" s="120"/>
      <c r="L926" s="117"/>
      <c r="M926" s="124"/>
      <c r="N926" s="124"/>
      <c r="O926" s="119"/>
      <c r="P926" s="132"/>
      <c r="Q926" s="115"/>
      <c r="R926" s="117"/>
      <c r="S926" s="599"/>
      <c r="T926" s="232"/>
    </row>
    <row r="927" spans="1:20" s="448" customFormat="1" ht="40.5" customHeight="1" x14ac:dyDescent="0.35">
      <c r="A927" s="500"/>
      <c r="B927" s="504"/>
      <c r="C927" s="208"/>
      <c r="D927" s="200" t="s">
        <v>6</v>
      </c>
      <c r="E927" s="208"/>
      <c r="F927" s="201"/>
      <c r="G927" s="201"/>
      <c r="H927" s="204"/>
      <c r="I927" s="204">
        <f>(H922+H923+H924+H925+H926)/5</f>
        <v>100</v>
      </c>
      <c r="J927" s="199"/>
      <c r="K927" s="200" t="s">
        <v>6</v>
      </c>
      <c r="L927" s="201"/>
      <c r="M927" s="205"/>
      <c r="N927" s="205"/>
      <c r="O927" s="204"/>
      <c r="P927" s="204">
        <f>O922</f>
        <v>101.69491525423729</v>
      </c>
      <c r="Q927" s="204">
        <f>(I927+P927)/2</f>
        <v>100.84745762711864</v>
      </c>
      <c r="R927" s="208" t="s">
        <v>31</v>
      </c>
      <c r="S927" s="599"/>
      <c r="T927" s="447"/>
    </row>
    <row r="928" spans="1:20" s="233" customFormat="1" x14ac:dyDescent="0.35">
      <c r="A928" s="500"/>
      <c r="B928" s="504"/>
      <c r="C928" s="116" t="s">
        <v>42</v>
      </c>
      <c r="D928" s="159" t="s">
        <v>91</v>
      </c>
      <c r="E928" s="117"/>
      <c r="F928" s="117"/>
      <c r="G928" s="117"/>
      <c r="H928" s="115"/>
      <c r="I928" s="115"/>
      <c r="J928" s="116" t="s">
        <v>42</v>
      </c>
      <c r="K928" s="159" t="s">
        <v>91</v>
      </c>
      <c r="L928" s="117"/>
      <c r="M928" s="124"/>
      <c r="N928" s="124"/>
      <c r="O928" s="115"/>
      <c r="P928" s="132"/>
      <c r="Q928" s="115"/>
      <c r="R928" s="117"/>
      <c r="S928" s="599"/>
      <c r="T928" s="232"/>
    </row>
    <row r="929" spans="1:20" s="233" customFormat="1" ht="54.75" customHeight="1" x14ac:dyDescent="0.35">
      <c r="A929" s="500"/>
      <c r="B929" s="504"/>
      <c r="C929" s="117" t="s">
        <v>43</v>
      </c>
      <c r="D929" s="120" t="s">
        <v>137</v>
      </c>
      <c r="E929" s="117" t="s">
        <v>25</v>
      </c>
      <c r="F929" s="117">
        <v>100</v>
      </c>
      <c r="G929" s="117">
        <v>100</v>
      </c>
      <c r="H929" s="149">
        <f t="shared" ref="H929:H930" si="77">IF(G929/F929*100&gt;100,100,G929/F929*100)</f>
        <v>100</v>
      </c>
      <c r="I929" s="117"/>
      <c r="J929" s="123" t="s">
        <v>43</v>
      </c>
      <c r="K929" s="120" t="s">
        <v>90</v>
      </c>
      <c r="L929" s="117" t="s">
        <v>38</v>
      </c>
      <c r="M929" s="117">
        <v>116</v>
      </c>
      <c r="N929" s="117">
        <v>116</v>
      </c>
      <c r="O929" s="119">
        <f>IF(N929/M929*100&gt;110,110,N929/M929*100)</f>
        <v>100</v>
      </c>
      <c r="P929" s="132"/>
      <c r="Q929" s="115"/>
      <c r="R929" s="117"/>
      <c r="S929" s="599"/>
      <c r="T929" s="232"/>
    </row>
    <row r="930" spans="1:20" s="233" customFormat="1" ht="84" customHeight="1" x14ac:dyDescent="0.35">
      <c r="A930" s="500"/>
      <c r="B930" s="504"/>
      <c r="C930" s="117" t="s">
        <v>138</v>
      </c>
      <c r="D930" s="120" t="s">
        <v>139</v>
      </c>
      <c r="E930" s="117" t="s">
        <v>25</v>
      </c>
      <c r="F930" s="117">
        <v>90</v>
      </c>
      <c r="G930" s="117">
        <v>90</v>
      </c>
      <c r="H930" s="149">
        <f t="shared" si="77"/>
        <v>100</v>
      </c>
      <c r="I930" s="117"/>
      <c r="J930" s="123"/>
      <c r="K930" s="120"/>
      <c r="L930" s="117"/>
      <c r="M930" s="124"/>
      <c r="N930" s="124"/>
      <c r="O930" s="119"/>
      <c r="P930" s="132"/>
      <c r="Q930" s="115"/>
      <c r="R930" s="117"/>
      <c r="S930" s="599"/>
      <c r="T930" s="232"/>
    </row>
    <row r="931" spans="1:20" s="448" customFormat="1" ht="40.5" customHeight="1" x14ac:dyDescent="0.35">
      <c r="A931" s="500"/>
      <c r="B931" s="504"/>
      <c r="C931" s="208"/>
      <c r="D931" s="200" t="s">
        <v>6</v>
      </c>
      <c r="E931" s="208"/>
      <c r="F931" s="201"/>
      <c r="G931" s="201"/>
      <c r="H931" s="204"/>
      <c r="I931" s="204">
        <f>(H929+H930)/2</f>
        <v>100</v>
      </c>
      <c r="J931" s="199"/>
      <c r="K931" s="200" t="s">
        <v>6</v>
      </c>
      <c r="L931" s="201"/>
      <c r="M931" s="205"/>
      <c r="N931" s="205"/>
      <c r="O931" s="204"/>
      <c r="P931" s="204">
        <f>O929</f>
        <v>100</v>
      </c>
      <c r="Q931" s="204">
        <f>(I931+P931)/2</f>
        <v>100</v>
      </c>
      <c r="R931" s="208" t="s">
        <v>31</v>
      </c>
      <c r="S931" s="599"/>
      <c r="T931" s="447"/>
    </row>
    <row r="932" spans="1:20" s="233" customFormat="1" ht="63" customHeight="1" x14ac:dyDescent="0.35">
      <c r="A932" s="500"/>
      <c r="B932" s="504"/>
      <c r="C932" s="116" t="s">
        <v>165</v>
      </c>
      <c r="D932" s="159" t="s">
        <v>213</v>
      </c>
      <c r="E932" s="117"/>
      <c r="F932" s="117"/>
      <c r="G932" s="117"/>
      <c r="H932" s="115"/>
      <c r="I932" s="115"/>
      <c r="J932" s="116" t="s">
        <v>165</v>
      </c>
      <c r="K932" s="159" t="str">
        <f>D932</f>
        <v>Реализация дополнительных общеразвивающих программ</v>
      </c>
      <c r="L932" s="117"/>
      <c r="M932" s="124"/>
      <c r="N932" s="124"/>
      <c r="O932" s="115"/>
      <c r="P932" s="132"/>
      <c r="Q932" s="115"/>
      <c r="R932" s="117"/>
      <c r="S932" s="599"/>
      <c r="T932" s="232"/>
    </row>
    <row r="933" spans="1:20" s="233" customFormat="1" ht="87.75" customHeight="1" x14ac:dyDescent="0.35">
      <c r="A933" s="500"/>
      <c r="B933" s="504"/>
      <c r="C933" s="117" t="s">
        <v>166</v>
      </c>
      <c r="D933" s="120" t="s">
        <v>139</v>
      </c>
      <c r="E933" s="117" t="s">
        <v>25</v>
      </c>
      <c r="F933" s="117">
        <v>90</v>
      </c>
      <c r="G933" s="117">
        <v>90</v>
      </c>
      <c r="H933" s="149">
        <f>IF(G933/F933*100&gt;100,100,G933/F933*100)</f>
        <v>100</v>
      </c>
      <c r="I933" s="117"/>
      <c r="J933" s="123" t="s">
        <v>166</v>
      </c>
      <c r="K933" s="120" t="s">
        <v>489</v>
      </c>
      <c r="L933" s="117" t="s">
        <v>353</v>
      </c>
      <c r="M933" s="117">
        <v>51408</v>
      </c>
      <c r="N933" s="117">
        <v>50437</v>
      </c>
      <c r="O933" s="119">
        <f>IF(N933/M933*100&gt;110,110,N933/M933*100)</f>
        <v>98.111188920012452</v>
      </c>
      <c r="P933" s="132"/>
      <c r="Q933" s="115"/>
      <c r="R933" s="117"/>
      <c r="S933" s="599"/>
      <c r="T933" s="232"/>
    </row>
    <row r="934" spans="1:20" s="448" customFormat="1" ht="41.25" customHeight="1" x14ac:dyDescent="0.35">
      <c r="A934" s="500"/>
      <c r="B934" s="504"/>
      <c r="C934" s="208"/>
      <c r="D934" s="200" t="s">
        <v>6</v>
      </c>
      <c r="E934" s="208"/>
      <c r="F934" s="201"/>
      <c r="G934" s="201"/>
      <c r="H934" s="204"/>
      <c r="I934" s="204">
        <f>H933</f>
        <v>100</v>
      </c>
      <c r="J934" s="199"/>
      <c r="K934" s="200" t="s">
        <v>6</v>
      </c>
      <c r="L934" s="201"/>
      <c r="M934" s="205"/>
      <c r="N934" s="205"/>
      <c r="O934" s="204"/>
      <c r="P934" s="204">
        <f>O933</f>
        <v>98.111188920012452</v>
      </c>
      <c r="Q934" s="204">
        <f>(I934+P934)/2</f>
        <v>99.055594460006233</v>
      </c>
      <c r="R934" s="208" t="s">
        <v>376</v>
      </c>
      <c r="S934" s="599"/>
      <c r="T934" s="447"/>
    </row>
    <row r="935" spans="1:20" s="233" customFormat="1" ht="65.25" customHeight="1" x14ac:dyDescent="0.35">
      <c r="A935" s="500">
        <v>57</v>
      </c>
      <c r="B935" s="504" t="s">
        <v>158</v>
      </c>
      <c r="C935" s="116" t="s">
        <v>12</v>
      </c>
      <c r="D935" s="159" t="s">
        <v>129</v>
      </c>
      <c r="E935" s="116"/>
      <c r="F935" s="116"/>
      <c r="G935" s="116"/>
      <c r="H935" s="115"/>
      <c r="I935" s="115"/>
      <c r="J935" s="116" t="s">
        <v>12</v>
      </c>
      <c r="K935" s="159" t="s">
        <v>129</v>
      </c>
      <c r="L935" s="117"/>
      <c r="M935" s="117"/>
      <c r="N935" s="117"/>
      <c r="O935" s="115"/>
      <c r="P935" s="132"/>
      <c r="Q935" s="115"/>
      <c r="R935" s="117"/>
      <c r="S935" s="599" t="s">
        <v>287</v>
      </c>
      <c r="T935" s="232"/>
    </row>
    <row r="936" spans="1:20" s="233" customFormat="1" ht="65.25" customHeight="1" x14ac:dyDescent="0.35">
      <c r="A936" s="500"/>
      <c r="B936" s="504"/>
      <c r="C936" s="117" t="s">
        <v>7</v>
      </c>
      <c r="D936" s="120" t="s">
        <v>130</v>
      </c>
      <c r="E936" s="117" t="s">
        <v>25</v>
      </c>
      <c r="F936" s="117">
        <v>100</v>
      </c>
      <c r="G936" s="117">
        <v>100</v>
      </c>
      <c r="H936" s="149">
        <f t="shared" ref="H936:H940" si="78">IF(G936/F936*100&gt;100,100,G936/F936*100)</f>
        <v>100</v>
      </c>
      <c r="I936" s="117"/>
      <c r="J936" s="117" t="s">
        <v>7</v>
      </c>
      <c r="K936" s="120" t="s">
        <v>90</v>
      </c>
      <c r="L936" s="117" t="s">
        <v>38</v>
      </c>
      <c r="M936" s="117">
        <v>242</v>
      </c>
      <c r="N936" s="117">
        <v>251</v>
      </c>
      <c r="O936" s="119">
        <f>IF(N936/M936*100&gt;110,110,N936/M936*100)</f>
        <v>103.71900826446281</v>
      </c>
      <c r="P936" s="132"/>
      <c r="Q936" s="115"/>
      <c r="R936" s="117"/>
      <c r="S936" s="599"/>
      <c r="T936" s="232"/>
    </row>
    <row r="937" spans="1:20" s="233" customFormat="1" ht="65.25" customHeight="1" x14ac:dyDescent="0.35">
      <c r="A937" s="500"/>
      <c r="B937" s="504"/>
      <c r="C937" s="117" t="s">
        <v>8</v>
      </c>
      <c r="D937" s="120" t="s">
        <v>593</v>
      </c>
      <c r="E937" s="117" t="s">
        <v>25</v>
      </c>
      <c r="F937" s="117">
        <v>100</v>
      </c>
      <c r="G937" s="117">
        <v>100</v>
      </c>
      <c r="H937" s="149">
        <f t="shared" si="78"/>
        <v>100</v>
      </c>
      <c r="I937" s="117"/>
      <c r="J937" s="117"/>
      <c r="K937" s="133"/>
      <c r="L937" s="117"/>
      <c r="M937" s="122"/>
      <c r="N937" s="122"/>
      <c r="O937" s="119"/>
      <c r="P937" s="132"/>
      <c r="Q937" s="115"/>
      <c r="R937" s="117"/>
      <c r="S937" s="599"/>
      <c r="T937" s="232"/>
    </row>
    <row r="938" spans="1:20" s="233" customFormat="1" ht="65.25" customHeight="1" x14ac:dyDescent="0.35">
      <c r="A938" s="500"/>
      <c r="B938" s="504"/>
      <c r="C938" s="117" t="s">
        <v>9</v>
      </c>
      <c r="D938" s="120" t="s">
        <v>488</v>
      </c>
      <c r="E938" s="117" t="s">
        <v>25</v>
      </c>
      <c r="F938" s="117">
        <v>100</v>
      </c>
      <c r="G938" s="117">
        <v>100</v>
      </c>
      <c r="H938" s="149">
        <f t="shared" si="78"/>
        <v>100</v>
      </c>
      <c r="I938" s="117"/>
      <c r="J938" s="123"/>
      <c r="K938" s="120"/>
      <c r="L938" s="117"/>
      <c r="M938" s="124"/>
      <c r="N938" s="124"/>
      <c r="O938" s="119"/>
      <c r="P938" s="132"/>
      <c r="Q938" s="115"/>
      <c r="R938" s="117"/>
      <c r="S938" s="599"/>
      <c r="T938" s="232"/>
    </row>
    <row r="939" spans="1:20" s="233" customFormat="1" ht="65.25" customHeight="1" x14ac:dyDescent="0.35">
      <c r="A939" s="500"/>
      <c r="B939" s="504"/>
      <c r="C939" s="117" t="s">
        <v>10</v>
      </c>
      <c r="D939" s="120" t="s">
        <v>89</v>
      </c>
      <c r="E939" s="117" t="s">
        <v>25</v>
      </c>
      <c r="F939" s="117">
        <v>90</v>
      </c>
      <c r="G939" s="117">
        <v>90</v>
      </c>
      <c r="H939" s="149">
        <f t="shared" si="78"/>
        <v>100</v>
      </c>
      <c r="I939" s="117"/>
      <c r="J939" s="123"/>
      <c r="K939" s="120"/>
      <c r="L939" s="117"/>
      <c r="M939" s="124"/>
      <c r="N939" s="124"/>
      <c r="O939" s="119"/>
      <c r="P939" s="132"/>
      <c r="Q939" s="115"/>
      <c r="R939" s="117"/>
      <c r="S939" s="599"/>
      <c r="T939" s="232"/>
    </row>
    <row r="940" spans="1:20" s="233" customFormat="1" ht="113.25" customHeight="1" x14ac:dyDescent="0.35">
      <c r="A940" s="500"/>
      <c r="B940" s="504"/>
      <c r="C940" s="117" t="s">
        <v>35</v>
      </c>
      <c r="D940" s="120" t="s">
        <v>131</v>
      </c>
      <c r="E940" s="117" t="s">
        <v>25</v>
      </c>
      <c r="F940" s="117">
        <v>100</v>
      </c>
      <c r="G940" s="117">
        <v>100</v>
      </c>
      <c r="H940" s="149">
        <f t="shared" si="78"/>
        <v>100</v>
      </c>
      <c r="I940" s="117"/>
      <c r="J940" s="123"/>
      <c r="K940" s="120"/>
      <c r="L940" s="117"/>
      <c r="M940" s="124"/>
      <c r="N940" s="124"/>
      <c r="O940" s="119"/>
      <c r="P940" s="132"/>
      <c r="Q940" s="115"/>
      <c r="R940" s="117"/>
      <c r="S940" s="599"/>
      <c r="T940" s="232"/>
    </row>
    <row r="941" spans="1:20" s="448" customFormat="1" ht="40.5" customHeight="1" x14ac:dyDescent="0.35">
      <c r="A941" s="500"/>
      <c r="B941" s="504"/>
      <c r="C941" s="208"/>
      <c r="D941" s="200" t="s">
        <v>6</v>
      </c>
      <c r="E941" s="208"/>
      <c r="F941" s="201"/>
      <c r="G941" s="201"/>
      <c r="H941" s="204"/>
      <c r="I941" s="204">
        <f>(H936+H937+H938+H939+H940)/5</f>
        <v>100</v>
      </c>
      <c r="J941" s="199"/>
      <c r="K941" s="200" t="s">
        <v>6</v>
      </c>
      <c r="L941" s="201"/>
      <c r="M941" s="205"/>
      <c r="N941" s="205"/>
      <c r="O941" s="204"/>
      <c r="P941" s="204">
        <f>O936</f>
        <v>103.71900826446281</v>
      </c>
      <c r="Q941" s="204">
        <f>(I941+P941)/2</f>
        <v>101.85950413223141</v>
      </c>
      <c r="R941" s="208" t="s">
        <v>31</v>
      </c>
      <c r="S941" s="599"/>
      <c r="T941" s="447"/>
    </row>
    <row r="942" spans="1:20" s="233" customFormat="1" ht="72.75" customHeight="1" x14ac:dyDescent="0.35">
      <c r="A942" s="500"/>
      <c r="B942" s="504"/>
      <c r="C942" s="116" t="s">
        <v>13</v>
      </c>
      <c r="D942" s="159" t="s">
        <v>132</v>
      </c>
      <c r="E942" s="117"/>
      <c r="F942" s="117"/>
      <c r="G942" s="117"/>
      <c r="H942" s="115"/>
      <c r="I942" s="115"/>
      <c r="J942" s="116" t="s">
        <v>13</v>
      </c>
      <c r="K942" s="159" t="s">
        <v>132</v>
      </c>
      <c r="L942" s="117"/>
      <c r="M942" s="124"/>
      <c r="N942" s="124"/>
      <c r="O942" s="115"/>
      <c r="P942" s="132"/>
      <c r="Q942" s="115"/>
      <c r="R942" s="117"/>
      <c r="S942" s="599"/>
      <c r="T942" s="232"/>
    </row>
    <row r="943" spans="1:20" s="233" customFormat="1" ht="69.75" customHeight="1" x14ac:dyDescent="0.35">
      <c r="A943" s="500"/>
      <c r="B943" s="504"/>
      <c r="C943" s="117" t="s">
        <v>14</v>
      </c>
      <c r="D943" s="120" t="s">
        <v>133</v>
      </c>
      <c r="E943" s="117" t="s">
        <v>25</v>
      </c>
      <c r="F943" s="117">
        <v>100</v>
      </c>
      <c r="G943" s="117">
        <v>100</v>
      </c>
      <c r="H943" s="149">
        <f t="shared" ref="H943:H947" si="79">IF(G943/F943*100&gt;100,100,G943/F943*100)</f>
        <v>100</v>
      </c>
      <c r="I943" s="117"/>
      <c r="J943" s="123" t="s">
        <v>14</v>
      </c>
      <c r="K943" s="120" t="s">
        <v>90</v>
      </c>
      <c r="L943" s="117" t="s">
        <v>38</v>
      </c>
      <c r="M943" s="117">
        <v>298</v>
      </c>
      <c r="N943" s="117">
        <v>302</v>
      </c>
      <c r="O943" s="119">
        <f>IF(N943/M943*100&gt;110,110,N943/M943*100)</f>
        <v>101.34228187919463</v>
      </c>
      <c r="P943" s="117"/>
      <c r="Q943" s="115"/>
      <c r="R943" s="117"/>
      <c r="S943" s="599"/>
      <c r="T943" s="232"/>
    </row>
    <row r="944" spans="1:20" s="233" customFormat="1" x14ac:dyDescent="0.35">
      <c r="A944" s="500"/>
      <c r="B944" s="504"/>
      <c r="C944" s="117" t="s">
        <v>15</v>
      </c>
      <c r="D944" s="120" t="s">
        <v>591</v>
      </c>
      <c r="E944" s="117" t="s">
        <v>25</v>
      </c>
      <c r="F944" s="117">
        <v>100</v>
      </c>
      <c r="G944" s="117">
        <v>100</v>
      </c>
      <c r="H944" s="149">
        <f t="shared" si="79"/>
        <v>100</v>
      </c>
      <c r="I944" s="117"/>
      <c r="J944" s="123"/>
      <c r="K944" s="120"/>
      <c r="L944" s="117"/>
      <c r="M944" s="124"/>
      <c r="N944" s="124"/>
      <c r="O944" s="119"/>
      <c r="P944" s="132"/>
      <c r="Q944" s="115"/>
      <c r="R944" s="117"/>
      <c r="S944" s="599"/>
      <c r="T944" s="232"/>
    </row>
    <row r="945" spans="1:20" s="233" customFormat="1" ht="60" customHeight="1" x14ac:dyDescent="0.35">
      <c r="A945" s="500"/>
      <c r="B945" s="504"/>
      <c r="C945" s="117" t="s">
        <v>39</v>
      </c>
      <c r="D945" s="120" t="s">
        <v>488</v>
      </c>
      <c r="E945" s="117" t="s">
        <v>25</v>
      </c>
      <c r="F945" s="117">
        <v>100</v>
      </c>
      <c r="G945" s="117">
        <v>100</v>
      </c>
      <c r="H945" s="149">
        <f t="shared" si="79"/>
        <v>100</v>
      </c>
      <c r="I945" s="117"/>
      <c r="J945" s="123"/>
      <c r="K945" s="120"/>
      <c r="L945" s="117"/>
      <c r="M945" s="124"/>
      <c r="N945" s="124"/>
      <c r="O945" s="119"/>
      <c r="P945" s="132"/>
      <c r="Q945" s="115"/>
      <c r="R945" s="117"/>
      <c r="S945" s="599"/>
      <c r="T945" s="232"/>
    </row>
    <row r="946" spans="1:20" s="233" customFormat="1" ht="70.5" customHeight="1" x14ac:dyDescent="0.35">
      <c r="A946" s="500"/>
      <c r="B946" s="504"/>
      <c r="C946" s="117" t="s">
        <v>45</v>
      </c>
      <c r="D946" s="120" t="s">
        <v>89</v>
      </c>
      <c r="E946" s="117" t="s">
        <v>25</v>
      </c>
      <c r="F946" s="117">
        <v>90</v>
      </c>
      <c r="G946" s="117">
        <v>90</v>
      </c>
      <c r="H946" s="149">
        <f t="shared" si="79"/>
        <v>100</v>
      </c>
      <c r="I946" s="117"/>
      <c r="J946" s="123"/>
      <c r="K946" s="120"/>
      <c r="L946" s="117"/>
      <c r="M946" s="124"/>
      <c r="N946" s="124"/>
      <c r="O946" s="119"/>
      <c r="P946" s="132"/>
      <c r="Q946" s="115"/>
      <c r="R946" s="117"/>
      <c r="S946" s="599"/>
      <c r="T946" s="232"/>
    </row>
    <row r="947" spans="1:20" s="233" customFormat="1" ht="126.75" customHeight="1" x14ac:dyDescent="0.35">
      <c r="A947" s="500"/>
      <c r="B947" s="504"/>
      <c r="C947" s="117" t="s">
        <v>66</v>
      </c>
      <c r="D947" s="120" t="s">
        <v>131</v>
      </c>
      <c r="E947" s="117" t="s">
        <v>25</v>
      </c>
      <c r="F947" s="117">
        <v>100</v>
      </c>
      <c r="G947" s="117">
        <v>100</v>
      </c>
      <c r="H947" s="149">
        <f t="shared" si="79"/>
        <v>100</v>
      </c>
      <c r="I947" s="117"/>
      <c r="J947" s="123"/>
      <c r="K947" s="120"/>
      <c r="L947" s="117"/>
      <c r="M947" s="124"/>
      <c r="N947" s="124"/>
      <c r="O947" s="119"/>
      <c r="P947" s="132"/>
      <c r="Q947" s="115"/>
      <c r="R947" s="117"/>
      <c r="S947" s="599"/>
      <c r="T947" s="232"/>
    </row>
    <row r="948" spans="1:20" s="448" customFormat="1" ht="40.5" customHeight="1" x14ac:dyDescent="0.35">
      <c r="A948" s="500"/>
      <c r="B948" s="504"/>
      <c r="C948" s="208"/>
      <c r="D948" s="200" t="s">
        <v>6</v>
      </c>
      <c r="E948" s="208"/>
      <c r="F948" s="201"/>
      <c r="G948" s="201"/>
      <c r="H948" s="204"/>
      <c r="I948" s="204">
        <f>(H943+H944+H945+H946+H947)/5</f>
        <v>100</v>
      </c>
      <c r="J948" s="199"/>
      <c r="K948" s="200" t="s">
        <v>6</v>
      </c>
      <c r="L948" s="201"/>
      <c r="M948" s="205"/>
      <c r="N948" s="205"/>
      <c r="O948" s="204"/>
      <c r="P948" s="204">
        <f>O943</f>
        <v>101.34228187919463</v>
      </c>
      <c r="Q948" s="204">
        <f>(I948+P948)/2</f>
        <v>100.67114093959731</v>
      </c>
      <c r="R948" s="208" t="s">
        <v>31</v>
      </c>
      <c r="S948" s="599"/>
      <c r="T948" s="447"/>
    </row>
    <row r="949" spans="1:20" s="233" customFormat="1" ht="62.25" customHeight="1" x14ac:dyDescent="0.35">
      <c r="A949" s="500"/>
      <c r="B949" s="504"/>
      <c r="C949" s="116" t="s">
        <v>28</v>
      </c>
      <c r="D949" s="159" t="s">
        <v>134</v>
      </c>
      <c r="E949" s="117"/>
      <c r="F949" s="117"/>
      <c r="G949" s="117"/>
      <c r="H949" s="115"/>
      <c r="I949" s="115"/>
      <c r="J949" s="116" t="s">
        <v>28</v>
      </c>
      <c r="K949" s="159" t="str">
        <f>D949</f>
        <v>Реализация основных общеобразовательных программ среднего общего образования</v>
      </c>
      <c r="L949" s="117"/>
      <c r="M949" s="124"/>
      <c r="N949" s="124"/>
      <c r="O949" s="115"/>
      <c r="P949" s="132"/>
      <c r="Q949" s="115"/>
      <c r="R949" s="117"/>
      <c r="S949" s="599"/>
      <c r="T949" s="232"/>
    </row>
    <row r="950" spans="1:20" s="233" customFormat="1" ht="72.75" customHeight="1" x14ac:dyDescent="0.35">
      <c r="A950" s="500"/>
      <c r="B950" s="504"/>
      <c r="C950" s="117" t="s">
        <v>29</v>
      </c>
      <c r="D950" s="120" t="s">
        <v>135</v>
      </c>
      <c r="E950" s="117" t="s">
        <v>25</v>
      </c>
      <c r="F950" s="117">
        <v>100</v>
      </c>
      <c r="G950" s="117">
        <v>100</v>
      </c>
      <c r="H950" s="149">
        <f t="shared" ref="H950:H954" si="80">IF(G950/F950*100&gt;100,100,G950/F950*100)</f>
        <v>100</v>
      </c>
      <c r="I950" s="117"/>
      <c r="J950" s="123" t="s">
        <v>29</v>
      </c>
      <c r="K950" s="120" t="s">
        <v>90</v>
      </c>
      <c r="L950" s="117" t="s">
        <v>38</v>
      </c>
      <c r="M950" s="117">
        <v>71</v>
      </c>
      <c r="N950" s="117">
        <v>70</v>
      </c>
      <c r="O950" s="119">
        <f>IF(N950/M950*100&gt;110,110,N950/M950*100)</f>
        <v>98.591549295774655</v>
      </c>
      <c r="P950" s="117"/>
      <c r="Q950" s="115"/>
      <c r="R950" s="117"/>
      <c r="S950" s="599"/>
      <c r="T950" s="232"/>
    </row>
    <row r="951" spans="1:20" s="233" customFormat="1" x14ac:dyDescent="0.35">
      <c r="A951" s="500"/>
      <c r="B951" s="504"/>
      <c r="C951" s="117" t="s">
        <v>30</v>
      </c>
      <c r="D951" s="120" t="s">
        <v>592</v>
      </c>
      <c r="E951" s="117" t="s">
        <v>25</v>
      </c>
      <c r="F951" s="117">
        <v>100</v>
      </c>
      <c r="G951" s="117">
        <v>100</v>
      </c>
      <c r="H951" s="149">
        <f t="shared" si="80"/>
        <v>100</v>
      </c>
      <c r="I951" s="117"/>
      <c r="J951" s="123"/>
      <c r="K951" s="120"/>
      <c r="L951" s="117"/>
      <c r="M951" s="124"/>
      <c r="N951" s="124"/>
      <c r="O951" s="119"/>
      <c r="P951" s="132"/>
      <c r="Q951" s="115"/>
      <c r="R951" s="117"/>
      <c r="S951" s="599"/>
      <c r="T951" s="232"/>
    </row>
    <row r="952" spans="1:20" s="233" customFormat="1" ht="55.5" customHeight="1" x14ac:dyDescent="0.35">
      <c r="A952" s="500"/>
      <c r="B952" s="504"/>
      <c r="C952" s="117" t="s">
        <v>52</v>
      </c>
      <c r="D952" s="120" t="s">
        <v>488</v>
      </c>
      <c r="E952" s="117" t="s">
        <v>25</v>
      </c>
      <c r="F952" s="117">
        <v>100</v>
      </c>
      <c r="G952" s="117">
        <v>100</v>
      </c>
      <c r="H952" s="149">
        <f t="shared" si="80"/>
        <v>100</v>
      </c>
      <c r="I952" s="117"/>
      <c r="J952" s="123"/>
      <c r="K952" s="120"/>
      <c r="L952" s="117"/>
      <c r="M952" s="124"/>
      <c r="N952" s="124"/>
      <c r="O952" s="119"/>
      <c r="P952" s="132"/>
      <c r="Q952" s="115"/>
      <c r="R952" s="117"/>
      <c r="S952" s="599"/>
      <c r="T952" s="232"/>
    </row>
    <row r="953" spans="1:20" s="233" customFormat="1" ht="76.5" customHeight="1" x14ac:dyDescent="0.35">
      <c r="A953" s="500"/>
      <c r="B953" s="504"/>
      <c r="C953" s="117" t="s">
        <v>53</v>
      </c>
      <c r="D953" s="120" t="s">
        <v>89</v>
      </c>
      <c r="E953" s="117" t="s">
        <v>25</v>
      </c>
      <c r="F953" s="117">
        <v>90</v>
      </c>
      <c r="G953" s="117">
        <v>90</v>
      </c>
      <c r="H953" s="149">
        <f t="shared" si="80"/>
        <v>100</v>
      </c>
      <c r="I953" s="117"/>
      <c r="J953" s="123"/>
      <c r="K953" s="120"/>
      <c r="L953" s="117"/>
      <c r="M953" s="124"/>
      <c r="N953" s="124"/>
      <c r="O953" s="119"/>
      <c r="P953" s="132"/>
      <c r="Q953" s="115"/>
      <c r="R953" s="117"/>
      <c r="S953" s="599"/>
      <c r="T953" s="232"/>
    </row>
    <row r="954" spans="1:20" s="233" customFormat="1" ht="127.5" customHeight="1" x14ac:dyDescent="0.35">
      <c r="A954" s="500"/>
      <c r="B954" s="504"/>
      <c r="C954" s="117" t="s">
        <v>136</v>
      </c>
      <c r="D954" s="120" t="s">
        <v>131</v>
      </c>
      <c r="E954" s="117" t="s">
        <v>25</v>
      </c>
      <c r="F954" s="117">
        <v>100</v>
      </c>
      <c r="G954" s="117">
        <v>100</v>
      </c>
      <c r="H954" s="149">
        <f t="shared" si="80"/>
        <v>100</v>
      </c>
      <c r="I954" s="117"/>
      <c r="J954" s="123"/>
      <c r="K954" s="120"/>
      <c r="L954" s="117"/>
      <c r="M954" s="124"/>
      <c r="N954" s="124"/>
      <c r="O954" s="119"/>
      <c r="P954" s="132"/>
      <c r="Q954" s="115"/>
      <c r="R954" s="117"/>
      <c r="S954" s="599"/>
      <c r="T954" s="232"/>
    </row>
    <row r="955" spans="1:20" s="448" customFormat="1" ht="40.5" customHeight="1" x14ac:dyDescent="0.35">
      <c r="A955" s="500"/>
      <c r="B955" s="504"/>
      <c r="C955" s="208"/>
      <c r="D955" s="200" t="s">
        <v>6</v>
      </c>
      <c r="E955" s="208"/>
      <c r="F955" s="201"/>
      <c r="G955" s="201"/>
      <c r="H955" s="204"/>
      <c r="I955" s="204">
        <f>(H950+H951+H952+H953+H954)/5</f>
        <v>100</v>
      </c>
      <c r="J955" s="199"/>
      <c r="K955" s="200" t="s">
        <v>6</v>
      </c>
      <c r="L955" s="201"/>
      <c r="M955" s="205"/>
      <c r="N955" s="205"/>
      <c r="O955" s="204"/>
      <c r="P955" s="204">
        <f>O950</f>
        <v>98.591549295774655</v>
      </c>
      <c r="Q955" s="204">
        <f>(I955+P955)/2</f>
        <v>99.295774647887328</v>
      </c>
      <c r="R955" s="208" t="s">
        <v>376</v>
      </c>
      <c r="S955" s="599"/>
      <c r="T955" s="447"/>
    </row>
    <row r="956" spans="1:20" s="233" customFormat="1" x14ac:dyDescent="0.35">
      <c r="A956" s="500"/>
      <c r="B956" s="504"/>
      <c r="C956" s="116" t="s">
        <v>42</v>
      </c>
      <c r="D956" s="159" t="s">
        <v>91</v>
      </c>
      <c r="E956" s="117"/>
      <c r="F956" s="117"/>
      <c r="G956" s="117"/>
      <c r="H956" s="115"/>
      <c r="I956" s="115"/>
      <c r="J956" s="116" t="s">
        <v>42</v>
      </c>
      <c r="K956" s="159" t="s">
        <v>91</v>
      </c>
      <c r="L956" s="117"/>
      <c r="M956" s="124"/>
      <c r="N956" s="124"/>
      <c r="O956" s="115"/>
      <c r="P956" s="132"/>
      <c r="Q956" s="115"/>
      <c r="R956" s="117"/>
      <c r="S956" s="599"/>
      <c r="T956" s="232"/>
    </row>
    <row r="957" spans="1:20" s="233" customFormat="1" ht="49.5" customHeight="1" x14ac:dyDescent="0.35">
      <c r="A957" s="500"/>
      <c r="B957" s="504"/>
      <c r="C957" s="117" t="s">
        <v>43</v>
      </c>
      <c r="D957" s="120" t="s">
        <v>137</v>
      </c>
      <c r="E957" s="117" t="s">
        <v>25</v>
      </c>
      <c r="F957" s="117">
        <v>100</v>
      </c>
      <c r="G957" s="117">
        <v>100</v>
      </c>
      <c r="H957" s="149">
        <f t="shared" ref="H957:H958" si="81">IF(G957/F957*100&gt;100,100,G957/F957*100)</f>
        <v>100</v>
      </c>
      <c r="I957" s="117"/>
      <c r="J957" s="123" t="s">
        <v>43</v>
      </c>
      <c r="K957" s="120" t="s">
        <v>90</v>
      </c>
      <c r="L957" s="117" t="s">
        <v>38</v>
      </c>
      <c r="M957" s="117">
        <v>143</v>
      </c>
      <c r="N957" s="117">
        <v>145</v>
      </c>
      <c r="O957" s="119">
        <f>IF(N957/M957*100&gt;110,110,N957/M957*100)</f>
        <v>101.3986013986014</v>
      </c>
      <c r="P957" s="132"/>
      <c r="Q957" s="115"/>
      <c r="R957" s="117"/>
      <c r="S957" s="599"/>
      <c r="T957" s="232"/>
    </row>
    <row r="958" spans="1:20" s="233" customFormat="1" ht="75.75" customHeight="1" x14ac:dyDescent="0.35">
      <c r="A958" s="500"/>
      <c r="B958" s="504"/>
      <c r="C958" s="117" t="s">
        <v>138</v>
      </c>
      <c r="D958" s="120" t="s">
        <v>139</v>
      </c>
      <c r="E958" s="117" t="s">
        <v>25</v>
      </c>
      <c r="F958" s="117">
        <v>90</v>
      </c>
      <c r="G958" s="117">
        <v>90</v>
      </c>
      <c r="H958" s="149">
        <f t="shared" si="81"/>
        <v>100</v>
      </c>
      <c r="I958" s="117"/>
      <c r="J958" s="123"/>
      <c r="K958" s="120"/>
      <c r="L958" s="117"/>
      <c r="M958" s="124"/>
      <c r="N958" s="124"/>
      <c r="O958" s="119"/>
      <c r="P958" s="132"/>
      <c r="Q958" s="115"/>
      <c r="R958" s="117"/>
      <c r="S958" s="599"/>
      <c r="T958" s="232"/>
    </row>
    <row r="959" spans="1:20" s="448" customFormat="1" ht="40.5" customHeight="1" x14ac:dyDescent="0.35">
      <c r="A959" s="500"/>
      <c r="B959" s="504"/>
      <c r="C959" s="208"/>
      <c r="D959" s="200" t="s">
        <v>6</v>
      </c>
      <c r="E959" s="208"/>
      <c r="F959" s="201"/>
      <c r="G959" s="201"/>
      <c r="H959" s="204"/>
      <c r="I959" s="204">
        <f>(H957+H958)/2</f>
        <v>100</v>
      </c>
      <c r="J959" s="199"/>
      <c r="K959" s="200" t="s">
        <v>6</v>
      </c>
      <c r="L959" s="201"/>
      <c r="M959" s="205"/>
      <c r="N959" s="205"/>
      <c r="O959" s="204"/>
      <c r="P959" s="204">
        <f>O957</f>
        <v>101.3986013986014</v>
      </c>
      <c r="Q959" s="204">
        <f>(I959+P959)/2</f>
        <v>100.69930069930069</v>
      </c>
      <c r="R959" s="208" t="s">
        <v>31</v>
      </c>
      <c r="S959" s="599"/>
      <c r="T959" s="447"/>
    </row>
    <row r="960" spans="1:20" s="233" customFormat="1" ht="68.25" customHeight="1" x14ac:dyDescent="0.35">
      <c r="A960" s="500"/>
      <c r="B960" s="504"/>
      <c r="C960" s="116" t="s">
        <v>165</v>
      </c>
      <c r="D960" s="159" t="s">
        <v>213</v>
      </c>
      <c r="E960" s="117"/>
      <c r="F960" s="117"/>
      <c r="G960" s="117"/>
      <c r="H960" s="115"/>
      <c r="I960" s="115"/>
      <c r="J960" s="116" t="s">
        <v>165</v>
      </c>
      <c r="K960" s="159" t="str">
        <f>D960</f>
        <v>Реализация дополнительных общеразвивающих программ</v>
      </c>
      <c r="L960" s="117"/>
      <c r="M960" s="124"/>
      <c r="N960" s="124"/>
      <c r="O960" s="115"/>
      <c r="P960" s="132"/>
      <c r="Q960" s="115"/>
      <c r="R960" s="117"/>
      <c r="S960" s="599"/>
      <c r="T960" s="232"/>
    </row>
    <row r="961" spans="1:21" s="233" customFormat="1" ht="86.25" customHeight="1" x14ac:dyDescent="0.35">
      <c r="A961" s="500"/>
      <c r="B961" s="504"/>
      <c r="C961" s="117" t="s">
        <v>166</v>
      </c>
      <c r="D961" s="120" t="s">
        <v>139</v>
      </c>
      <c r="E961" s="117" t="s">
        <v>25</v>
      </c>
      <c r="F961" s="117">
        <v>90</v>
      </c>
      <c r="G961" s="117">
        <v>90</v>
      </c>
      <c r="H961" s="149">
        <f>IF(G961/F961*100&gt;100,100,G961/F961*100)</f>
        <v>100</v>
      </c>
      <c r="I961" s="117"/>
      <c r="J961" s="123" t="s">
        <v>166</v>
      </c>
      <c r="K961" s="120" t="s">
        <v>489</v>
      </c>
      <c r="L961" s="117" t="s">
        <v>353</v>
      </c>
      <c r="M961" s="117">
        <v>51408</v>
      </c>
      <c r="N961" s="117">
        <v>50599</v>
      </c>
      <c r="O961" s="119">
        <f>IF(N961/M961*100&gt;110,110,N961/M961*100)</f>
        <v>98.426314970432614</v>
      </c>
      <c r="P961" s="132"/>
      <c r="Q961" s="115"/>
      <c r="R961" s="117"/>
      <c r="S961" s="599"/>
      <c r="T961" s="232"/>
    </row>
    <row r="962" spans="1:21" s="448" customFormat="1" ht="41.25" customHeight="1" x14ac:dyDescent="0.35">
      <c r="A962" s="500"/>
      <c r="B962" s="504"/>
      <c r="C962" s="208"/>
      <c r="D962" s="200" t="s">
        <v>6</v>
      </c>
      <c r="E962" s="208"/>
      <c r="F962" s="201"/>
      <c r="G962" s="201"/>
      <c r="H962" s="204"/>
      <c r="I962" s="204">
        <f>H961</f>
        <v>100</v>
      </c>
      <c r="J962" s="199"/>
      <c r="K962" s="200" t="s">
        <v>6</v>
      </c>
      <c r="L962" s="201"/>
      <c r="M962" s="205"/>
      <c r="N962" s="205"/>
      <c r="O962" s="204"/>
      <c r="P962" s="204">
        <f>O961</f>
        <v>98.426314970432614</v>
      </c>
      <c r="Q962" s="204">
        <f>(I962+P962)/2</f>
        <v>99.2131574852163</v>
      </c>
      <c r="R962" s="208" t="s">
        <v>376</v>
      </c>
      <c r="S962" s="599"/>
      <c r="T962" s="447"/>
    </row>
    <row r="963" spans="1:21" s="455" customFormat="1" ht="62.25" customHeight="1" x14ac:dyDescent="0.35">
      <c r="A963" s="500">
        <v>58</v>
      </c>
      <c r="B963" s="504" t="s">
        <v>159</v>
      </c>
      <c r="C963" s="125" t="s">
        <v>12</v>
      </c>
      <c r="D963" s="146" t="s">
        <v>88</v>
      </c>
      <c r="E963" s="125"/>
      <c r="F963" s="125"/>
      <c r="G963" s="125"/>
      <c r="H963" s="118"/>
      <c r="I963" s="118"/>
      <c r="J963" s="125" t="s">
        <v>12</v>
      </c>
      <c r="K963" s="146" t="s">
        <v>88</v>
      </c>
      <c r="L963" s="121"/>
      <c r="M963" s="121"/>
      <c r="N963" s="121"/>
      <c r="O963" s="118"/>
      <c r="P963" s="147"/>
      <c r="Q963" s="118"/>
      <c r="R963" s="121"/>
      <c r="S963" s="599" t="s">
        <v>287</v>
      </c>
      <c r="T963" s="454"/>
    </row>
    <row r="964" spans="1:21" s="455" customFormat="1" ht="77.25" customHeight="1" x14ac:dyDescent="0.35">
      <c r="A964" s="500"/>
      <c r="B964" s="504"/>
      <c r="C964" s="121" t="s">
        <v>7</v>
      </c>
      <c r="D964" s="148" t="s">
        <v>89</v>
      </c>
      <c r="E964" s="121" t="s">
        <v>408</v>
      </c>
      <c r="F964" s="121">
        <v>95</v>
      </c>
      <c r="G964" s="121">
        <v>100</v>
      </c>
      <c r="H964" s="149">
        <f>IF(G964/F964*100&gt;100,100,G964/F964*100)</f>
        <v>100</v>
      </c>
      <c r="I964" s="121"/>
      <c r="J964" s="121" t="s">
        <v>7</v>
      </c>
      <c r="K964" s="148" t="s">
        <v>395</v>
      </c>
      <c r="L964" s="121" t="s">
        <v>409</v>
      </c>
      <c r="M964" s="121">
        <v>17</v>
      </c>
      <c r="N964" s="121">
        <v>17</v>
      </c>
      <c r="O964" s="149">
        <f>IF(N964/M964*100&gt;110,110,N964/M964*100)</f>
        <v>100</v>
      </c>
      <c r="P964" s="147"/>
      <c r="Q964" s="118"/>
      <c r="R964" s="121"/>
      <c r="S964" s="599"/>
      <c r="T964" s="454"/>
    </row>
    <row r="965" spans="1:21" s="455" customFormat="1" ht="72.75" customHeight="1" x14ac:dyDescent="0.35">
      <c r="A965" s="500"/>
      <c r="B965" s="504"/>
      <c r="C965" s="121"/>
      <c r="D965" s="148"/>
      <c r="E965" s="121"/>
      <c r="F965" s="121"/>
      <c r="G965" s="121"/>
      <c r="H965" s="149"/>
      <c r="I965" s="121"/>
      <c r="J965" s="121" t="s">
        <v>8</v>
      </c>
      <c r="K965" s="148" t="s">
        <v>392</v>
      </c>
      <c r="L965" s="121" t="s">
        <v>409</v>
      </c>
      <c r="M965" s="121">
        <v>28</v>
      </c>
      <c r="N965" s="121">
        <v>28</v>
      </c>
      <c r="O965" s="149">
        <f>IF(N965/M965*100&gt;110,110,N965/M965*100)</f>
        <v>100</v>
      </c>
      <c r="P965" s="147"/>
      <c r="Q965" s="118"/>
      <c r="R965" s="121"/>
      <c r="S965" s="599"/>
      <c r="T965" s="454"/>
    </row>
    <row r="966" spans="1:21" s="455" customFormat="1" ht="72.75" customHeight="1" x14ac:dyDescent="0.35">
      <c r="A966" s="500"/>
      <c r="B966" s="504"/>
      <c r="C966" s="121"/>
      <c r="D966" s="148"/>
      <c r="E966" s="121"/>
      <c r="F966" s="121"/>
      <c r="G966" s="121"/>
      <c r="H966" s="149"/>
      <c r="I966" s="121"/>
      <c r="J966" s="121" t="s">
        <v>9</v>
      </c>
      <c r="K966" s="148" t="s">
        <v>336</v>
      </c>
      <c r="L966" s="121" t="s">
        <v>38</v>
      </c>
      <c r="M966" s="121">
        <v>1</v>
      </c>
      <c r="N966" s="121">
        <v>1</v>
      </c>
      <c r="O966" s="149">
        <f>IF(N966/M966*100&gt;110,110,N966/M966*100)</f>
        <v>100</v>
      </c>
      <c r="P966" s="147"/>
      <c r="Q966" s="118"/>
      <c r="R966" s="121"/>
      <c r="S966" s="599"/>
      <c r="T966" s="454"/>
    </row>
    <row r="967" spans="1:21" s="448" customFormat="1" ht="62.25" customHeight="1" x14ac:dyDescent="0.35">
      <c r="A967" s="500"/>
      <c r="B967" s="504"/>
      <c r="C967" s="199"/>
      <c r="D967" s="200" t="s">
        <v>6</v>
      </c>
      <c r="E967" s="201"/>
      <c r="F967" s="202"/>
      <c r="G967" s="203"/>
      <c r="H967" s="204"/>
      <c r="I967" s="204">
        <f>H964</f>
        <v>100</v>
      </c>
      <c r="J967" s="201"/>
      <c r="K967" s="200" t="s">
        <v>6</v>
      </c>
      <c r="L967" s="201"/>
      <c r="M967" s="205"/>
      <c r="N967" s="205"/>
      <c r="O967" s="204"/>
      <c r="P967" s="204">
        <f>(O966+O964+O965)/3</f>
        <v>100</v>
      </c>
      <c r="Q967" s="204">
        <f>(I967+P967)/2</f>
        <v>100</v>
      </c>
      <c r="R967" s="208" t="s">
        <v>31</v>
      </c>
      <c r="S967" s="599"/>
      <c r="T967" s="454"/>
      <c r="U967" s="456"/>
    </row>
    <row r="968" spans="1:21" s="455" customFormat="1" x14ac:dyDescent="0.35">
      <c r="A968" s="500"/>
      <c r="B968" s="504"/>
      <c r="C968" s="125" t="s">
        <v>13</v>
      </c>
      <c r="D968" s="146" t="s">
        <v>91</v>
      </c>
      <c r="E968" s="121"/>
      <c r="F968" s="121"/>
      <c r="G968" s="121"/>
      <c r="H968" s="118"/>
      <c r="I968" s="118"/>
      <c r="J968" s="125" t="s">
        <v>13</v>
      </c>
      <c r="K968" s="146" t="s">
        <v>91</v>
      </c>
      <c r="L968" s="121"/>
      <c r="M968" s="151"/>
      <c r="N968" s="151"/>
      <c r="O968" s="118"/>
      <c r="P968" s="147"/>
      <c r="Q968" s="118"/>
      <c r="R968" s="121"/>
      <c r="S968" s="599"/>
      <c r="T968" s="454"/>
    </row>
    <row r="969" spans="1:21" s="455" customFormat="1" ht="63.75" customHeight="1" x14ac:dyDescent="0.35">
      <c r="A969" s="500"/>
      <c r="B969" s="504"/>
      <c r="C969" s="121" t="s">
        <v>14</v>
      </c>
      <c r="D969" s="148" t="s">
        <v>89</v>
      </c>
      <c r="E969" s="121" t="s">
        <v>408</v>
      </c>
      <c r="F969" s="121">
        <v>95</v>
      </c>
      <c r="G969" s="121">
        <v>100</v>
      </c>
      <c r="H969" s="149">
        <f>IF(G969/F969*100&gt;100,100,G969/F969*100)</f>
        <v>100</v>
      </c>
      <c r="I969" s="121"/>
      <c r="J969" s="152" t="s">
        <v>14</v>
      </c>
      <c r="K969" s="148" t="s">
        <v>334</v>
      </c>
      <c r="L969" s="121" t="s">
        <v>409</v>
      </c>
      <c r="M969" s="121">
        <v>46</v>
      </c>
      <c r="N969" s="121">
        <v>46</v>
      </c>
      <c r="O969" s="149">
        <f>IF(N969/M969*100&gt;110,110,N969/M969*100)</f>
        <v>100</v>
      </c>
      <c r="P969" s="147"/>
      <c r="Q969" s="118"/>
      <c r="R969" s="121"/>
      <c r="S969" s="599"/>
      <c r="T969" s="454"/>
    </row>
    <row r="970" spans="1:21" s="455" customFormat="1" ht="80.25" customHeight="1" x14ac:dyDescent="0.35">
      <c r="A970" s="500"/>
      <c r="B970" s="504"/>
      <c r="C970" s="121" t="s">
        <v>15</v>
      </c>
      <c r="D970" s="148" t="s">
        <v>394</v>
      </c>
      <c r="E970" s="121" t="s">
        <v>410</v>
      </c>
      <c r="F970" s="121">
        <v>35</v>
      </c>
      <c r="G970" s="121">
        <v>18</v>
      </c>
      <c r="H970" s="149">
        <f t="shared" ref="H970" si="82">IF(F970/G970*100&gt;100,100,F970/G970*100)</f>
        <v>100</v>
      </c>
      <c r="I970" s="121"/>
      <c r="J970" s="152"/>
      <c r="K970" s="148"/>
      <c r="L970" s="121"/>
      <c r="M970" s="153"/>
      <c r="N970" s="153"/>
      <c r="O970" s="149"/>
      <c r="P970" s="147"/>
      <c r="Q970" s="118"/>
      <c r="R970" s="121"/>
      <c r="S970" s="599"/>
      <c r="T970" s="454"/>
    </row>
    <row r="971" spans="1:21" s="448" customFormat="1" ht="54.75" customHeight="1" x14ac:dyDescent="0.35">
      <c r="A971" s="500"/>
      <c r="B971" s="504"/>
      <c r="C971" s="199"/>
      <c r="D971" s="200" t="s">
        <v>6</v>
      </c>
      <c r="E971" s="201"/>
      <c r="F971" s="202"/>
      <c r="G971" s="203"/>
      <c r="H971" s="204"/>
      <c r="I971" s="204">
        <f>(H969+H970)/2</f>
        <v>100</v>
      </c>
      <c r="J971" s="201"/>
      <c r="K971" s="200" t="s">
        <v>474</v>
      </c>
      <c r="L971" s="201"/>
      <c r="M971" s="205"/>
      <c r="N971" s="205"/>
      <c r="O971" s="204"/>
      <c r="P971" s="204">
        <f>O969</f>
        <v>100</v>
      </c>
      <c r="Q971" s="204">
        <f>(I971+P971)/2</f>
        <v>100</v>
      </c>
      <c r="R971" s="208" t="s">
        <v>31</v>
      </c>
      <c r="S971" s="599"/>
      <c r="T971" s="454"/>
      <c r="U971" s="456"/>
    </row>
    <row r="972" spans="1:21" s="233" customFormat="1" ht="66" customHeight="1" x14ac:dyDescent="0.35">
      <c r="A972" s="500"/>
      <c r="B972" s="504"/>
      <c r="C972" s="116" t="s">
        <v>28</v>
      </c>
      <c r="D972" s="159" t="s">
        <v>129</v>
      </c>
      <c r="E972" s="116"/>
      <c r="F972" s="116"/>
      <c r="G972" s="116"/>
      <c r="H972" s="115"/>
      <c r="I972" s="115"/>
      <c r="J972" s="116" t="s">
        <v>28</v>
      </c>
      <c r="K972" s="159" t="s">
        <v>129</v>
      </c>
      <c r="L972" s="117"/>
      <c r="M972" s="117"/>
      <c r="N972" s="117"/>
      <c r="O972" s="115"/>
      <c r="P972" s="132"/>
      <c r="Q972" s="115"/>
      <c r="R972" s="117"/>
      <c r="S972" s="599"/>
      <c r="T972" s="454"/>
    </row>
    <row r="973" spans="1:21" s="233" customFormat="1" ht="69" customHeight="1" x14ac:dyDescent="0.35">
      <c r="A973" s="500"/>
      <c r="B973" s="504"/>
      <c r="C973" s="117" t="s">
        <v>29</v>
      </c>
      <c r="D973" s="120" t="s">
        <v>130</v>
      </c>
      <c r="E973" s="117" t="s">
        <v>25</v>
      </c>
      <c r="F973" s="117">
        <v>100</v>
      </c>
      <c r="G973" s="117">
        <v>100</v>
      </c>
      <c r="H973" s="149">
        <f t="shared" ref="H973:H977" si="83">IF(G973/F973*100&gt;100,100,G973/F973*100)</f>
        <v>100</v>
      </c>
      <c r="I973" s="117"/>
      <c r="J973" s="117" t="s">
        <v>29</v>
      </c>
      <c r="K973" s="120" t="s">
        <v>90</v>
      </c>
      <c r="L973" s="117" t="s">
        <v>38</v>
      </c>
      <c r="M973" s="117">
        <v>47</v>
      </c>
      <c r="N973" s="117">
        <v>50</v>
      </c>
      <c r="O973" s="119">
        <f>IF(N973/M973*100&gt;110,110,N973/M973*100)</f>
        <v>106.38297872340425</v>
      </c>
      <c r="P973" s="132"/>
      <c r="Q973" s="115"/>
      <c r="R973" s="117"/>
      <c r="S973" s="599"/>
      <c r="T973" s="454"/>
    </row>
    <row r="974" spans="1:21" s="233" customFormat="1" ht="33" customHeight="1" x14ac:dyDescent="0.35">
      <c r="A974" s="500"/>
      <c r="B974" s="504"/>
      <c r="C974" s="117" t="s">
        <v>30</v>
      </c>
      <c r="D974" s="120" t="s">
        <v>593</v>
      </c>
      <c r="E974" s="117" t="s">
        <v>25</v>
      </c>
      <c r="F974" s="117">
        <v>100</v>
      </c>
      <c r="G974" s="117">
        <v>100</v>
      </c>
      <c r="H974" s="149">
        <f t="shared" si="83"/>
        <v>100</v>
      </c>
      <c r="I974" s="117"/>
      <c r="J974" s="117"/>
      <c r="K974" s="133"/>
      <c r="L974" s="117"/>
      <c r="M974" s="122"/>
      <c r="N974" s="122"/>
      <c r="O974" s="119"/>
      <c r="P974" s="132"/>
      <c r="Q974" s="115"/>
      <c r="R974" s="117"/>
      <c r="S974" s="599"/>
      <c r="T974" s="454"/>
    </row>
    <row r="975" spans="1:21" s="233" customFormat="1" ht="48.75" customHeight="1" x14ac:dyDescent="0.35">
      <c r="A975" s="500"/>
      <c r="B975" s="504"/>
      <c r="C975" s="117" t="s">
        <v>52</v>
      </c>
      <c r="D975" s="120" t="s">
        <v>488</v>
      </c>
      <c r="E975" s="117" t="s">
        <v>405</v>
      </c>
      <c r="F975" s="117">
        <v>100</v>
      </c>
      <c r="G975" s="117">
        <v>100</v>
      </c>
      <c r="H975" s="149">
        <f t="shared" si="83"/>
        <v>100</v>
      </c>
      <c r="I975" s="117"/>
      <c r="J975" s="123"/>
      <c r="K975" s="120"/>
      <c r="L975" s="117"/>
      <c r="M975" s="124"/>
      <c r="N975" s="124"/>
      <c r="O975" s="119"/>
      <c r="P975" s="132"/>
      <c r="Q975" s="115"/>
      <c r="R975" s="117"/>
      <c r="S975" s="599"/>
      <c r="T975" s="454"/>
    </row>
    <row r="976" spans="1:21" s="233" customFormat="1" ht="57" customHeight="1" x14ac:dyDescent="0.35">
      <c r="A976" s="500"/>
      <c r="B976" s="504"/>
      <c r="C976" s="117" t="s">
        <v>53</v>
      </c>
      <c r="D976" s="120" t="s">
        <v>406</v>
      </c>
      <c r="E976" s="117" t="s">
        <v>25</v>
      </c>
      <c r="F976" s="117">
        <v>90</v>
      </c>
      <c r="G976" s="117">
        <v>100</v>
      </c>
      <c r="H976" s="149">
        <f t="shared" si="83"/>
        <v>100</v>
      </c>
      <c r="I976" s="117"/>
      <c r="J976" s="123"/>
      <c r="K976" s="120"/>
      <c r="L976" s="117"/>
      <c r="M976" s="124"/>
      <c r="N976" s="124"/>
      <c r="O976" s="119"/>
      <c r="P976" s="132"/>
      <c r="Q976" s="115"/>
      <c r="R976" s="117"/>
      <c r="S976" s="599"/>
      <c r="T976" s="454"/>
    </row>
    <row r="977" spans="1:20" s="233" customFormat="1" ht="111.75" customHeight="1" x14ac:dyDescent="0.35">
      <c r="A977" s="500"/>
      <c r="B977" s="504"/>
      <c r="C977" s="117" t="s">
        <v>136</v>
      </c>
      <c r="D977" s="120" t="s">
        <v>131</v>
      </c>
      <c r="E977" s="117" t="s">
        <v>25</v>
      </c>
      <c r="F977" s="117">
        <v>100</v>
      </c>
      <c r="G977" s="117">
        <v>100</v>
      </c>
      <c r="H977" s="149">
        <f t="shared" si="83"/>
        <v>100</v>
      </c>
      <c r="I977" s="117"/>
      <c r="J977" s="123"/>
      <c r="K977" s="120"/>
      <c r="L977" s="117"/>
      <c r="M977" s="124"/>
      <c r="N977" s="124"/>
      <c r="O977" s="119"/>
      <c r="P977" s="132"/>
      <c r="Q977" s="115"/>
      <c r="R977" s="117"/>
      <c r="S977" s="599"/>
      <c r="T977" s="454"/>
    </row>
    <row r="978" spans="1:20" s="448" customFormat="1" ht="40.5" customHeight="1" x14ac:dyDescent="0.35">
      <c r="A978" s="500"/>
      <c r="B978" s="504"/>
      <c r="C978" s="208"/>
      <c r="D978" s="200" t="s">
        <v>6</v>
      </c>
      <c r="E978" s="208"/>
      <c r="F978" s="201"/>
      <c r="G978" s="201"/>
      <c r="H978" s="204"/>
      <c r="I978" s="204">
        <f>(H973+H974+H975+H976+H977)/5</f>
        <v>100</v>
      </c>
      <c r="J978" s="199"/>
      <c r="K978" s="200" t="s">
        <v>6</v>
      </c>
      <c r="L978" s="201"/>
      <c r="M978" s="205"/>
      <c r="N978" s="205"/>
      <c r="O978" s="204"/>
      <c r="P978" s="204">
        <f>O973</f>
        <v>106.38297872340425</v>
      </c>
      <c r="Q978" s="204">
        <f>(I978+P978)/2</f>
        <v>103.19148936170212</v>
      </c>
      <c r="R978" s="208" t="s">
        <v>31</v>
      </c>
      <c r="S978" s="599"/>
      <c r="T978" s="454"/>
    </row>
    <row r="979" spans="1:20" s="233" customFormat="1" ht="89.25" customHeight="1" x14ac:dyDescent="0.35">
      <c r="A979" s="500"/>
      <c r="B979" s="504"/>
      <c r="C979" s="116" t="s">
        <v>42</v>
      </c>
      <c r="D979" s="159" t="s">
        <v>132</v>
      </c>
      <c r="E979" s="117"/>
      <c r="F979" s="117"/>
      <c r="G979" s="117"/>
      <c r="H979" s="115"/>
      <c r="I979" s="115"/>
      <c r="J979" s="116" t="s">
        <v>42</v>
      </c>
      <c r="K979" s="159" t="s">
        <v>132</v>
      </c>
      <c r="L979" s="117"/>
      <c r="M979" s="124"/>
      <c r="N979" s="124"/>
      <c r="O979" s="115"/>
      <c r="P979" s="132"/>
      <c r="Q979" s="115"/>
      <c r="R979" s="117"/>
      <c r="S979" s="599"/>
      <c r="T979" s="454"/>
    </row>
    <row r="980" spans="1:20" s="233" customFormat="1" ht="73.5" customHeight="1" x14ac:dyDescent="0.35">
      <c r="A980" s="500"/>
      <c r="B980" s="504"/>
      <c r="C980" s="117" t="s">
        <v>43</v>
      </c>
      <c r="D980" s="120" t="s">
        <v>133</v>
      </c>
      <c r="E980" s="117" t="s">
        <v>25</v>
      </c>
      <c r="F980" s="117">
        <v>100</v>
      </c>
      <c r="G980" s="117">
        <v>100</v>
      </c>
      <c r="H980" s="149">
        <f t="shared" ref="H980:H984" si="84">IF(G980/F980*100&gt;100,100,G980/F980*100)</f>
        <v>100</v>
      </c>
      <c r="I980" s="117"/>
      <c r="J980" s="123" t="s">
        <v>43</v>
      </c>
      <c r="K980" s="120" t="s">
        <v>90</v>
      </c>
      <c r="L980" s="117" t="s">
        <v>38</v>
      </c>
      <c r="M980" s="117">
        <v>57</v>
      </c>
      <c r="N980" s="117">
        <v>61</v>
      </c>
      <c r="O980" s="119">
        <f>IF(N980/M980*100&gt;110,110,N980/M980*100)</f>
        <v>107.01754385964912</v>
      </c>
      <c r="P980" s="117"/>
      <c r="Q980" s="115"/>
      <c r="R980" s="117"/>
      <c r="S980" s="599"/>
      <c r="T980" s="454"/>
    </row>
    <row r="981" spans="1:20" s="233" customFormat="1" ht="33" customHeight="1" x14ac:dyDescent="0.35">
      <c r="A981" s="500"/>
      <c r="B981" s="504"/>
      <c r="C981" s="117" t="s">
        <v>138</v>
      </c>
      <c r="D981" s="120" t="s">
        <v>591</v>
      </c>
      <c r="E981" s="117" t="s">
        <v>25</v>
      </c>
      <c r="F981" s="117">
        <v>100</v>
      </c>
      <c r="G981" s="117">
        <v>100</v>
      </c>
      <c r="H981" s="149">
        <f t="shared" si="84"/>
        <v>100</v>
      </c>
      <c r="I981" s="117"/>
      <c r="J981" s="123"/>
      <c r="K981" s="120"/>
      <c r="L981" s="117"/>
      <c r="M981" s="124"/>
      <c r="N981" s="124"/>
      <c r="O981" s="119"/>
      <c r="P981" s="132"/>
      <c r="Q981" s="115"/>
      <c r="R981" s="117"/>
      <c r="S981" s="599"/>
      <c r="T981" s="454"/>
    </row>
    <row r="982" spans="1:20" s="233" customFormat="1" ht="45.75" customHeight="1" x14ac:dyDescent="0.35">
      <c r="A982" s="500"/>
      <c r="B982" s="504"/>
      <c r="C982" s="117" t="s">
        <v>162</v>
      </c>
      <c r="D982" s="120" t="s">
        <v>488</v>
      </c>
      <c r="E982" s="117" t="s">
        <v>405</v>
      </c>
      <c r="F982" s="117">
        <v>100</v>
      </c>
      <c r="G982" s="117">
        <v>100</v>
      </c>
      <c r="H982" s="149">
        <f t="shared" si="84"/>
        <v>100</v>
      </c>
      <c r="I982" s="117"/>
      <c r="J982" s="123"/>
      <c r="K982" s="120"/>
      <c r="L982" s="117"/>
      <c r="M982" s="124"/>
      <c r="N982" s="124"/>
      <c r="O982" s="119"/>
      <c r="P982" s="132"/>
      <c r="Q982" s="115"/>
      <c r="R982" s="117"/>
      <c r="S982" s="599"/>
      <c r="T982" s="454"/>
    </row>
    <row r="983" spans="1:20" s="233" customFormat="1" ht="57.75" customHeight="1" x14ac:dyDescent="0.35">
      <c r="A983" s="500"/>
      <c r="B983" s="504"/>
      <c r="C983" s="117" t="s">
        <v>163</v>
      </c>
      <c r="D983" s="120" t="s">
        <v>406</v>
      </c>
      <c r="E983" s="117" t="s">
        <v>25</v>
      </c>
      <c r="F983" s="117">
        <v>90</v>
      </c>
      <c r="G983" s="117">
        <v>100</v>
      </c>
      <c r="H983" s="149">
        <f t="shared" si="84"/>
        <v>100</v>
      </c>
      <c r="I983" s="117"/>
      <c r="J983" s="123"/>
      <c r="K983" s="120"/>
      <c r="L983" s="117"/>
      <c r="M983" s="124"/>
      <c r="N983" s="124"/>
      <c r="O983" s="119"/>
      <c r="P983" s="132"/>
      <c r="Q983" s="115"/>
      <c r="R983" s="117"/>
      <c r="S983" s="599"/>
      <c r="T983" s="454"/>
    </row>
    <row r="984" spans="1:20" s="233" customFormat="1" ht="128.25" customHeight="1" x14ac:dyDescent="0.35">
      <c r="A984" s="500"/>
      <c r="B984" s="504"/>
      <c r="C984" s="117" t="s">
        <v>164</v>
      </c>
      <c r="D984" s="120" t="s">
        <v>131</v>
      </c>
      <c r="E984" s="117" t="s">
        <v>25</v>
      </c>
      <c r="F984" s="117">
        <v>100</v>
      </c>
      <c r="G984" s="117">
        <v>100</v>
      </c>
      <c r="H984" s="149">
        <f t="shared" si="84"/>
        <v>100</v>
      </c>
      <c r="I984" s="117"/>
      <c r="J984" s="123"/>
      <c r="K984" s="120"/>
      <c r="L984" s="117"/>
      <c r="M984" s="124"/>
      <c r="N984" s="124"/>
      <c r="O984" s="119"/>
      <c r="P984" s="132"/>
      <c r="Q984" s="115"/>
      <c r="R984" s="117"/>
      <c r="S984" s="599"/>
      <c r="T984" s="454"/>
    </row>
    <row r="985" spans="1:20" s="448" customFormat="1" ht="40.5" customHeight="1" x14ac:dyDescent="0.35">
      <c r="A985" s="500"/>
      <c r="B985" s="504"/>
      <c r="C985" s="208"/>
      <c r="D985" s="200" t="s">
        <v>6</v>
      </c>
      <c r="E985" s="208"/>
      <c r="F985" s="201"/>
      <c r="G985" s="201"/>
      <c r="H985" s="204"/>
      <c r="I985" s="204">
        <f>(H980+H981+H982+H983+H984)/5</f>
        <v>100</v>
      </c>
      <c r="J985" s="199"/>
      <c r="K985" s="200" t="s">
        <v>6</v>
      </c>
      <c r="L985" s="201"/>
      <c r="M985" s="205"/>
      <c r="N985" s="205"/>
      <c r="O985" s="204"/>
      <c r="P985" s="204">
        <f>O980</f>
        <v>107.01754385964912</v>
      </c>
      <c r="Q985" s="204">
        <f>(I985+P985)/2</f>
        <v>103.50877192982456</v>
      </c>
      <c r="R985" s="208" t="s">
        <v>31</v>
      </c>
      <c r="S985" s="599"/>
      <c r="T985" s="454"/>
    </row>
    <row r="986" spans="1:20" s="233" customFormat="1" ht="75.75" customHeight="1" x14ac:dyDescent="0.35">
      <c r="A986" s="500"/>
      <c r="B986" s="504"/>
      <c r="C986" s="116" t="s">
        <v>165</v>
      </c>
      <c r="D986" s="159" t="s">
        <v>134</v>
      </c>
      <c r="E986" s="117"/>
      <c r="F986" s="117"/>
      <c r="G986" s="117"/>
      <c r="H986" s="115"/>
      <c r="I986" s="115"/>
      <c r="J986" s="116" t="s">
        <v>165</v>
      </c>
      <c r="K986" s="159" t="str">
        <f>D986</f>
        <v>Реализация основных общеобразовательных программ среднего общего образования</v>
      </c>
      <c r="L986" s="117"/>
      <c r="M986" s="124"/>
      <c r="N986" s="124"/>
      <c r="O986" s="115"/>
      <c r="P986" s="132"/>
      <c r="Q986" s="115"/>
      <c r="R986" s="117"/>
      <c r="S986" s="599"/>
      <c r="T986" s="454"/>
    </row>
    <row r="987" spans="1:20" s="233" customFormat="1" ht="80.25" customHeight="1" x14ac:dyDescent="0.35">
      <c r="A987" s="500"/>
      <c r="B987" s="504"/>
      <c r="C987" s="117" t="s">
        <v>166</v>
      </c>
      <c r="D987" s="120" t="s">
        <v>135</v>
      </c>
      <c r="E987" s="117" t="s">
        <v>25</v>
      </c>
      <c r="F987" s="117">
        <v>100</v>
      </c>
      <c r="G987" s="117">
        <v>100</v>
      </c>
      <c r="H987" s="149">
        <f t="shared" ref="H987:H991" si="85">IF(G987/F987*100&gt;100,100,G987/F987*100)</f>
        <v>100</v>
      </c>
      <c r="I987" s="117"/>
      <c r="J987" s="123" t="s">
        <v>166</v>
      </c>
      <c r="K987" s="120" t="s">
        <v>90</v>
      </c>
      <c r="L987" s="117" t="s">
        <v>38</v>
      </c>
      <c r="M987" s="117">
        <v>13</v>
      </c>
      <c r="N987" s="117">
        <v>13</v>
      </c>
      <c r="O987" s="119">
        <f>IF(N987/M987*100&gt;110,110,N987/M987*100)</f>
        <v>100</v>
      </c>
      <c r="P987" s="117"/>
      <c r="Q987" s="115"/>
      <c r="R987" s="117"/>
      <c r="S987" s="599"/>
      <c r="T987" s="454"/>
    </row>
    <row r="988" spans="1:20" s="233" customFormat="1" ht="33" customHeight="1" x14ac:dyDescent="0.35">
      <c r="A988" s="500"/>
      <c r="B988" s="504"/>
      <c r="C988" s="117" t="s">
        <v>167</v>
      </c>
      <c r="D988" s="120" t="s">
        <v>592</v>
      </c>
      <c r="E988" s="117" t="s">
        <v>25</v>
      </c>
      <c r="F988" s="117">
        <v>100</v>
      </c>
      <c r="G988" s="117">
        <v>100</v>
      </c>
      <c r="H988" s="149">
        <f t="shared" si="85"/>
        <v>100</v>
      </c>
      <c r="I988" s="117"/>
      <c r="J988" s="123"/>
      <c r="K988" s="120"/>
      <c r="L988" s="117"/>
      <c r="M988" s="124"/>
      <c r="N988" s="124"/>
      <c r="O988" s="119"/>
      <c r="P988" s="132"/>
      <c r="Q988" s="115"/>
      <c r="R988" s="117"/>
      <c r="S988" s="599"/>
      <c r="T988" s="454"/>
    </row>
    <row r="989" spans="1:20" s="233" customFormat="1" ht="56.25" customHeight="1" x14ac:dyDescent="0.35">
      <c r="A989" s="500"/>
      <c r="B989" s="504"/>
      <c r="C989" s="117" t="s">
        <v>168</v>
      </c>
      <c r="D989" s="120" t="s">
        <v>488</v>
      </c>
      <c r="E989" s="117" t="s">
        <v>405</v>
      </c>
      <c r="F989" s="117">
        <v>100</v>
      </c>
      <c r="G989" s="117">
        <v>100</v>
      </c>
      <c r="H989" s="149">
        <f t="shared" si="85"/>
        <v>100</v>
      </c>
      <c r="I989" s="117"/>
      <c r="J989" s="123"/>
      <c r="K989" s="120"/>
      <c r="L989" s="117"/>
      <c r="M989" s="124"/>
      <c r="N989" s="124"/>
      <c r="O989" s="119"/>
      <c r="P989" s="132"/>
      <c r="Q989" s="115"/>
      <c r="R989" s="117"/>
      <c r="S989" s="599"/>
      <c r="T989" s="454"/>
    </row>
    <row r="990" spans="1:20" s="233" customFormat="1" ht="58.5" customHeight="1" x14ac:dyDescent="0.35">
      <c r="A990" s="500"/>
      <c r="B990" s="504"/>
      <c r="C990" s="117" t="s">
        <v>169</v>
      </c>
      <c r="D990" s="120" t="s">
        <v>406</v>
      </c>
      <c r="E990" s="117" t="s">
        <v>25</v>
      </c>
      <c r="F990" s="117">
        <v>90</v>
      </c>
      <c r="G990" s="117">
        <v>90</v>
      </c>
      <c r="H990" s="149">
        <f t="shared" si="85"/>
        <v>100</v>
      </c>
      <c r="I990" s="117"/>
      <c r="J990" s="123"/>
      <c r="K990" s="120"/>
      <c r="L990" s="117"/>
      <c r="M990" s="124"/>
      <c r="N990" s="124"/>
      <c r="O990" s="119"/>
      <c r="P990" s="132"/>
      <c r="Q990" s="115"/>
      <c r="R990" s="117"/>
      <c r="S990" s="599"/>
      <c r="T990" s="454"/>
    </row>
    <row r="991" spans="1:20" s="233" customFormat="1" ht="122.25" customHeight="1" x14ac:dyDescent="0.35">
      <c r="A991" s="500"/>
      <c r="B991" s="504"/>
      <c r="C991" s="117" t="s">
        <v>170</v>
      </c>
      <c r="D991" s="120" t="s">
        <v>131</v>
      </c>
      <c r="E991" s="117" t="s">
        <v>25</v>
      </c>
      <c r="F991" s="117">
        <v>100</v>
      </c>
      <c r="G991" s="117">
        <v>100</v>
      </c>
      <c r="H991" s="149">
        <f t="shared" si="85"/>
        <v>100</v>
      </c>
      <c r="I991" s="117"/>
      <c r="J991" s="123"/>
      <c r="K991" s="120"/>
      <c r="L991" s="117"/>
      <c r="M991" s="124"/>
      <c r="N991" s="124"/>
      <c r="O991" s="119"/>
      <c r="P991" s="132"/>
      <c r="Q991" s="115"/>
      <c r="R991" s="117"/>
      <c r="S991" s="599"/>
      <c r="T991" s="454"/>
    </row>
    <row r="992" spans="1:20" s="448" customFormat="1" ht="40.5" customHeight="1" x14ac:dyDescent="0.35">
      <c r="A992" s="500"/>
      <c r="B992" s="504"/>
      <c r="C992" s="208"/>
      <c r="D992" s="200" t="s">
        <v>6</v>
      </c>
      <c r="E992" s="208"/>
      <c r="F992" s="201"/>
      <c r="G992" s="201"/>
      <c r="H992" s="204"/>
      <c r="I992" s="204">
        <f>(H987+H988+H989+H990+H991)/5</f>
        <v>100</v>
      </c>
      <c r="J992" s="199"/>
      <c r="K992" s="200" t="s">
        <v>6</v>
      </c>
      <c r="L992" s="201"/>
      <c r="M992" s="205"/>
      <c r="N992" s="205"/>
      <c r="O992" s="204"/>
      <c r="P992" s="204">
        <f>O987</f>
        <v>100</v>
      </c>
      <c r="Q992" s="204">
        <f>(I992+P992)/2</f>
        <v>100</v>
      </c>
      <c r="R992" s="208" t="s">
        <v>31</v>
      </c>
      <c r="S992" s="599"/>
      <c r="T992" s="454"/>
    </row>
    <row r="993" spans="1:20" s="233" customFormat="1" ht="40.5" customHeight="1" x14ac:dyDescent="0.35">
      <c r="A993" s="500"/>
      <c r="B993" s="504"/>
      <c r="C993" s="116" t="s">
        <v>171</v>
      </c>
      <c r="D993" s="159" t="s">
        <v>91</v>
      </c>
      <c r="E993" s="116"/>
      <c r="F993" s="117"/>
      <c r="G993" s="117"/>
      <c r="H993" s="115"/>
      <c r="I993" s="115"/>
      <c r="J993" s="230" t="s">
        <v>171</v>
      </c>
      <c r="K993" s="159" t="s">
        <v>91</v>
      </c>
      <c r="L993" s="117"/>
      <c r="M993" s="231"/>
      <c r="N993" s="231"/>
      <c r="O993" s="115"/>
      <c r="P993" s="115"/>
      <c r="Q993" s="115"/>
      <c r="R993" s="116"/>
      <c r="S993" s="599"/>
      <c r="T993" s="454"/>
    </row>
    <row r="994" spans="1:20" s="233" customFormat="1" ht="40.5" customHeight="1" x14ac:dyDescent="0.35">
      <c r="A994" s="500"/>
      <c r="B994" s="504"/>
      <c r="C994" s="116" t="s">
        <v>491</v>
      </c>
      <c r="D994" s="120" t="s">
        <v>137</v>
      </c>
      <c r="E994" s="117" t="s">
        <v>25</v>
      </c>
      <c r="F994" s="117">
        <v>100</v>
      </c>
      <c r="G994" s="117">
        <v>100</v>
      </c>
      <c r="H994" s="149">
        <f t="shared" ref="H994:H995" si="86">IF(G994/F994*100&gt;100,100,G994/F994*100)</f>
        <v>100</v>
      </c>
      <c r="I994" s="117"/>
      <c r="J994" s="123" t="s">
        <v>172</v>
      </c>
      <c r="K994" s="120" t="s">
        <v>90</v>
      </c>
      <c r="L994" s="117" t="s">
        <v>38</v>
      </c>
      <c r="M994" s="117">
        <v>25</v>
      </c>
      <c r="N994" s="117">
        <v>23</v>
      </c>
      <c r="O994" s="119">
        <f>IF(N994/M994*100&gt;110,110,N994/M994*100)</f>
        <v>92</v>
      </c>
      <c r="P994" s="132"/>
      <c r="Q994" s="115"/>
      <c r="R994" s="117"/>
      <c r="S994" s="599"/>
      <c r="T994" s="454"/>
    </row>
    <row r="995" spans="1:20" s="233" customFormat="1" ht="40.5" customHeight="1" x14ac:dyDescent="0.35">
      <c r="A995" s="500"/>
      <c r="B995" s="504"/>
      <c r="C995" s="116" t="s">
        <v>173</v>
      </c>
      <c r="D995" s="120" t="s">
        <v>139</v>
      </c>
      <c r="E995" s="117" t="s">
        <v>25</v>
      </c>
      <c r="F995" s="117">
        <v>90</v>
      </c>
      <c r="G995" s="117">
        <v>90</v>
      </c>
      <c r="H995" s="149">
        <f t="shared" si="86"/>
        <v>100</v>
      </c>
      <c r="I995" s="117"/>
      <c r="J995" s="123"/>
      <c r="K995" s="120"/>
      <c r="L995" s="117"/>
      <c r="M995" s="124"/>
      <c r="N995" s="124"/>
      <c r="O995" s="119"/>
      <c r="P995" s="132"/>
      <c r="Q995" s="115"/>
      <c r="R995" s="117"/>
      <c r="S995" s="599"/>
      <c r="T995" s="454"/>
    </row>
    <row r="996" spans="1:20" s="448" customFormat="1" ht="40.5" customHeight="1" x14ac:dyDescent="0.35">
      <c r="A996" s="500"/>
      <c r="B996" s="504"/>
      <c r="C996" s="208"/>
      <c r="D996" s="200" t="s">
        <v>6</v>
      </c>
      <c r="E996" s="208"/>
      <c r="F996" s="201"/>
      <c r="G996" s="201"/>
      <c r="H996" s="204"/>
      <c r="I996" s="204">
        <f>H995</f>
        <v>100</v>
      </c>
      <c r="J996" s="199"/>
      <c r="K996" s="200" t="s">
        <v>6</v>
      </c>
      <c r="L996" s="201"/>
      <c r="M996" s="205"/>
      <c r="N996" s="205"/>
      <c r="O996" s="204"/>
      <c r="P996" s="204">
        <f>O994</f>
        <v>92</v>
      </c>
      <c r="Q996" s="204">
        <f>(I996+P996)/2</f>
        <v>96</v>
      </c>
      <c r="R996" s="208" t="s">
        <v>376</v>
      </c>
      <c r="S996" s="599"/>
      <c r="T996" s="454"/>
    </row>
    <row r="997" spans="1:20" s="233" customFormat="1" ht="58.5" customHeight="1" x14ac:dyDescent="0.35">
      <c r="A997" s="500"/>
      <c r="B997" s="504"/>
      <c r="C997" s="116" t="s">
        <v>209</v>
      </c>
      <c r="D997" s="159" t="s">
        <v>213</v>
      </c>
      <c r="E997" s="117"/>
      <c r="F997" s="117"/>
      <c r="G997" s="117"/>
      <c r="H997" s="115"/>
      <c r="I997" s="115"/>
      <c r="J997" s="116" t="str">
        <f>C997</f>
        <v>VII</v>
      </c>
      <c r="K997" s="159" t="str">
        <f>D997</f>
        <v>Реализация дополнительных общеразвивающих программ</v>
      </c>
      <c r="L997" s="117"/>
      <c r="M997" s="124"/>
      <c r="N997" s="124"/>
      <c r="O997" s="115"/>
      <c r="P997" s="132"/>
      <c r="Q997" s="115"/>
      <c r="R997" s="117"/>
      <c r="S997" s="599"/>
      <c r="T997" s="454"/>
    </row>
    <row r="998" spans="1:20" s="233" customFormat="1" ht="87.75" customHeight="1" x14ac:dyDescent="0.35">
      <c r="A998" s="500"/>
      <c r="B998" s="504"/>
      <c r="C998" s="117" t="s">
        <v>210</v>
      </c>
      <c r="D998" s="120" t="s">
        <v>139</v>
      </c>
      <c r="E998" s="117" t="s">
        <v>25</v>
      </c>
      <c r="F998" s="117">
        <v>90</v>
      </c>
      <c r="G998" s="117">
        <v>90</v>
      </c>
      <c r="H998" s="149">
        <f>IF(G998/F998*100&gt;100,100,G998/F998*100)</f>
        <v>100</v>
      </c>
      <c r="I998" s="117"/>
      <c r="J998" s="117" t="str">
        <f>C998</f>
        <v>7.1.</v>
      </c>
      <c r="K998" s="120" t="s">
        <v>489</v>
      </c>
      <c r="L998" s="117" t="s">
        <v>353</v>
      </c>
      <c r="M998" s="117">
        <v>10282</v>
      </c>
      <c r="N998" s="117">
        <v>10282</v>
      </c>
      <c r="O998" s="119">
        <f>IF(N998/M998*100&gt;110,110,N998/M998*100)</f>
        <v>100</v>
      </c>
      <c r="P998" s="132"/>
      <c r="Q998" s="115"/>
      <c r="R998" s="117"/>
      <c r="S998" s="599"/>
      <c r="T998" s="454"/>
    </row>
    <row r="999" spans="1:20" s="448" customFormat="1" ht="45.75" customHeight="1" x14ac:dyDescent="0.35">
      <c r="A999" s="500"/>
      <c r="B999" s="504"/>
      <c r="C999" s="201"/>
      <c r="D999" s="200" t="s">
        <v>6</v>
      </c>
      <c r="E999" s="208"/>
      <c r="F999" s="201"/>
      <c r="G999" s="201"/>
      <c r="H999" s="204"/>
      <c r="I999" s="204">
        <f>H998</f>
        <v>100</v>
      </c>
      <c r="J999" s="199"/>
      <c r="K999" s="200" t="s">
        <v>6</v>
      </c>
      <c r="L999" s="201"/>
      <c r="M999" s="205"/>
      <c r="N999" s="205"/>
      <c r="O999" s="204"/>
      <c r="P999" s="204">
        <f>O998</f>
        <v>100</v>
      </c>
      <c r="Q999" s="204">
        <f>(I999+P999)/2</f>
        <v>100</v>
      </c>
      <c r="R999" s="208" t="s">
        <v>31</v>
      </c>
      <c r="S999" s="599"/>
      <c r="T999" s="454"/>
    </row>
    <row r="1000" spans="1:20" s="233" customFormat="1" ht="81" customHeight="1" x14ac:dyDescent="0.35">
      <c r="A1000" s="500">
        <v>59</v>
      </c>
      <c r="B1000" s="504" t="s">
        <v>160</v>
      </c>
      <c r="C1000" s="116" t="s">
        <v>12</v>
      </c>
      <c r="D1000" s="159" t="s">
        <v>129</v>
      </c>
      <c r="E1000" s="116"/>
      <c r="F1000" s="116"/>
      <c r="G1000" s="116"/>
      <c r="H1000" s="115"/>
      <c r="I1000" s="115"/>
      <c r="J1000" s="116" t="s">
        <v>12</v>
      </c>
      <c r="K1000" s="159" t="s">
        <v>129</v>
      </c>
      <c r="L1000" s="117"/>
      <c r="M1000" s="117"/>
      <c r="N1000" s="117"/>
      <c r="O1000" s="115"/>
      <c r="P1000" s="132"/>
      <c r="Q1000" s="115"/>
      <c r="R1000" s="117"/>
      <c r="S1000" s="599" t="s">
        <v>287</v>
      </c>
      <c r="T1000" s="232"/>
    </row>
    <row r="1001" spans="1:20" s="233" customFormat="1" ht="80.25" customHeight="1" x14ac:dyDescent="0.35">
      <c r="A1001" s="500"/>
      <c r="B1001" s="504"/>
      <c r="C1001" s="117" t="s">
        <v>7</v>
      </c>
      <c r="D1001" s="120" t="s">
        <v>130</v>
      </c>
      <c r="E1001" s="117" t="s">
        <v>25</v>
      </c>
      <c r="F1001" s="117">
        <v>100</v>
      </c>
      <c r="G1001" s="117">
        <v>100</v>
      </c>
      <c r="H1001" s="149">
        <f t="shared" ref="H1001:H1005" si="87">IF(G1001/F1001*100&gt;100,100,G1001/F1001*100)</f>
        <v>100</v>
      </c>
      <c r="I1001" s="117"/>
      <c r="J1001" s="117" t="s">
        <v>7</v>
      </c>
      <c r="K1001" s="120" t="s">
        <v>90</v>
      </c>
      <c r="L1001" s="117" t="s">
        <v>38</v>
      </c>
      <c r="M1001" s="117">
        <v>226</v>
      </c>
      <c r="N1001" s="117">
        <v>214</v>
      </c>
      <c r="O1001" s="119">
        <f>IF(N1001/M1001*100&gt;110,110,N1001/M1001*100)</f>
        <v>94.690265486725664</v>
      </c>
      <c r="P1001" s="132"/>
      <c r="Q1001" s="115"/>
      <c r="R1001" s="117"/>
      <c r="S1001" s="599"/>
      <c r="T1001" s="232"/>
    </row>
    <row r="1002" spans="1:20" s="233" customFormat="1" x14ac:dyDescent="0.35">
      <c r="A1002" s="500"/>
      <c r="B1002" s="504"/>
      <c r="C1002" s="117" t="s">
        <v>8</v>
      </c>
      <c r="D1002" s="120" t="s">
        <v>593</v>
      </c>
      <c r="E1002" s="117" t="s">
        <v>25</v>
      </c>
      <c r="F1002" s="117">
        <v>100</v>
      </c>
      <c r="G1002" s="117">
        <v>100</v>
      </c>
      <c r="H1002" s="149">
        <f t="shared" si="87"/>
        <v>100</v>
      </c>
      <c r="I1002" s="117"/>
      <c r="J1002" s="117"/>
      <c r="K1002" s="133"/>
      <c r="L1002" s="117"/>
      <c r="M1002" s="122"/>
      <c r="N1002" s="122"/>
      <c r="O1002" s="119"/>
      <c r="P1002" s="132"/>
      <c r="Q1002" s="115"/>
      <c r="R1002" s="117"/>
      <c r="S1002" s="599"/>
      <c r="T1002" s="232"/>
    </row>
    <row r="1003" spans="1:20" s="233" customFormat="1" ht="42.75" customHeight="1" x14ac:dyDescent="0.35">
      <c r="A1003" s="500"/>
      <c r="B1003" s="504"/>
      <c r="C1003" s="117" t="s">
        <v>9</v>
      </c>
      <c r="D1003" s="120" t="s">
        <v>488</v>
      </c>
      <c r="E1003" s="117" t="s">
        <v>405</v>
      </c>
      <c r="F1003" s="117">
        <v>100</v>
      </c>
      <c r="G1003" s="117">
        <v>100</v>
      </c>
      <c r="H1003" s="149">
        <f t="shared" si="87"/>
        <v>100</v>
      </c>
      <c r="I1003" s="117"/>
      <c r="J1003" s="123"/>
      <c r="K1003" s="120"/>
      <c r="L1003" s="117"/>
      <c r="M1003" s="124"/>
      <c r="N1003" s="124"/>
      <c r="O1003" s="119"/>
      <c r="P1003" s="132"/>
      <c r="Q1003" s="115"/>
      <c r="R1003" s="117"/>
      <c r="S1003" s="599"/>
      <c r="T1003" s="232"/>
    </row>
    <row r="1004" spans="1:20" s="233" customFormat="1" ht="61.5" customHeight="1" x14ac:dyDescent="0.35">
      <c r="A1004" s="500"/>
      <c r="B1004" s="504"/>
      <c r="C1004" s="117" t="s">
        <v>10</v>
      </c>
      <c r="D1004" s="120" t="s">
        <v>406</v>
      </c>
      <c r="E1004" s="117" t="s">
        <v>25</v>
      </c>
      <c r="F1004" s="117">
        <v>90</v>
      </c>
      <c r="G1004" s="117">
        <v>100</v>
      </c>
      <c r="H1004" s="149">
        <f t="shared" si="87"/>
        <v>100</v>
      </c>
      <c r="I1004" s="117"/>
      <c r="J1004" s="123"/>
      <c r="K1004" s="120"/>
      <c r="L1004" s="117"/>
      <c r="M1004" s="124"/>
      <c r="N1004" s="124"/>
      <c r="O1004" s="119"/>
      <c r="P1004" s="132"/>
      <c r="Q1004" s="115"/>
      <c r="R1004" s="117"/>
      <c r="S1004" s="599"/>
      <c r="T1004" s="232"/>
    </row>
    <row r="1005" spans="1:20" s="233" customFormat="1" ht="126" customHeight="1" x14ac:dyDescent="0.35">
      <c r="A1005" s="500"/>
      <c r="B1005" s="504"/>
      <c r="C1005" s="117" t="s">
        <v>35</v>
      </c>
      <c r="D1005" s="120" t="s">
        <v>131</v>
      </c>
      <c r="E1005" s="117" t="s">
        <v>25</v>
      </c>
      <c r="F1005" s="117">
        <v>100</v>
      </c>
      <c r="G1005" s="117">
        <v>100</v>
      </c>
      <c r="H1005" s="149">
        <f t="shared" si="87"/>
        <v>100</v>
      </c>
      <c r="I1005" s="117"/>
      <c r="J1005" s="123"/>
      <c r="K1005" s="120"/>
      <c r="L1005" s="117"/>
      <c r="M1005" s="124"/>
      <c r="N1005" s="124"/>
      <c r="O1005" s="119"/>
      <c r="P1005" s="132"/>
      <c r="Q1005" s="115"/>
      <c r="R1005" s="117"/>
      <c r="S1005" s="599"/>
      <c r="T1005" s="232"/>
    </row>
    <row r="1006" spans="1:20" s="129" customFormat="1" ht="40.5" customHeight="1" x14ac:dyDescent="0.35">
      <c r="A1006" s="500"/>
      <c r="B1006" s="504"/>
      <c r="C1006" s="208"/>
      <c r="D1006" s="200" t="s">
        <v>6</v>
      </c>
      <c r="E1006" s="208"/>
      <c r="F1006" s="201"/>
      <c r="G1006" s="201"/>
      <c r="H1006" s="204"/>
      <c r="I1006" s="204">
        <f>(H1001+H1002+H1003+H1004+H1005)/5</f>
        <v>100</v>
      </c>
      <c r="J1006" s="199"/>
      <c r="K1006" s="200" t="s">
        <v>6</v>
      </c>
      <c r="L1006" s="201"/>
      <c r="M1006" s="205"/>
      <c r="N1006" s="205"/>
      <c r="O1006" s="204"/>
      <c r="P1006" s="204">
        <f>O1001</f>
        <v>94.690265486725664</v>
      </c>
      <c r="Q1006" s="204">
        <f>(I1006+P1006)/2</f>
        <v>97.345132743362825</v>
      </c>
      <c r="R1006" s="208" t="s">
        <v>376</v>
      </c>
      <c r="S1006" s="599"/>
      <c r="T1006" s="128"/>
    </row>
    <row r="1007" spans="1:20" s="233" customFormat="1" ht="65.25" customHeight="1" x14ac:dyDescent="0.35">
      <c r="A1007" s="500"/>
      <c r="B1007" s="504"/>
      <c r="C1007" s="116" t="s">
        <v>13</v>
      </c>
      <c r="D1007" s="159" t="s">
        <v>132</v>
      </c>
      <c r="E1007" s="117"/>
      <c r="F1007" s="117"/>
      <c r="G1007" s="117"/>
      <c r="H1007" s="115"/>
      <c r="I1007" s="115"/>
      <c r="J1007" s="116" t="s">
        <v>13</v>
      </c>
      <c r="K1007" s="159" t="s">
        <v>132</v>
      </c>
      <c r="L1007" s="117"/>
      <c r="M1007" s="124"/>
      <c r="N1007" s="124"/>
      <c r="O1007" s="115"/>
      <c r="P1007" s="132"/>
      <c r="Q1007" s="115"/>
      <c r="R1007" s="117"/>
      <c r="S1007" s="599"/>
      <c r="T1007" s="232"/>
    </row>
    <row r="1008" spans="1:20" s="233" customFormat="1" ht="65.25" customHeight="1" x14ac:dyDescent="0.35">
      <c r="A1008" s="500"/>
      <c r="B1008" s="504"/>
      <c r="C1008" s="117" t="s">
        <v>14</v>
      </c>
      <c r="D1008" s="120" t="s">
        <v>133</v>
      </c>
      <c r="E1008" s="117" t="s">
        <v>25</v>
      </c>
      <c r="F1008" s="117">
        <v>100</v>
      </c>
      <c r="G1008" s="117">
        <v>100</v>
      </c>
      <c r="H1008" s="149">
        <f>IF(G1008/F1008*100&gt;100,100,G1008/F1008*100)</f>
        <v>100</v>
      </c>
      <c r="I1008" s="117"/>
      <c r="J1008" s="123" t="s">
        <v>14</v>
      </c>
      <c r="K1008" s="120" t="s">
        <v>90</v>
      </c>
      <c r="L1008" s="117" t="s">
        <v>38</v>
      </c>
      <c r="M1008" s="117">
        <v>253</v>
      </c>
      <c r="N1008" s="117">
        <v>251</v>
      </c>
      <c r="O1008" s="119">
        <f>IF(N1008/M1008*100&gt;110,110,N1008/M1008*100)</f>
        <v>99.209486166007906</v>
      </c>
      <c r="P1008" s="117"/>
      <c r="Q1008" s="115"/>
      <c r="R1008" s="117"/>
      <c r="S1008" s="599"/>
      <c r="T1008" s="232"/>
    </row>
    <row r="1009" spans="1:20" s="233" customFormat="1" x14ac:dyDescent="0.35">
      <c r="A1009" s="500"/>
      <c r="B1009" s="504"/>
      <c r="C1009" s="117" t="s">
        <v>15</v>
      </c>
      <c r="D1009" s="120" t="s">
        <v>591</v>
      </c>
      <c r="E1009" s="117" t="s">
        <v>25</v>
      </c>
      <c r="F1009" s="117">
        <v>100</v>
      </c>
      <c r="G1009" s="117">
        <v>100</v>
      </c>
      <c r="H1009" s="149">
        <f t="shared" ref="H1009:H1012" si="88">IF(G1009/F1009*100&gt;100,100,G1009/F1009*100)</f>
        <v>100</v>
      </c>
      <c r="I1009" s="117"/>
      <c r="J1009" s="123"/>
      <c r="K1009" s="120"/>
      <c r="L1009" s="117"/>
      <c r="M1009" s="124"/>
      <c r="N1009" s="124"/>
      <c r="O1009" s="119"/>
      <c r="P1009" s="132"/>
      <c r="Q1009" s="115"/>
      <c r="R1009" s="117"/>
      <c r="S1009" s="599"/>
      <c r="T1009" s="232"/>
    </row>
    <row r="1010" spans="1:20" s="233" customFormat="1" ht="43.5" customHeight="1" x14ac:dyDescent="0.35">
      <c r="A1010" s="500"/>
      <c r="B1010" s="504"/>
      <c r="C1010" s="117" t="s">
        <v>39</v>
      </c>
      <c r="D1010" s="120" t="s">
        <v>488</v>
      </c>
      <c r="E1010" s="117" t="s">
        <v>405</v>
      </c>
      <c r="F1010" s="117">
        <v>100</v>
      </c>
      <c r="G1010" s="117">
        <v>100</v>
      </c>
      <c r="H1010" s="149">
        <f t="shared" si="88"/>
        <v>100</v>
      </c>
      <c r="I1010" s="117"/>
      <c r="J1010" s="123"/>
      <c r="K1010" s="120"/>
      <c r="L1010" s="117"/>
      <c r="M1010" s="124"/>
      <c r="N1010" s="124"/>
      <c r="O1010" s="119"/>
      <c r="P1010" s="132"/>
      <c r="Q1010" s="115"/>
      <c r="R1010" s="117"/>
      <c r="S1010" s="599"/>
      <c r="T1010" s="232"/>
    </row>
    <row r="1011" spans="1:20" s="233" customFormat="1" ht="57.75" customHeight="1" x14ac:dyDescent="0.35">
      <c r="A1011" s="500"/>
      <c r="B1011" s="504"/>
      <c r="C1011" s="117" t="s">
        <v>45</v>
      </c>
      <c r="D1011" s="120" t="s">
        <v>406</v>
      </c>
      <c r="E1011" s="117" t="s">
        <v>25</v>
      </c>
      <c r="F1011" s="117">
        <v>90</v>
      </c>
      <c r="G1011" s="117">
        <v>100</v>
      </c>
      <c r="H1011" s="149">
        <f t="shared" si="88"/>
        <v>100</v>
      </c>
      <c r="I1011" s="117"/>
      <c r="J1011" s="123"/>
      <c r="K1011" s="120"/>
      <c r="L1011" s="117"/>
      <c r="M1011" s="124"/>
      <c r="N1011" s="124"/>
      <c r="O1011" s="119"/>
      <c r="P1011" s="132"/>
      <c r="Q1011" s="115"/>
      <c r="R1011" s="117"/>
      <c r="S1011" s="599"/>
      <c r="T1011" s="232"/>
    </row>
    <row r="1012" spans="1:20" s="233" customFormat="1" ht="129.75" customHeight="1" x14ac:dyDescent="0.35">
      <c r="A1012" s="500"/>
      <c r="B1012" s="504"/>
      <c r="C1012" s="117" t="s">
        <v>66</v>
      </c>
      <c r="D1012" s="120" t="s">
        <v>131</v>
      </c>
      <c r="E1012" s="117" t="s">
        <v>25</v>
      </c>
      <c r="F1012" s="117">
        <v>100</v>
      </c>
      <c r="G1012" s="117">
        <v>100</v>
      </c>
      <c r="H1012" s="149">
        <f t="shared" si="88"/>
        <v>100</v>
      </c>
      <c r="I1012" s="117"/>
      <c r="J1012" s="123"/>
      <c r="K1012" s="120"/>
      <c r="L1012" s="117"/>
      <c r="M1012" s="124"/>
      <c r="N1012" s="124"/>
      <c r="O1012" s="119"/>
      <c r="P1012" s="132"/>
      <c r="Q1012" s="115"/>
      <c r="R1012" s="117"/>
      <c r="S1012" s="599"/>
      <c r="T1012" s="232"/>
    </row>
    <row r="1013" spans="1:20" s="129" customFormat="1" ht="40.5" customHeight="1" x14ac:dyDescent="0.35">
      <c r="A1013" s="500"/>
      <c r="B1013" s="504"/>
      <c r="C1013" s="208"/>
      <c r="D1013" s="200" t="s">
        <v>6</v>
      </c>
      <c r="E1013" s="208"/>
      <c r="F1013" s="201"/>
      <c r="G1013" s="201"/>
      <c r="H1013" s="204"/>
      <c r="I1013" s="204">
        <f>(H1008+H1009+H1010+H1011+H1012)/5</f>
        <v>100</v>
      </c>
      <c r="J1013" s="199"/>
      <c r="K1013" s="200" t="s">
        <v>6</v>
      </c>
      <c r="L1013" s="201"/>
      <c r="M1013" s="205"/>
      <c r="N1013" s="205"/>
      <c r="O1013" s="204"/>
      <c r="P1013" s="204">
        <f>O1008</f>
        <v>99.209486166007906</v>
      </c>
      <c r="Q1013" s="204">
        <f>(I1013+P1013)/2</f>
        <v>99.604743083003953</v>
      </c>
      <c r="R1013" s="208" t="s">
        <v>376</v>
      </c>
      <c r="S1013" s="599"/>
      <c r="T1013" s="128"/>
    </row>
    <row r="1014" spans="1:20" s="233" customFormat="1" ht="66" customHeight="1" x14ac:dyDescent="0.35">
      <c r="A1014" s="500"/>
      <c r="B1014" s="504"/>
      <c r="C1014" s="116" t="s">
        <v>28</v>
      </c>
      <c r="D1014" s="159" t="s">
        <v>134</v>
      </c>
      <c r="E1014" s="117"/>
      <c r="F1014" s="117"/>
      <c r="G1014" s="117"/>
      <c r="H1014" s="115"/>
      <c r="I1014" s="115"/>
      <c r="J1014" s="116" t="s">
        <v>28</v>
      </c>
      <c r="K1014" s="159" t="str">
        <f>D1014</f>
        <v>Реализация основных общеобразовательных программ среднего общего образования</v>
      </c>
      <c r="L1014" s="117"/>
      <c r="M1014" s="124"/>
      <c r="N1014" s="124"/>
      <c r="O1014" s="115"/>
      <c r="P1014" s="132"/>
      <c r="Q1014" s="115"/>
      <c r="R1014" s="117"/>
      <c r="S1014" s="599"/>
      <c r="T1014" s="232"/>
    </row>
    <row r="1015" spans="1:20" s="233" customFormat="1" ht="66" customHeight="1" x14ac:dyDescent="0.35">
      <c r="A1015" s="500"/>
      <c r="B1015" s="504"/>
      <c r="C1015" s="117" t="s">
        <v>29</v>
      </c>
      <c r="D1015" s="120" t="s">
        <v>135</v>
      </c>
      <c r="E1015" s="117" t="s">
        <v>25</v>
      </c>
      <c r="F1015" s="117">
        <v>100</v>
      </c>
      <c r="G1015" s="117">
        <v>100</v>
      </c>
      <c r="H1015" s="149">
        <f t="shared" ref="H1015:H1019" si="89">IF(G1015/F1015*100&gt;100,100,G1015/F1015*100)</f>
        <v>100</v>
      </c>
      <c r="I1015" s="117"/>
      <c r="J1015" s="123" t="s">
        <v>29</v>
      </c>
      <c r="K1015" s="120" t="s">
        <v>90</v>
      </c>
      <c r="L1015" s="117" t="s">
        <v>38</v>
      </c>
      <c r="M1015" s="117">
        <v>43</v>
      </c>
      <c r="N1015" s="117">
        <v>41</v>
      </c>
      <c r="O1015" s="119">
        <f>IF(N1015/M1015*100&gt;110,110,N1015/M1015*100)</f>
        <v>95.348837209302332</v>
      </c>
      <c r="P1015" s="117"/>
      <c r="Q1015" s="115"/>
      <c r="R1015" s="117"/>
      <c r="S1015" s="599"/>
      <c r="T1015" s="232"/>
    </row>
    <row r="1016" spans="1:20" s="233" customFormat="1" x14ac:dyDescent="0.35">
      <c r="A1016" s="500"/>
      <c r="B1016" s="504"/>
      <c r="C1016" s="117" t="s">
        <v>30</v>
      </c>
      <c r="D1016" s="120" t="s">
        <v>592</v>
      </c>
      <c r="E1016" s="117" t="s">
        <v>25</v>
      </c>
      <c r="F1016" s="117">
        <v>100</v>
      </c>
      <c r="G1016" s="117">
        <v>100</v>
      </c>
      <c r="H1016" s="149">
        <f t="shared" si="89"/>
        <v>100</v>
      </c>
      <c r="I1016" s="117"/>
      <c r="J1016" s="123"/>
      <c r="K1016" s="120"/>
      <c r="L1016" s="117"/>
      <c r="M1016" s="124"/>
      <c r="N1016" s="124"/>
      <c r="O1016" s="119"/>
      <c r="P1016" s="132"/>
      <c r="Q1016" s="115"/>
      <c r="R1016" s="117"/>
      <c r="S1016" s="599"/>
      <c r="T1016" s="232"/>
    </row>
    <row r="1017" spans="1:20" s="233" customFormat="1" ht="47.25" customHeight="1" x14ac:dyDescent="0.35">
      <c r="A1017" s="500"/>
      <c r="B1017" s="504"/>
      <c r="C1017" s="117" t="s">
        <v>52</v>
      </c>
      <c r="D1017" s="120" t="s">
        <v>488</v>
      </c>
      <c r="E1017" s="117" t="s">
        <v>405</v>
      </c>
      <c r="F1017" s="117">
        <v>100</v>
      </c>
      <c r="G1017" s="117">
        <v>100</v>
      </c>
      <c r="H1017" s="149">
        <f t="shared" si="89"/>
        <v>100</v>
      </c>
      <c r="I1017" s="117"/>
      <c r="J1017" s="123"/>
      <c r="K1017" s="120"/>
      <c r="L1017" s="117"/>
      <c r="M1017" s="124"/>
      <c r="N1017" s="124"/>
      <c r="O1017" s="119"/>
      <c r="P1017" s="132"/>
      <c r="Q1017" s="115"/>
      <c r="R1017" s="117"/>
      <c r="S1017" s="599"/>
      <c r="T1017" s="232"/>
    </row>
    <row r="1018" spans="1:20" s="233" customFormat="1" ht="60" customHeight="1" x14ac:dyDescent="0.35">
      <c r="A1018" s="500"/>
      <c r="B1018" s="504"/>
      <c r="C1018" s="117" t="s">
        <v>53</v>
      </c>
      <c r="D1018" s="120" t="s">
        <v>406</v>
      </c>
      <c r="E1018" s="117" t="s">
        <v>25</v>
      </c>
      <c r="F1018" s="117">
        <v>90</v>
      </c>
      <c r="G1018" s="117">
        <v>100</v>
      </c>
      <c r="H1018" s="149">
        <f t="shared" si="89"/>
        <v>100</v>
      </c>
      <c r="I1018" s="117"/>
      <c r="J1018" s="123"/>
      <c r="K1018" s="120"/>
      <c r="L1018" s="117"/>
      <c r="M1018" s="124"/>
      <c r="N1018" s="124"/>
      <c r="O1018" s="119"/>
      <c r="P1018" s="132"/>
      <c r="Q1018" s="115"/>
      <c r="R1018" s="117"/>
      <c r="S1018" s="599"/>
      <c r="T1018" s="232"/>
    </row>
    <row r="1019" spans="1:20" s="233" customFormat="1" ht="126" customHeight="1" x14ac:dyDescent="0.35">
      <c r="A1019" s="500"/>
      <c r="B1019" s="504"/>
      <c r="C1019" s="117" t="s">
        <v>136</v>
      </c>
      <c r="D1019" s="120" t="s">
        <v>131</v>
      </c>
      <c r="E1019" s="117" t="s">
        <v>25</v>
      </c>
      <c r="F1019" s="117">
        <v>100</v>
      </c>
      <c r="G1019" s="117">
        <v>100</v>
      </c>
      <c r="H1019" s="149">
        <f t="shared" si="89"/>
        <v>100</v>
      </c>
      <c r="I1019" s="117"/>
      <c r="J1019" s="123"/>
      <c r="K1019" s="120"/>
      <c r="L1019" s="117"/>
      <c r="M1019" s="124"/>
      <c r="N1019" s="124"/>
      <c r="O1019" s="119"/>
      <c r="P1019" s="132"/>
      <c r="Q1019" s="115"/>
      <c r="R1019" s="117"/>
      <c r="S1019" s="599"/>
      <c r="T1019" s="232"/>
    </row>
    <row r="1020" spans="1:20" s="129" customFormat="1" ht="40.5" customHeight="1" x14ac:dyDescent="0.35">
      <c r="A1020" s="500"/>
      <c r="B1020" s="504"/>
      <c r="C1020" s="208"/>
      <c r="D1020" s="200" t="s">
        <v>6</v>
      </c>
      <c r="E1020" s="208"/>
      <c r="F1020" s="201"/>
      <c r="G1020" s="201"/>
      <c r="H1020" s="204"/>
      <c r="I1020" s="204">
        <f>(H1015+H1016+H1017+H1018+H1019)/5</f>
        <v>100</v>
      </c>
      <c r="J1020" s="199"/>
      <c r="K1020" s="200" t="s">
        <v>6</v>
      </c>
      <c r="L1020" s="201"/>
      <c r="M1020" s="205"/>
      <c r="N1020" s="205"/>
      <c r="O1020" s="204"/>
      <c r="P1020" s="204">
        <f>O1015</f>
        <v>95.348837209302332</v>
      </c>
      <c r="Q1020" s="204">
        <f>(I1020+P1020)/2</f>
        <v>97.674418604651166</v>
      </c>
      <c r="R1020" s="208" t="s">
        <v>376</v>
      </c>
      <c r="S1020" s="599"/>
      <c r="T1020" s="128"/>
    </row>
    <row r="1021" spans="1:20" s="233" customFormat="1" x14ac:dyDescent="0.35">
      <c r="A1021" s="500"/>
      <c r="B1021" s="504"/>
      <c r="C1021" s="116" t="s">
        <v>42</v>
      </c>
      <c r="D1021" s="159" t="s">
        <v>91</v>
      </c>
      <c r="E1021" s="117"/>
      <c r="F1021" s="117"/>
      <c r="G1021" s="117"/>
      <c r="H1021" s="115"/>
      <c r="I1021" s="115"/>
      <c r="J1021" s="116" t="s">
        <v>42</v>
      </c>
      <c r="K1021" s="159" t="s">
        <v>91</v>
      </c>
      <c r="L1021" s="117"/>
      <c r="M1021" s="124"/>
      <c r="N1021" s="124"/>
      <c r="O1021" s="115"/>
      <c r="P1021" s="132"/>
      <c r="Q1021" s="115"/>
      <c r="R1021" s="117"/>
      <c r="S1021" s="599"/>
      <c r="T1021" s="232"/>
    </row>
    <row r="1022" spans="1:20" s="233" customFormat="1" ht="45.75" customHeight="1" x14ac:dyDescent="0.35">
      <c r="A1022" s="500"/>
      <c r="B1022" s="504"/>
      <c r="C1022" s="117" t="s">
        <v>43</v>
      </c>
      <c r="D1022" s="120" t="s">
        <v>137</v>
      </c>
      <c r="E1022" s="117" t="s">
        <v>25</v>
      </c>
      <c r="F1022" s="117">
        <v>100</v>
      </c>
      <c r="G1022" s="117">
        <v>100</v>
      </c>
      <c r="H1022" s="149">
        <f t="shared" ref="H1022:H1023" si="90">IF(G1022/F1022*100&gt;100,100,G1022/F1022*100)</f>
        <v>100</v>
      </c>
      <c r="I1022" s="117"/>
      <c r="J1022" s="123" t="s">
        <v>43</v>
      </c>
      <c r="K1022" s="120" t="s">
        <v>90</v>
      </c>
      <c r="L1022" s="117" t="s">
        <v>38</v>
      </c>
      <c r="M1022" s="117">
        <v>46</v>
      </c>
      <c r="N1022" s="117">
        <v>46</v>
      </c>
      <c r="O1022" s="119">
        <f>IF(N1022/M1022*100&gt;110,110,N1022/M1022*100)</f>
        <v>100</v>
      </c>
      <c r="P1022" s="132"/>
      <c r="Q1022" s="115"/>
      <c r="R1022" s="117"/>
      <c r="S1022" s="599"/>
      <c r="T1022" s="232"/>
    </row>
    <row r="1023" spans="1:20" s="233" customFormat="1" ht="78.75" customHeight="1" x14ac:dyDescent="0.35">
      <c r="A1023" s="500"/>
      <c r="B1023" s="504"/>
      <c r="C1023" s="117" t="s">
        <v>138</v>
      </c>
      <c r="D1023" s="120" t="s">
        <v>139</v>
      </c>
      <c r="E1023" s="117" t="s">
        <v>25</v>
      </c>
      <c r="F1023" s="117">
        <v>90</v>
      </c>
      <c r="G1023" s="117">
        <v>90</v>
      </c>
      <c r="H1023" s="149">
        <f t="shared" si="90"/>
        <v>100</v>
      </c>
      <c r="I1023" s="117"/>
      <c r="J1023" s="123"/>
      <c r="K1023" s="120"/>
      <c r="L1023" s="117"/>
      <c r="M1023" s="124"/>
      <c r="N1023" s="124"/>
      <c r="O1023" s="119"/>
      <c r="P1023" s="132"/>
      <c r="Q1023" s="115"/>
      <c r="R1023" s="117"/>
      <c r="S1023" s="599"/>
      <c r="T1023" s="232"/>
    </row>
    <row r="1024" spans="1:20" s="129" customFormat="1" ht="40.5" customHeight="1" x14ac:dyDescent="0.35">
      <c r="A1024" s="500"/>
      <c r="B1024" s="504"/>
      <c r="C1024" s="208"/>
      <c r="D1024" s="200" t="s">
        <v>6</v>
      </c>
      <c r="E1024" s="208"/>
      <c r="F1024" s="201"/>
      <c r="G1024" s="201"/>
      <c r="H1024" s="204"/>
      <c r="I1024" s="204">
        <f>(H1022+H1023)/2</f>
        <v>100</v>
      </c>
      <c r="J1024" s="199"/>
      <c r="K1024" s="200" t="s">
        <v>6</v>
      </c>
      <c r="L1024" s="201"/>
      <c r="M1024" s="205"/>
      <c r="N1024" s="205"/>
      <c r="O1024" s="204"/>
      <c r="P1024" s="204">
        <f>O1022</f>
        <v>100</v>
      </c>
      <c r="Q1024" s="204">
        <f>(I1024+P1024)/2</f>
        <v>100</v>
      </c>
      <c r="R1024" s="208" t="s">
        <v>31</v>
      </c>
      <c r="S1024" s="599"/>
      <c r="T1024" s="128"/>
    </row>
    <row r="1025" spans="1:20" s="233" customFormat="1" ht="64.5" customHeight="1" x14ac:dyDescent="0.35">
      <c r="A1025" s="500"/>
      <c r="B1025" s="504"/>
      <c r="C1025" s="116" t="s">
        <v>165</v>
      </c>
      <c r="D1025" s="159" t="s">
        <v>213</v>
      </c>
      <c r="E1025" s="117"/>
      <c r="F1025" s="117"/>
      <c r="G1025" s="117"/>
      <c r="H1025" s="115"/>
      <c r="I1025" s="115"/>
      <c r="J1025" s="116" t="s">
        <v>165</v>
      </c>
      <c r="K1025" s="159" t="str">
        <f>D1025</f>
        <v>Реализация дополнительных общеразвивающих программ</v>
      </c>
      <c r="L1025" s="117"/>
      <c r="M1025" s="124"/>
      <c r="N1025" s="124"/>
      <c r="O1025" s="115"/>
      <c r="P1025" s="132"/>
      <c r="Q1025" s="115"/>
      <c r="R1025" s="117"/>
      <c r="S1025" s="599"/>
      <c r="T1025" s="232"/>
    </row>
    <row r="1026" spans="1:20" s="233" customFormat="1" ht="86.25" customHeight="1" x14ac:dyDescent="0.35">
      <c r="A1026" s="500"/>
      <c r="B1026" s="504"/>
      <c r="C1026" s="117" t="s">
        <v>166</v>
      </c>
      <c r="D1026" s="120" t="s">
        <v>139</v>
      </c>
      <c r="E1026" s="117" t="s">
        <v>25</v>
      </c>
      <c r="F1026" s="117">
        <v>90</v>
      </c>
      <c r="G1026" s="117">
        <v>90</v>
      </c>
      <c r="H1026" s="149">
        <f>IF(G1026/F1026*100&gt;100,100,G1026/F1026*100)</f>
        <v>100</v>
      </c>
      <c r="I1026" s="117"/>
      <c r="J1026" s="117" t="s">
        <v>166</v>
      </c>
      <c r="K1026" s="120" t="s">
        <v>489</v>
      </c>
      <c r="L1026" s="117" t="s">
        <v>353</v>
      </c>
      <c r="M1026" s="117">
        <v>36720</v>
      </c>
      <c r="N1026" s="117">
        <v>36720</v>
      </c>
      <c r="O1026" s="119">
        <f>IF(N1026/M1026*100&gt;110,110,N1026/M1026*100)</f>
        <v>100</v>
      </c>
      <c r="P1026" s="132"/>
      <c r="Q1026" s="115"/>
      <c r="R1026" s="117"/>
      <c r="S1026" s="599"/>
      <c r="T1026" s="232"/>
    </row>
    <row r="1027" spans="1:20" s="129" customFormat="1" ht="40.5" customHeight="1" x14ac:dyDescent="0.35">
      <c r="A1027" s="500"/>
      <c r="B1027" s="504"/>
      <c r="C1027" s="208"/>
      <c r="D1027" s="200" t="s">
        <v>6</v>
      </c>
      <c r="E1027" s="208"/>
      <c r="F1027" s="201"/>
      <c r="G1027" s="201"/>
      <c r="H1027" s="204"/>
      <c r="I1027" s="204">
        <f>H1026</f>
        <v>100</v>
      </c>
      <c r="J1027" s="199"/>
      <c r="K1027" s="200" t="s">
        <v>6</v>
      </c>
      <c r="L1027" s="201"/>
      <c r="M1027" s="205"/>
      <c r="N1027" s="205"/>
      <c r="O1027" s="204"/>
      <c r="P1027" s="204">
        <f>O1026</f>
        <v>100</v>
      </c>
      <c r="Q1027" s="204">
        <f>(I1027+P1027)/2</f>
        <v>100</v>
      </c>
      <c r="R1027" s="208" t="s">
        <v>31</v>
      </c>
      <c r="S1027" s="599"/>
      <c r="T1027" s="128"/>
    </row>
    <row r="1028" spans="1:20" s="233" customFormat="1" ht="60" customHeight="1" x14ac:dyDescent="0.35">
      <c r="A1028" s="500">
        <v>60</v>
      </c>
      <c r="B1028" s="504" t="s">
        <v>161</v>
      </c>
      <c r="C1028" s="116" t="s">
        <v>12</v>
      </c>
      <c r="D1028" s="159" t="s">
        <v>129</v>
      </c>
      <c r="E1028" s="116"/>
      <c r="F1028" s="116"/>
      <c r="G1028" s="116"/>
      <c r="H1028" s="115"/>
      <c r="I1028" s="115"/>
      <c r="J1028" s="116" t="s">
        <v>12</v>
      </c>
      <c r="K1028" s="159" t="s">
        <v>129</v>
      </c>
      <c r="L1028" s="117"/>
      <c r="M1028" s="117"/>
      <c r="N1028" s="117"/>
      <c r="O1028" s="115"/>
      <c r="P1028" s="132"/>
      <c r="Q1028" s="115"/>
      <c r="R1028" s="117"/>
      <c r="S1028" s="599" t="s">
        <v>287</v>
      </c>
      <c r="T1028" s="232"/>
    </row>
    <row r="1029" spans="1:20" s="233" customFormat="1" ht="72" customHeight="1" x14ac:dyDescent="0.35">
      <c r="A1029" s="500"/>
      <c r="B1029" s="504"/>
      <c r="C1029" s="117" t="s">
        <v>7</v>
      </c>
      <c r="D1029" s="120" t="s">
        <v>130</v>
      </c>
      <c r="E1029" s="117" t="s">
        <v>25</v>
      </c>
      <c r="F1029" s="117">
        <v>100</v>
      </c>
      <c r="G1029" s="117">
        <v>100</v>
      </c>
      <c r="H1029" s="149">
        <f t="shared" ref="H1029:H1033" si="91">IF(G1029/F1029*100&gt;100,100,G1029/F1029*100)</f>
        <v>100</v>
      </c>
      <c r="I1029" s="117"/>
      <c r="J1029" s="117" t="s">
        <v>7</v>
      </c>
      <c r="K1029" s="120" t="s">
        <v>90</v>
      </c>
      <c r="L1029" s="117" t="s">
        <v>38</v>
      </c>
      <c r="M1029" s="117">
        <v>483</v>
      </c>
      <c r="N1029" s="117">
        <v>469</v>
      </c>
      <c r="O1029" s="119">
        <f>IF(N1029/M1029*100&gt;110,110,N1029/M1029*100)</f>
        <v>97.101449275362313</v>
      </c>
      <c r="P1029" s="132"/>
      <c r="Q1029" s="115"/>
      <c r="R1029" s="117"/>
      <c r="S1029" s="599"/>
      <c r="T1029" s="232"/>
    </row>
    <row r="1030" spans="1:20" s="233" customFormat="1" x14ac:dyDescent="0.35">
      <c r="A1030" s="500"/>
      <c r="B1030" s="504"/>
      <c r="C1030" s="117" t="s">
        <v>8</v>
      </c>
      <c r="D1030" s="120" t="s">
        <v>593</v>
      </c>
      <c r="E1030" s="117" t="s">
        <v>25</v>
      </c>
      <c r="F1030" s="117">
        <v>100</v>
      </c>
      <c r="G1030" s="117">
        <v>100</v>
      </c>
      <c r="H1030" s="149">
        <f t="shared" si="91"/>
        <v>100</v>
      </c>
      <c r="I1030" s="117"/>
      <c r="J1030" s="117"/>
      <c r="K1030" s="133"/>
      <c r="L1030" s="117"/>
      <c r="M1030" s="122"/>
      <c r="N1030" s="122"/>
      <c r="O1030" s="119"/>
      <c r="P1030" s="132"/>
      <c r="Q1030" s="115"/>
      <c r="R1030" s="117"/>
      <c r="S1030" s="599"/>
      <c r="T1030" s="232"/>
    </row>
    <row r="1031" spans="1:20" s="233" customFormat="1" ht="43.5" customHeight="1" x14ac:dyDescent="0.35">
      <c r="A1031" s="500"/>
      <c r="B1031" s="504"/>
      <c r="C1031" s="117" t="s">
        <v>9</v>
      </c>
      <c r="D1031" s="120" t="s">
        <v>488</v>
      </c>
      <c r="E1031" s="117" t="s">
        <v>405</v>
      </c>
      <c r="F1031" s="117">
        <v>100</v>
      </c>
      <c r="G1031" s="117">
        <v>100</v>
      </c>
      <c r="H1031" s="149">
        <f t="shared" si="91"/>
        <v>100</v>
      </c>
      <c r="I1031" s="117"/>
      <c r="J1031" s="123"/>
      <c r="K1031" s="120"/>
      <c r="L1031" s="117"/>
      <c r="M1031" s="124"/>
      <c r="N1031" s="124"/>
      <c r="O1031" s="119"/>
      <c r="P1031" s="132"/>
      <c r="Q1031" s="115"/>
      <c r="R1031" s="117"/>
      <c r="S1031" s="599"/>
      <c r="T1031" s="232"/>
    </row>
    <row r="1032" spans="1:20" s="233" customFormat="1" ht="61.5" customHeight="1" x14ac:dyDescent="0.35">
      <c r="A1032" s="500"/>
      <c r="B1032" s="504"/>
      <c r="C1032" s="117" t="s">
        <v>10</v>
      </c>
      <c r="D1032" s="120" t="s">
        <v>406</v>
      </c>
      <c r="E1032" s="117" t="s">
        <v>25</v>
      </c>
      <c r="F1032" s="117">
        <v>90</v>
      </c>
      <c r="G1032" s="117">
        <v>90</v>
      </c>
      <c r="H1032" s="149">
        <f t="shared" si="91"/>
        <v>100</v>
      </c>
      <c r="I1032" s="117"/>
      <c r="J1032" s="123"/>
      <c r="K1032" s="120"/>
      <c r="L1032" s="117"/>
      <c r="M1032" s="124"/>
      <c r="N1032" s="124"/>
      <c r="O1032" s="119"/>
      <c r="P1032" s="132"/>
      <c r="Q1032" s="115"/>
      <c r="R1032" s="117"/>
      <c r="S1032" s="599"/>
      <c r="T1032" s="232"/>
    </row>
    <row r="1033" spans="1:20" s="233" customFormat="1" ht="121.5" customHeight="1" x14ac:dyDescent="0.35">
      <c r="A1033" s="500"/>
      <c r="B1033" s="504"/>
      <c r="C1033" s="117" t="s">
        <v>35</v>
      </c>
      <c r="D1033" s="120" t="s">
        <v>131</v>
      </c>
      <c r="E1033" s="117" t="s">
        <v>25</v>
      </c>
      <c r="F1033" s="117">
        <v>100</v>
      </c>
      <c r="G1033" s="117">
        <v>100</v>
      </c>
      <c r="H1033" s="149">
        <f t="shared" si="91"/>
        <v>100</v>
      </c>
      <c r="I1033" s="117"/>
      <c r="J1033" s="123"/>
      <c r="K1033" s="120"/>
      <c r="L1033" s="117"/>
      <c r="M1033" s="124"/>
      <c r="N1033" s="124"/>
      <c r="O1033" s="119"/>
      <c r="P1033" s="132"/>
      <c r="Q1033" s="115"/>
      <c r="R1033" s="117"/>
      <c r="S1033" s="599"/>
      <c r="T1033" s="232"/>
    </row>
    <row r="1034" spans="1:20" s="129" customFormat="1" ht="40.5" customHeight="1" x14ac:dyDescent="0.35">
      <c r="A1034" s="500"/>
      <c r="B1034" s="504"/>
      <c r="C1034" s="208"/>
      <c r="D1034" s="200" t="s">
        <v>6</v>
      </c>
      <c r="E1034" s="208"/>
      <c r="F1034" s="201"/>
      <c r="G1034" s="201"/>
      <c r="H1034" s="204"/>
      <c r="I1034" s="204">
        <f>(H1029+H1030+H1031+H1032+H1033)/5</f>
        <v>100</v>
      </c>
      <c r="J1034" s="199"/>
      <c r="K1034" s="200" t="s">
        <v>6</v>
      </c>
      <c r="L1034" s="201"/>
      <c r="M1034" s="205"/>
      <c r="N1034" s="205"/>
      <c r="O1034" s="204"/>
      <c r="P1034" s="204">
        <f>O1029</f>
        <v>97.101449275362313</v>
      </c>
      <c r="Q1034" s="204">
        <f>(I1034+P1034)/2</f>
        <v>98.550724637681157</v>
      </c>
      <c r="R1034" s="208" t="s">
        <v>376</v>
      </c>
      <c r="S1034" s="599"/>
      <c r="T1034" s="128"/>
    </row>
    <row r="1035" spans="1:20" s="233" customFormat="1" ht="81.75" customHeight="1" x14ac:dyDescent="0.35">
      <c r="A1035" s="500"/>
      <c r="B1035" s="504"/>
      <c r="C1035" s="116" t="s">
        <v>13</v>
      </c>
      <c r="D1035" s="159" t="s">
        <v>132</v>
      </c>
      <c r="E1035" s="117"/>
      <c r="F1035" s="117"/>
      <c r="G1035" s="117"/>
      <c r="H1035" s="115"/>
      <c r="I1035" s="115"/>
      <c r="J1035" s="116" t="s">
        <v>13</v>
      </c>
      <c r="K1035" s="159" t="s">
        <v>132</v>
      </c>
      <c r="L1035" s="117"/>
      <c r="M1035" s="124"/>
      <c r="N1035" s="124"/>
      <c r="O1035" s="115"/>
      <c r="P1035" s="132"/>
      <c r="Q1035" s="115"/>
      <c r="R1035" s="117"/>
      <c r="S1035" s="599"/>
      <c r="T1035" s="232"/>
    </row>
    <row r="1036" spans="1:20" s="233" customFormat="1" ht="73.5" customHeight="1" x14ac:dyDescent="0.35">
      <c r="A1036" s="500"/>
      <c r="B1036" s="504"/>
      <c r="C1036" s="117" t="s">
        <v>14</v>
      </c>
      <c r="D1036" s="120" t="s">
        <v>133</v>
      </c>
      <c r="E1036" s="117" t="s">
        <v>25</v>
      </c>
      <c r="F1036" s="117">
        <v>100</v>
      </c>
      <c r="G1036" s="117">
        <v>100</v>
      </c>
      <c r="H1036" s="149">
        <f t="shared" ref="H1036:H1040" si="92">IF(G1036/F1036*100&gt;100,100,G1036/F1036*100)</f>
        <v>100</v>
      </c>
      <c r="I1036" s="117"/>
      <c r="J1036" s="123" t="s">
        <v>14</v>
      </c>
      <c r="K1036" s="120" t="s">
        <v>90</v>
      </c>
      <c r="L1036" s="117" t="s">
        <v>38</v>
      </c>
      <c r="M1036" s="117">
        <v>519</v>
      </c>
      <c r="N1036" s="117">
        <v>521</v>
      </c>
      <c r="O1036" s="119">
        <f>IF(N1036/M1036*100&gt;110,110,N1036/M1036*100)</f>
        <v>100.38535645472062</v>
      </c>
      <c r="P1036" s="117"/>
      <c r="Q1036" s="115"/>
      <c r="R1036" s="117"/>
      <c r="S1036" s="599"/>
      <c r="T1036" s="232"/>
    </row>
    <row r="1037" spans="1:20" s="233" customFormat="1" x14ac:dyDescent="0.35">
      <c r="A1037" s="500"/>
      <c r="B1037" s="504"/>
      <c r="C1037" s="117" t="s">
        <v>15</v>
      </c>
      <c r="D1037" s="120" t="s">
        <v>591</v>
      </c>
      <c r="E1037" s="117" t="s">
        <v>25</v>
      </c>
      <c r="F1037" s="117">
        <v>100</v>
      </c>
      <c r="G1037" s="117">
        <v>100</v>
      </c>
      <c r="H1037" s="149">
        <f t="shared" si="92"/>
        <v>100</v>
      </c>
      <c r="I1037" s="117"/>
      <c r="J1037" s="123"/>
      <c r="K1037" s="120"/>
      <c r="L1037" s="117"/>
      <c r="M1037" s="124"/>
      <c r="N1037" s="124"/>
      <c r="O1037" s="119"/>
      <c r="P1037" s="132"/>
      <c r="Q1037" s="115"/>
      <c r="R1037" s="117"/>
      <c r="S1037" s="599"/>
      <c r="T1037" s="232"/>
    </row>
    <row r="1038" spans="1:20" s="233" customFormat="1" ht="46.5" x14ac:dyDescent="0.35">
      <c r="A1038" s="500"/>
      <c r="B1038" s="504"/>
      <c r="C1038" s="117" t="s">
        <v>39</v>
      </c>
      <c r="D1038" s="120" t="s">
        <v>488</v>
      </c>
      <c r="E1038" s="117" t="s">
        <v>405</v>
      </c>
      <c r="F1038" s="117">
        <v>100</v>
      </c>
      <c r="G1038" s="117">
        <v>100</v>
      </c>
      <c r="H1038" s="149">
        <f t="shared" si="92"/>
        <v>100</v>
      </c>
      <c r="I1038" s="117"/>
      <c r="J1038" s="123"/>
      <c r="K1038" s="120"/>
      <c r="L1038" s="117"/>
      <c r="M1038" s="124"/>
      <c r="N1038" s="124"/>
      <c r="O1038" s="119"/>
      <c r="P1038" s="132"/>
      <c r="Q1038" s="115"/>
      <c r="R1038" s="117"/>
      <c r="S1038" s="599"/>
      <c r="T1038" s="232"/>
    </row>
    <row r="1039" spans="1:20" s="233" customFormat="1" ht="55.5" customHeight="1" x14ac:dyDescent="0.35">
      <c r="A1039" s="500"/>
      <c r="B1039" s="504"/>
      <c r="C1039" s="117" t="s">
        <v>45</v>
      </c>
      <c r="D1039" s="120" t="s">
        <v>406</v>
      </c>
      <c r="E1039" s="117" t="s">
        <v>25</v>
      </c>
      <c r="F1039" s="117">
        <v>90</v>
      </c>
      <c r="G1039" s="117">
        <v>90</v>
      </c>
      <c r="H1039" s="149">
        <f t="shared" si="92"/>
        <v>100</v>
      </c>
      <c r="I1039" s="117"/>
      <c r="J1039" s="123"/>
      <c r="K1039" s="120"/>
      <c r="L1039" s="117"/>
      <c r="M1039" s="124"/>
      <c r="N1039" s="124"/>
      <c r="O1039" s="119"/>
      <c r="P1039" s="132"/>
      <c r="Q1039" s="115"/>
      <c r="R1039" s="117"/>
      <c r="S1039" s="599"/>
      <c r="T1039" s="232"/>
    </row>
    <row r="1040" spans="1:20" s="233" customFormat="1" ht="120.75" customHeight="1" x14ac:dyDescent="0.35">
      <c r="A1040" s="500"/>
      <c r="B1040" s="504"/>
      <c r="C1040" s="117" t="s">
        <v>66</v>
      </c>
      <c r="D1040" s="120" t="s">
        <v>131</v>
      </c>
      <c r="E1040" s="117" t="s">
        <v>25</v>
      </c>
      <c r="F1040" s="117">
        <v>100</v>
      </c>
      <c r="G1040" s="117">
        <v>100</v>
      </c>
      <c r="H1040" s="149">
        <f t="shared" si="92"/>
        <v>100</v>
      </c>
      <c r="I1040" s="117"/>
      <c r="J1040" s="123"/>
      <c r="K1040" s="120"/>
      <c r="L1040" s="117"/>
      <c r="M1040" s="124"/>
      <c r="N1040" s="124"/>
      <c r="O1040" s="119"/>
      <c r="P1040" s="132"/>
      <c r="Q1040" s="115"/>
      <c r="R1040" s="117"/>
      <c r="S1040" s="599"/>
      <c r="T1040" s="232"/>
    </row>
    <row r="1041" spans="1:20" s="129" customFormat="1" ht="40.5" customHeight="1" x14ac:dyDescent="0.35">
      <c r="A1041" s="500"/>
      <c r="B1041" s="504"/>
      <c r="C1041" s="208"/>
      <c r="D1041" s="200" t="s">
        <v>6</v>
      </c>
      <c r="E1041" s="208"/>
      <c r="F1041" s="201"/>
      <c r="G1041" s="201"/>
      <c r="H1041" s="204"/>
      <c r="I1041" s="204">
        <f>(H1036+H1037+H1038+H1039+H1040)/5</f>
        <v>100</v>
      </c>
      <c r="J1041" s="199"/>
      <c r="K1041" s="200" t="s">
        <v>6</v>
      </c>
      <c r="L1041" s="201"/>
      <c r="M1041" s="205"/>
      <c r="N1041" s="205"/>
      <c r="O1041" s="204"/>
      <c r="P1041" s="204">
        <f>O1036</f>
        <v>100.38535645472062</v>
      </c>
      <c r="Q1041" s="204">
        <f>(I1041+P1041)/2</f>
        <v>100.19267822736032</v>
      </c>
      <c r="R1041" s="208" t="s">
        <v>31</v>
      </c>
      <c r="S1041" s="599"/>
      <c r="T1041" s="128"/>
    </row>
    <row r="1042" spans="1:20" s="233" customFormat="1" ht="79.5" customHeight="1" x14ac:dyDescent="0.35">
      <c r="A1042" s="500"/>
      <c r="B1042" s="504"/>
      <c r="C1042" s="116" t="s">
        <v>28</v>
      </c>
      <c r="D1042" s="159" t="s">
        <v>134</v>
      </c>
      <c r="E1042" s="117"/>
      <c r="F1042" s="117"/>
      <c r="G1042" s="117"/>
      <c r="H1042" s="115"/>
      <c r="I1042" s="115"/>
      <c r="J1042" s="116" t="s">
        <v>28</v>
      </c>
      <c r="K1042" s="159" t="str">
        <f>D1042</f>
        <v>Реализация основных общеобразовательных программ среднего общего образования</v>
      </c>
      <c r="L1042" s="117"/>
      <c r="M1042" s="124"/>
      <c r="N1042" s="124"/>
      <c r="O1042" s="115"/>
      <c r="P1042" s="132"/>
      <c r="Q1042" s="115"/>
      <c r="R1042" s="117"/>
      <c r="S1042" s="599"/>
      <c r="T1042" s="232"/>
    </row>
    <row r="1043" spans="1:20" s="233" customFormat="1" ht="72.75" customHeight="1" x14ac:dyDescent="0.35">
      <c r="A1043" s="500"/>
      <c r="B1043" s="504"/>
      <c r="C1043" s="117" t="s">
        <v>29</v>
      </c>
      <c r="D1043" s="120" t="s">
        <v>135</v>
      </c>
      <c r="E1043" s="117" t="s">
        <v>25</v>
      </c>
      <c r="F1043" s="117">
        <v>100</v>
      </c>
      <c r="G1043" s="117">
        <v>100</v>
      </c>
      <c r="H1043" s="149">
        <f t="shared" ref="H1043:H1047" si="93">IF(G1043/F1043*100&gt;100,100,G1043/F1043*100)</f>
        <v>100</v>
      </c>
      <c r="I1043" s="117"/>
      <c r="J1043" s="123" t="s">
        <v>29</v>
      </c>
      <c r="K1043" s="120" t="s">
        <v>90</v>
      </c>
      <c r="L1043" s="117" t="s">
        <v>38</v>
      </c>
      <c r="M1043" s="117">
        <v>108</v>
      </c>
      <c r="N1043" s="117">
        <v>107</v>
      </c>
      <c r="O1043" s="119">
        <f>IF(N1043/M1043*100&gt;110,110,N1043/M1043*100)</f>
        <v>99.074074074074076</v>
      </c>
      <c r="P1043" s="117"/>
      <c r="Q1043" s="115"/>
      <c r="R1043" s="117"/>
      <c r="S1043" s="599"/>
      <c r="T1043" s="232"/>
    </row>
    <row r="1044" spans="1:20" s="233" customFormat="1" x14ac:dyDescent="0.35">
      <c r="A1044" s="500"/>
      <c r="B1044" s="504"/>
      <c r="C1044" s="117" t="s">
        <v>30</v>
      </c>
      <c r="D1044" s="120" t="s">
        <v>592</v>
      </c>
      <c r="E1044" s="117" t="s">
        <v>25</v>
      </c>
      <c r="F1044" s="117">
        <v>100</v>
      </c>
      <c r="G1044" s="117">
        <v>100</v>
      </c>
      <c r="H1044" s="149">
        <f t="shared" si="93"/>
        <v>100</v>
      </c>
      <c r="I1044" s="117"/>
      <c r="J1044" s="123"/>
      <c r="K1044" s="120"/>
      <c r="L1044" s="117"/>
      <c r="M1044" s="124"/>
      <c r="N1044" s="124"/>
      <c r="O1044" s="119"/>
      <c r="P1044" s="132"/>
      <c r="Q1044" s="115"/>
      <c r="R1044" s="117"/>
      <c r="S1044" s="599"/>
      <c r="T1044" s="232"/>
    </row>
    <row r="1045" spans="1:20" s="233" customFormat="1" ht="41.25" customHeight="1" x14ac:dyDescent="0.35">
      <c r="A1045" s="500"/>
      <c r="B1045" s="504"/>
      <c r="C1045" s="117" t="s">
        <v>52</v>
      </c>
      <c r="D1045" s="120" t="s">
        <v>488</v>
      </c>
      <c r="E1045" s="117" t="s">
        <v>405</v>
      </c>
      <c r="F1045" s="117">
        <v>100</v>
      </c>
      <c r="G1045" s="117">
        <v>100</v>
      </c>
      <c r="H1045" s="149">
        <f t="shared" si="93"/>
        <v>100</v>
      </c>
      <c r="I1045" s="117"/>
      <c r="J1045" s="123"/>
      <c r="K1045" s="120"/>
      <c r="L1045" s="117"/>
      <c r="M1045" s="124"/>
      <c r="N1045" s="124"/>
      <c r="O1045" s="119"/>
      <c r="P1045" s="132"/>
      <c r="Q1045" s="115"/>
      <c r="R1045" s="117"/>
      <c r="S1045" s="599"/>
      <c r="T1045" s="232"/>
    </row>
    <row r="1046" spans="1:20" s="233" customFormat="1" ht="61.5" customHeight="1" x14ac:dyDescent="0.35">
      <c r="A1046" s="500"/>
      <c r="B1046" s="504"/>
      <c r="C1046" s="117" t="s">
        <v>53</v>
      </c>
      <c r="D1046" s="120" t="s">
        <v>406</v>
      </c>
      <c r="E1046" s="117" t="s">
        <v>25</v>
      </c>
      <c r="F1046" s="117">
        <v>90</v>
      </c>
      <c r="G1046" s="117">
        <v>90</v>
      </c>
      <c r="H1046" s="149">
        <f t="shared" si="93"/>
        <v>100</v>
      </c>
      <c r="I1046" s="117"/>
      <c r="J1046" s="123"/>
      <c r="K1046" s="120"/>
      <c r="L1046" s="117"/>
      <c r="M1046" s="124"/>
      <c r="N1046" s="124"/>
      <c r="O1046" s="119"/>
      <c r="P1046" s="132"/>
      <c r="Q1046" s="115"/>
      <c r="R1046" s="117"/>
      <c r="S1046" s="599"/>
      <c r="T1046" s="232"/>
    </row>
    <row r="1047" spans="1:20" s="233" customFormat="1" ht="128.25" customHeight="1" x14ac:dyDescent="0.35">
      <c r="A1047" s="500"/>
      <c r="B1047" s="504"/>
      <c r="C1047" s="117" t="s">
        <v>136</v>
      </c>
      <c r="D1047" s="120" t="s">
        <v>131</v>
      </c>
      <c r="E1047" s="117" t="s">
        <v>25</v>
      </c>
      <c r="F1047" s="117">
        <v>100</v>
      </c>
      <c r="G1047" s="117">
        <v>100</v>
      </c>
      <c r="H1047" s="149">
        <f t="shared" si="93"/>
        <v>100</v>
      </c>
      <c r="I1047" s="117"/>
      <c r="J1047" s="123"/>
      <c r="K1047" s="120"/>
      <c r="L1047" s="117"/>
      <c r="M1047" s="124"/>
      <c r="N1047" s="124"/>
      <c r="O1047" s="119"/>
      <c r="P1047" s="132"/>
      <c r="Q1047" s="115"/>
      <c r="R1047" s="117"/>
      <c r="S1047" s="599"/>
      <c r="T1047" s="232"/>
    </row>
    <row r="1048" spans="1:20" s="129" customFormat="1" ht="40.5" customHeight="1" x14ac:dyDescent="0.35">
      <c r="A1048" s="500"/>
      <c r="B1048" s="504"/>
      <c r="C1048" s="208"/>
      <c r="D1048" s="200" t="s">
        <v>6</v>
      </c>
      <c r="E1048" s="208"/>
      <c r="F1048" s="201"/>
      <c r="G1048" s="201"/>
      <c r="H1048" s="204"/>
      <c r="I1048" s="204">
        <f>(H1043+H1044+H1045+H1046+H1047)/5</f>
        <v>100</v>
      </c>
      <c r="J1048" s="199"/>
      <c r="K1048" s="200" t="s">
        <v>6</v>
      </c>
      <c r="L1048" s="201"/>
      <c r="M1048" s="205"/>
      <c r="N1048" s="205"/>
      <c r="O1048" s="204"/>
      <c r="P1048" s="204">
        <f>O1043</f>
        <v>99.074074074074076</v>
      </c>
      <c r="Q1048" s="204">
        <f>(I1048+P1048)/2</f>
        <v>99.537037037037038</v>
      </c>
      <c r="R1048" s="208" t="s">
        <v>376</v>
      </c>
      <c r="S1048" s="599"/>
      <c r="T1048" s="128"/>
    </row>
    <row r="1049" spans="1:20" s="233" customFormat="1" x14ac:dyDescent="0.35">
      <c r="A1049" s="500"/>
      <c r="B1049" s="504"/>
      <c r="C1049" s="116" t="s">
        <v>42</v>
      </c>
      <c r="D1049" s="159" t="s">
        <v>91</v>
      </c>
      <c r="E1049" s="117"/>
      <c r="F1049" s="117"/>
      <c r="G1049" s="117"/>
      <c r="H1049" s="115"/>
      <c r="I1049" s="115"/>
      <c r="J1049" s="116" t="s">
        <v>42</v>
      </c>
      <c r="K1049" s="159" t="s">
        <v>91</v>
      </c>
      <c r="L1049" s="117"/>
      <c r="M1049" s="124"/>
      <c r="N1049" s="124"/>
      <c r="O1049" s="115"/>
      <c r="P1049" s="132"/>
      <c r="Q1049" s="115"/>
      <c r="R1049" s="117"/>
      <c r="S1049" s="599"/>
      <c r="T1049" s="232"/>
    </row>
    <row r="1050" spans="1:20" s="233" customFormat="1" ht="45.75" customHeight="1" x14ac:dyDescent="0.35">
      <c r="A1050" s="500"/>
      <c r="B1050" s="504"/>
      <c r="C1050" s="117" t="s">
        <v>43</v>
      </c>
      <c r="D1050" s="120" t="s">
        <v>137</v>
      </c>
      <c r="E1050" s="117" t="s">
        <v>25</v>
      </c>
      <c r="F1050" s="117">
        <v>100</v>
      </c>
      <c r="G1050" s="117">
        <v>100</v>
      </c>
      <c r="H1050" s="149">
        <f t="shared" ref="H1050:H1051" si="94">IF(G1050/F1050*100&gt;100,100,G1050/F1050*100)</f>
        <v>100</v>
      </c>
      <c r="I1050" s="117"/>
      <c r="J1050" s="123" t="s">
        <v>43</v>
      </c>
      <c r="K1050" s="120" t="s">
        <v>350</v>
      </c>
      <c r="L1050" s="117" t="s">
        <v>38</v>
      </c>
      <c r="M1050" s="117">
        <v>412</v>
      </c>
      <c r="N1050" s="117">
        <v>399</v>
      </c>
      <c r="O1050" s="119">
        <f>IF(N1050/M1050*100&gt;110,110,N1050/M1050*100)</f>
        <v>96.844660194174764</v>
      </c>
      <c r="P1050" s="132"/>
      <c r="Q1050" s="115"/>
      <c r="R1050" s="117"/>
      <c r="S1050" s="599"/>
      <c r="T1050" s="232"/>
    </row>
    <row r="1051" spans="1:20" s="233" customFormat="1" ht="81.75" customHeight="1" x14ac:dyDescent="0.35">
      <c r="A1051" s="500"/>
      <c r="B1051" s="504"/>
      <c r="C1051" s="117" t="s">
        <v>138</v>
      </c>
      <c r="D1051" s="120" t="s">
        <v>139</v>
      </c>
      <c r="E1051" s="117" t="s">
        <v>25</v>
      </c>
      <c r="F1051" s="117">
        <v>90</v>
      </c>
      <c r="G1051" s="117">
        <v>90</v>
      </c>
      <c r="H1051" s="149">
        <f t="shared" si="94"/>
        <v>100</v>
      </c>
      <c r="I1051" s="117"/>
      <c r="J1051" s="123"/>
      <c r="K1051" s="120"/>
      <c r="L1051" s="117"/>
      <c r="M1051" s="124"/>
      <c r="N1051" s="124"/>
      <c r="O1051" s="119"/>
      <c r="P1051" s="132"/>
      <c r="Q1051" s="115"/>
      <c r="R1051" s="117"/>
      <c r="S1051" s="599"/>
      <c r="T1051" s="232"/>
    </row>
    <row r="1052" spans="1:20" s="129" customFormat="1" ht="40.5" customHeight="1" x14ac:dyDescent="0.35">
      <c r="A1052" s="500"/>
      <c r="B1052" s="504"/>
      <c r="C1052" s="208"/>
      <c r="D1052" s="200" t="s">
        <v>6</v>
      </c>
      <c r="E1052" s="208"/>
      <c r="F1052" s="201"/>
      <c r="G1052" s="201"/>
      <c r="H1052" s="204"/>
      <c r="I1052" s="204">
        <f>(H1050+H1051)/2</f>
        <v>100</v>
      </c>
      <c r="J1052" s="199"/>
      <c r="K1052" s="200" t="s">
        <v>6</v>
      </c>
      <c r="L1052" s="201"/>
      <c r="M1052" s="205"/>
      <c r="N1052" s="205"/>
      <c r="O1052" s="204"/>
      <c r="P1052" s="204">
        <f>O1050</f>
        <v>96.844660194174764</v>
      </c>
      <c r="Q1052" s="204">
        <f>(I1052+P1052)/2</f>
        <v>98.422330097087382</v>
      </c>
      <c r="R1052" s="208" t="s">
        <v>376</v>
      </c>
      <c r="S1052" s="599"/>
      <c r="T1052" s="128"/>
    </row>
    <row r="1053" spans="1:20" s="233" customFormat="1" ht="83.25" customHeight="1" x14ac:dyDescent="0.35">
      <c r="A1053" s="500"/>
      <c r="B1053" s="504"/>
      <c r="C1053" s="116" t="s">
        <v>165</v>
      </c>
      <c r="D1053" s="159" t="s">
        <v>213</v>
      </c>
      <c r="E1053" s="117"/>
      <c r="F1053" s="117"/>
      <c r="G1053" s="117"/>
      <c r="H1053" s="115"/>
      <c r="I1053" s="115"/>
      <c r="J1053" s="116" t="s">
        <v>165</v>
      </c>
      <c r="K1053" s="159" t="str">
        <f>D1053</f>
        <v>Реализация дополнительных общеразвивающих программ</v>
      </c>
      <c r="L1053" s="117"/>
      <c r="M1053" s="124"/>
      <c r="N1053" s="124"/>
      <c r="O1053" s="115"/>
      <c r="P1053" s="132"/>
      <c r="Q1053" s="115"/>
      <c r="R1053" s="117"/>
      <c r="S1053" s="599"/>
      <c r="T1053" s="232"/>
    </row>
    <row r="1054" spans="1:20" s="233" customFormat="1" ht="83.25" customHeight="1" x14ac:dyDescent="0.35">
      <c r="A1054" s="500"/>
      <c r="B1054" s="504"/>
      <c r="C1054" s="117" t="s">
        <v>166</v>
      </c>
      <c r="D1054" s="120" t="s">
        <v>139</v>
      </c>
      <c r="E1054" s="117" t="s">
        <v>25</v>
      </c>
      <c r="F1054" s="117">
        <v>90</v>
      </c>
      <c r="G1054" s="117">
        <v>90</v>
      </c>
      <c r="H1054" s="149">
        <f>IF(G1054/F1054*100&gt;100,100,G1054/F1054*100)</f>
        <v>100</v>
      </c>
      <c r="I1054" s="117"/>
      <c r="J1054" s="117" t="s">
        <v>166</v>
      </c>
      <c r="K1054" s="120" t="s">
        <v>489</v>
      </c>
      <c r="L1054" s="117" t="s">
        <v>353</v>
      </c>
      <c r="M1054" s="117">
        <v>95472</v>
      </c>
      <c r="N1054" s="117">
        <v>95472</v>
      </c>
      <c r="O1054" s="119">
        <f>IF(N1054/M1054*100&gt;110,110,N1054/M1054*100)</f>
        <v>100</v>
      </c>
      <c r="P1054" s="132"/>
      <c r="Q1054" s="115"/>
      <c r="R1054" s="117"/>
      <c r="S1054" s="599"/>
      <c r="T1054" s="232"/>
    </row>
    <row r="1055" spans="1:20" s="129" customFormat="1" ht="39" customHeight="1" x14ac:dyDescent="0.35">
      <c r="A1055" s="500"/>
      <c r="B1055" s="504"/>
      <c r="C1055" s="208"/>
      <c r="D1055" s="200" t="s">
        <v>6</v>
      </c>
      <c r="E1055" s="208"/>
      <c r="F1055" s="201"/>
      <c r="G1055" s="201"/>
      <c r="H1055" s="204"/>
      <c r="I1055" s="204">
        <f>H1054</f>
        <v>100</v>
      </c>
      <c r="J1055" s="199"/>
      <c r="K1055" s="200" t="s">
        <v>6</v>
      </c>
      <c r="L1055" s="201"/>
      <c r="M1055" s="205"/>
      <c r="N1055" s="205"/>
      <c r="O1055" s="204"/>
      <c r="P1055" s="204">
        <f>O1054</f>
        <v>100</v>
      </c>
      <c r="Q1055" s="204">
        <f>(I1055+P1055)/2</f>
        <v>100</v>
      </c>
      <c r="R1055" s="208" t="s">
        <v>31</v>
      </c>
      <c r="S1055" s="599"/>
      <c r="T1055" s="128"/>
    </row>
    <row r="1056" spans="1:20" s="233" customFormat="1" ht="61.5" customHeight="1" x14ac:dyDescent="0.35">
      <c r="A1056" s="500">
        <v>61</v>
      </c>
      <c r="B1056" s="504" t="s">
        <v>174</v>
      </c>
      <c r="C1056" s="116" t="s">
        <v>12</v>
      </c>
      <c r="D1056" s="159" t="s">
        <v>129</v>
      </c>
      <c r="E1056" s="116"/>
      <c r="F1056" s="116"/>
      <c r="G1056" s="116"/>
      <c r="H1056" s="115"/>
      <c r="I1056" s="115"/>
      <c r="J1056" s="116" t="s">
        <v>12</v>
      </c>
      <c r="K1056" s="159" t="s">
        <v>129</v>
      </c>
      <c r="L1056" s="117"/>
      <c r="M1056" s="117"/>
      <c r="N1056" s="117"/>
      <c r="O1056" s="115"/>
      <c r="P1056" s="132"/>
      <c r="Q1056" s="115"/>
      <c r="R1056" s="117"/>
      <c r="S1056" s="599" t="s">
        <v>287</v>
      </c>
      <c r="T1056" s="232"/>
    </row>
    <row r="1057" spans="1:20" s="233" customFormat="1" ht="79.5" customHeight="1" x14ac:dyDescent="0.35">
      <c r="A1057" s="500"/>
      <c r="B1057" s="504"/>
      <c r="C1057" s="117" t="s">
        <v>7</v>
      </c>
      <c r="D1057" s="120" t="s">
        <v>130</v>
      </c>
      <c r="E1057" s="117" t="s">
        <v>25</v>
      </c>
      <c r="F1057" s="117">
        <v>100</v>
      </c>
      <c r="G1057" s="117">
        <v>100</v>
      </c>
      <c r="H1057" s="149">
        <f t="shared" ref="H1057:H1061" si="95">IF(G1057/F1057*100&gt;100,100,G1057/F1057*100)</f>
        <v>100</v>
      </c>
      <c r="I1057" s="117"/>
      <c r="J1057" s="117" t="s">
        <v>7</v>
      </c>
      <c r="K1057" s="120" t="s">
        <v>90</v>
      </c>
      <c r="L1057" s="117" t="s">
        <v>38</v>
      </c>
      <c r="M1057" s="117">
        <v>297</v>
      </c>
      <c r="N1057" s="117">
        <v>293</v>
      </c>
      <c r="O1057" s="119">
        <f>IF(N1057/M1057*100&gt;110,110,N1057/M1057*100)</f>
        <v>98.653198653198643</v>
      </c>
      <c r="P1057" s="132"/>
      <c r="Q1057" s="115"/>
      <c r="R1057" s="117"/>
      <c r="S1057" s="599"/>
      <c r="T1057" s="232"/>
    </row>
    <row r="1058" spans="1:20" s="233" customFormat="1" x14ac:dyDescent="0.35">
      <c r="A1058" s="500"/>
      <c r="B1058" s="504"/>
      <c r="C1058" s="117" t="s">
        <v>8</v>
      </c>
      <c r="D1058" s="120" t="s">
        <v>593</v>
      </c>
      <c r="E1058" s="117" t="s">
        <v>25</v>
      </c>
      <c r="F1058" s="117">
        <v>100</v>
      </c>
      <c r="G1058" s="117">
        <v>100</v>
      </c>
      <c r="H1058" s="149">
        <f t="shared" si="95"/>
        <v>100</v>
      </c>
      <c r="I1058" s="117"/>
      <c r="J1058" s="117"/>
      <c r="K1058" s="133"/>
      <c r="L1058" s="117"/>
      <c r="M1058" s="122"/>
      <c r="N1058" s="122"/>
      <c r="O1058" s="119"/>
      <c r="P1058" s="132"/>
      <c r="Q1058" s="115"/>
      <c r="R1058" s="117"/>
      <c r="S1058" s="599"/>
      <c r="T1058" s="232"/>
    </row>
    <row r="1059" spans="1:20" s="233" customFormat="1" ht="57.75" customHeight="1" x14ac:dyDescent="0.35">
      <c r="A1059" s="500"/>
      <c r="B1059" s="504"/>
      <c r="C1059" s="117" t="s">
        <v>9</v>
      </c>
      <c r="D1059" s="120" t="s">
        <v>488</v>
      </c>
      <c r="E1059" s="117" t="s">
        <v>405</v>
      </c>
      <c r="F1059" s="117">
        <v>100</v>
      </c>
      <c r="G1059" s="117">
        <v>100</v>
      </c>
      <c r="H1059" s="149">
        <f t="shared" si="95"/>
        <v>100</v>
      </c>
      <c r="I1059" s="117"/>
      <c r="J1059" s="123"/>
      <c r="K1059" s="120"/>
      <c r="L1059" s="117"/>
      <c r="M1059" s="124"/>
      <c r="N1059" s="124"/>
      <c r="O1059" s="119"/>
      <c r="P1059" s="132"/>
      <c r="Q1059" s="115"/>
      <c r="R1059" s="117"/>
      <c r="S1059" s="599"/>
      <c r="T1059" s="232"/>
    </row>
    <row r="1060" spans="1:20" s="233" customFormat="1" ht="54.75" customHeight="1" x14ac:dyDescent="0.35">
      <c r="A1060" s="500"/>
      <c r="B1060" s="504"/>
      <c r="C1060" s="117" t="s">
        <v>10</v>
      </c>
      <c r="D1060" s="120" t="s">
        <v>406</v>
      </c>
      <c r="E1060" s="117" t="s">
        <v>25</v>
      </c>
      <c r="F1060" s="117">
        <v>90</v>
      </c>
      <c r="G1060" s="117">
        <v>100</v>
      </c>
      <c r="H1060" s="149">
        <f t="shared" si="95"/>
        <v>100</v>
      </c>
      <c r="I1060" s="117"/>
      <c r="J1060" s="123"/>
      <c r="K1060" s="120"/>
      <c r="L1060" s="117"/>
      <c r="M1060" s="124"/>
      <c r="N1060" s="124"/>
      <c r="O1060" s="119"/>
      <c r="P1060" s="132"/>
      <c r="Q1060" s="115"/>
      <c r="R1060" s="117"/>
      <c r="S1060" s="599"/>
      <c r="T1060" s="232"/>
    </row>
    <row r="1061" spans="1:20" s="233" customFormat="1" ht="123.75" customHeight="1" x14ac:dyDescent="0.35">
      <c r="A1061" s="500"/>
      <c r="B1061" s="504"/>
      <c r="C1061" s="117" t="s">
        <v>35</v>
      </c>
      <c r="D1061" s="120" t="s">
        <v>131</v>
      </c>
      <c r="E1061" s="117" t="s">
        <v>25</v>
      </c>
      <c r="F1061" s="117">
        <v>100</v>
      </c>
      <c r="G1061" s="117">
        <v>100</v>
      </c>
      <c r="H1061" s="149">
        <f t="shared" si="95"/>
        <v>100</v>
      </c>
      <c r="I1061" s="117"/>
      <c r="J1061" s="123"/>
      <c r="K1061" s="120"/>
      <c r="L1061" s="117"/>
      <c r="M1061" s="124"/>
      <c r="N1061" s="124"/>
      <c r="O1061" s="119"/>
      <c r="P1061" s="132"/>
      <c r="Q1061" s="115"/>
      <c r="R1061" s="117"/>
      <c r="S1061" s="599"/>
      <c r="T1061" s="232"/>
    </row>
    <row r="1062" spans="1:20" s="129" customFormat="1" ht="40.5" customHeight="1" x14ac:dyDescent="0.35">
      <c r="A1062" s="500"/>
      <c r="B1062" s="504"/>
      <c r="C1062" s="208"/>
      <c r="D1062" s="200" t="s">
        <v>6</v>
      </c>
      <c r="E1062" s="208"/>
      <c r="F1062" s="201"/>
      <c r="G1062" s="201"/>
      <c r="H1062" s="204"/>
      <c r="I1062" s="204">
        <f>(H1057+H1058+H1059+H1060+H1061)/5</f>
        <v>100</v>
      </c>
      <c r="J1062" s="199"/>
      <c r="K1062" s="200" t="s">
        <v>6</v>
      </c>
      <c r="L1062" s="201"/>
      <c r="M1062" s="205"/>
      <c r="N1062" s="205"/>
      <c r="O1062" s="204"/>
      <c r="P1062" s="204">
        <f>O1057</f>
        <v>98.653198653198643</v>
      </c>
      <c r="Q1062" s="204">
        <f>(I1062+P1062)/2</f>
        <v>99.326599326599322</v>
      </c>
      <c r="R1062" s="208" t="s">
        <v>376</v>
      </c>
      <c r="S1062" s="599"/>
      <c r="T1062" s="128"/>
    </row>
    <row r="1063" spans="1:20" s="233" customFormat="1" ht="63.75" customHeight="1" x14ac:dyDescent="0.35">
      <c r="A1063" s="500"/>
      <c r="B1063" s="504"/>
      <c r="C1063" s="116" t="s">
        <v>13</v>
      </c>
      <c r="D1063" s="159" t="s">
        <v>132</v>
      </c>
      <c r="E1063" s="117"/>
      <c r="F1063" s="117"/>
      <c r="G1063" s="117"/>
      <c r="H1063" s="115"/>
      <c r="I1063" s="115"/>
      <c r="J1063" s="116" t="s">
        <v>13</v>
      </c>
      <c r="K1063" s="159" t="s">
        <v>132</v>
      </c>
      <c r="L1063" s="117"/>
      <c r="M1063" s="124"/>
      <c r="N1063" s="124"/>
      <c r="O1063" s="115"/>
      <c r="P1063" s="132"/>
      <c r="Q1063" s="115"/>
      <c r="R1063" s="117"/>
      <c r="S1063" s="599"/>
      <c r="T1063" s="232"/>
    </row>
    <row r="1064" spans="1:20" s="233" customFormat="1" ht="75.75" customHeight="1" x14ac:dyDescent="0.35">
      <c r="A1064" s="500"/>
      <c r="B1064" s="504"/>
      <c r="C1064" s="117" t="s">
        <v>14</v>
      </c>
      <c r="D1064" s="120" t="s">
        <v>133</v>
      </c>
      <c r="E1064" s="117" t="s">
        <v>25</v>
      </c>
      <c r="F1064" s="117">
        <v>100</v>
      </c>
      <c r="G1064" s="117">
        <v>100</v>
      </c>
      <c r="H1064" s="149">
        <f t="shared" ref="H1064:H1068" si="96">IF(G1064/F1064*100&gt;100,100,G1064/F1064*100)</f>
        <v>100</v>
      </c>
      <c r="I1064" s="117"/>
      <c r="J1064" s="123" t="s">
        <v>14</v>
      </c>
      <c r="K1064" s="120" t="s">
        <v>90</v>
      </c>
      <c r="L1064" s="117" t="s">
        <v>38</v>
      </c>
      <c r="M1064" s="117">
        <v>310</v>
      </c>
      <c r="N1064" s="117">
        <v>310</v>
      </c>
      <c r="O1064" s="119">
        <f>IF(N1064/M1064*100&gt;110,110,N1064/M1064*100)</f>
        <v>100</v>
      </c>
      <c r="P1064" s="117"/>
      <c r="Q1064" s="115"/>
      <c r="R1064" s="117"/>
      <c r="S1064" s="599"/>
      <c r="T1064" s="232"/>
    </row>
    <row r="1065" spans="1:20" s="233" customFormat="1" x14ac:dyDescent="0.35">
      <c r="A1065" s="500"/>
      <c r="B1065" s="504"/>
      <c r="C1065" s="117" t="s">
        <v>15</v>
      </c>
      <c r="D1065" s="120" t="s">
        <v>591</v>
      </c>
      <c r="E1065" s="117" t="s">
        <v>25</v>
      </c>
      <c r="F1065" s="117">
        <v>100</v>
      </c>
      <c r="G1065" s="117">
        <v>100</v>
      </c>
      <c r="H1065" s="149">
        <f t="shared" si="96"/>
        <v>100</v>
      </c>
      <c r="I1065" s="117"/>
      <c r="J1065" s="123"/>
      <c r="K1065" s="120"/>
      <c r="L1065" s="117"/>
      <c r="M1065" s="124"/>
      <c r="N1065" s="124"/>
      <c r="O1065" s="119"/>
      <c r="P1065" s="132"/>
      <c r="Q1065" s="115"/>
      <c r="R1065" s="117"/>
      <c r="S1065" s="599"/>
      <c r="T1065" s="232"/>
    </row>
    <row r="1066" spans="1:20" s="233" customFormat="1" ht="47.25" customHeight="1" x14ac:dyDescent="0.35">
      <c r="A1066" s="500"/>
      <c r="B1066" s="504"/>
      <c r="C1066" s="117" t="s">
        <v>39</v>
      </c>
      <c r="D1066" s="120" t="s">
        <v>488</v>
      </c>
      <c r="E1066" s="117" t="s">
        <v>405</v>
      </c>
      <c r="F1066" s="117">
        <v>100</v>
      </c>
      <c r="G1066" s="117">
        <v>100</v>
      </c>
      <c r="H1066" s="149">
        <f t="shared" si="96"/>
        <v>100</v>
      </c>
      <c r="I1066" s="117"/>
      <c r="J1066" s="123"/>
      <c r="K1066" s="120"/>
      <c r="L1066" s="117"/>
      <c r="M1066" s="124"/>
      <c r="N1066" s="124"/>
      <c r="O1066" s="119"/>
      <c r="P1066" s="132"/>
      <c r="Q1066" s="115"/>
      <c r="R1066" s="117"/>
      <c r="S1066" s="599"/>
      <c r="T1066" s="232"/>
    </row>
    <row r="1067" spans="1:20" s="233" customFormat="1" ht="65.25" customHeight="1" x14ac:dyDescent="0.35">
      <c r="A1067" s="500"/>
      <c r="B1067" s="504"/>
      <c r="C1067" s="117" t="s">
        <v>45</v>
      </c>
      <c r="D1067" s="120" t="s">
        <v>406</v>
      </c>
      <c r="E1067" s="117" t="s">
        <v>25</v>
      </c>
      <c r="F1067" s="117">
        <v>90</v>
      </c>
      <c r="G1067" s="117">
        <v>100</v>
      </c>
      <c r="H1067" s="149">
        <f t="shared" si="96"/>
        <v>100</v>
      </c>
      <c r="I1067" s="117"/>
      <c r="J1067" s="123"/>
      <c r="K1067" s="120"/>
      <c r="L1067" s="117"/>
      <c r="M1067" s="124"/>
      <c r="N1067" s="124"/>
      <c r="O1067" s="119"/>
      <c r="P1067" s="132"/>
      <c r="Q1067" s="115"/>
      <c r="R1067" s="117"/>
      <c r="S1067" s="599"/>
      <c r="T1067" s="232"/>
    </row>
    <row r="1068" spans="1:20" s="233" customFormat="1" ht="126.75" customHeight="1" x14ac:dyDescent="0.35">
      <c r="A1068" s="500"/>
      <c r="B1068" s="504"/>
      <c r="C1068" s="117" t="s">
        <v>66</v>
      </c>
      <c r="D1068" s="120" t="s">
        <v>131</v>
      </c>
      <c r="E1068" s="117" t="s">
        <v>25</v>
      </c>
      <c r="F1068" s="117">
        <v>100</v>
      </c>
      <c r="G1068" s="117">
        <v>100</v>
      </c>
      <c r="H1068" s="149">
        <f t="shared" si="96"/>
        <v>100</v>
      </c>
      <c r="I1068" s="117"/>
      <c r="J1068" s="123"/>
      <c r="K1068" s="120"/>
      <c r="L1068" s="117"/>
      <c r="M1068" s="124"/>
      <c r="N1068" s="124"/>
      <c r="O1068" s="119"/>
      <c r="P1068" s="132"/>
      <c r="Q1068" s="115"/>
      <c r="R1068" s="117"/>
      <c r="S1068" s="599"/>
      <c r="T1068" s="232"/>
    </row>
    <row r="1069" spans="1:20" s="129" customFormat="1" ht="40.5" customHeight="1" x14ac:dyDescent="0.35">
      <c r="A1069" s="500"/>
      <c r="B1069" s="504"/>
      <c r="C1069" s="208"/>
      <c r="D1069" s="200" t="s">
        <v>6</v>
      </c>
      <c r="E1069" s="208"/>
      <c r="F1069" s="201"/>
      <c r="G1069" s="201"/>
      <c r="H1069" s="204"/>
      <c r="I1069" s="204">
        <f>(H1064+H1065+H1066+H1067+H1068)/5</f>
        <v>100</v>
      </c>
      <c r="J1069" s="199"/>
      <c r="K1069" s="200" t="s">
        <v>6</v>
      </c>
      <c r="L1069" s="201"/>
      <c r="M1069" s="205"/>
      <c r="N1069" s="205"/>
      <c r="O1069" s="204"/>
      <c r="P1069" s="204">
        <f>O1064</f>
        <v>100</v>
      </c>
      <c r="Q1069" s="204">
        <f>(I1069+P1069)/2</f>
        <v>100</v>
      </c>
      <c r="R1069" s="208" t="s">
        <v>31</v>
      </c>
      <c r="S1069" s="599"/>
      <c r="T1069" s="128"/>
    </row>
    <row r="1070" spans="1:20" s="233" customFormat="1" ht="67.5" x14ac:dyDescent="0.35">
      <c r="A1070" s="500"/>
      <c r="B1070" s="504"/>
      <c r="C1070" s="116" t="s">
        <v>28</v>
      </c>
      <c r="D1070" s="159" t="s">
        <v>134</v>
      </c>
      <c r="E1070" s="117"/>
      <c r="F1070" s="117"/>
      <c r="G1070" s="117"/>
      <c r="H1070" s="115"/>
      <c r="I1070" s="115"/>
      <c r="J1070" s="116" t="s">
        <v>28</v>
      </c>
      <c r="K1070" s="159" t="str">
        <f>D1070</f>
        <v>Реализация основных общеобразовательных программ среднего общего образования</v>
      </c>
      <c r="L1070" s="117"/>
      <c r="M1070" s="124"/>
      <c r="N1070" s="124"/>
      <c r="O1070" s="115"/>
      <c r="P1070" s="132"/>
      <c r="Q1070" s="115"/>
      <c r="R1070" s="117"/>
      <c r="S1070" s="599"/>
      <c r="T1070" s="232"/>
    </row>
    <row r="1071" spans="1:20" s="233" customFormat="1" ht="76.5" customHeight="1" x14ac:dyDescent="0.35">
      <c r="A1071" s="500"/>
      <c r="B1071" s="504"/>
      <c r="C1071" s="117" t="s">
        <v>29</v>
      </c>
      <c r="D1071" s="120" t="s">
        <v>135</v>
      </c>
      <c r="E1071" s="117" t="s">
        <v>25</v>
      </c>
      <c r="F1071" s="117">
        <v>100</v>
      </c>
      <c r="G1071" s="117">
        <v>100</v>
      </c>
      <c r="H1071" s="149">
        <f t="shared" ref="H1071:H1075" si="97">IF(G1071/F1071*100&gt;100,100,G1071/F1071*100)</f>
        <v>100</v>
      </c>
      <c r="I1071" s="117"/>
      <c r="J1071" s="123" t="s">
        <v>29</v>
      </c>
      <c r="K1071" s="120" t="s">
        <v>90</v>
      </c>
      <c r="L1071" s="117" t="s">
        <v>38</v>
      </c>
      <c r="M1071" s="117">
        <v>49</v>
      </c>
      <c r="N1071" s="117">
        <v>50</v>
      </c>
      <c r="O1071" s="119">
        <f>IF(N1071/M1071*100&gt;110,110,N1071/M1071*100)</f>
        <v>102.04081632653062</v>
      </c>
      <c r="P1071" s="117"/>
      <c r="Q1071" s="115"/>
      <c r="R1071" s="117"/>
      <c r="S1071" s="599"/>
      <c r="T1071" s="232"/>
    </row>
    <row r="1072" spans="1:20" s="233" customFormat="1" ht="33.75" customHeight="1" x14ac:dyDescent="0.35">
      <c r="A1072" s="500"/>
      <c r="B1072" s="504"/>
      <c r="C1072" s="117" t="s">
        <v>30</v>
      </c>
      <c r="D1072" s="120" t="s">
        <v>592</v>
      </c>
      <c r="E1072" s="117" t="s">
        <v>25</v>
      </c>
      <c r="F1072" s="117">
        <v>100</v>
      </c>
      <c r="G1072" s="117">
        <v>100</v>
      </c>
      <c r="H1072" s="149">
        <f t="shared" si="97"/>
        <v>100</v>
      </c>
      <c r="I1072" s="117"/>
      <c r="J1072" s="123"/>
      <c r="K1072" s="120"/>
      <c r="L1072" s="117"/>
      <c r="M1072" s="124"/>
      <c r="N1072" s="124"/>
      <c r="O1072" s="119"/>
      <c r="P1072" s="132"/>
      <c r="Q1072" s="115"/>
      <c r="R1072" s="117"/>
      <c r="S1072" s="599"/>
      <c r="T1072" s="232"/>
    </row>
    <row r="1073" spans="1:20" s="233" customFormat="1" ht="56.25" customHeight="1" x14ac:dyDescent="0.35">
      <c r="A1073" s="500"/>
      <c r="B1073" s="504"/>
      <c r="C1073" s="117" t="s">
        <v>52</v>
      </c>
      <c r="D1073" s="120" t="s">
        <v>488</v>
      </c>
      <c r="E1073" s="117" t="s">
        <v>405</v>
      </c>
      <c r="F1073" s="117">
        <v>100</v>
      </c>
      <c r="G1073" s="117">
        <v>100</v>
      </c>
      <c r="H1073" s="149">
        <f t="shared" si="97"/>
        <v>100</v>
      </c>
      <c r="I1073" s="117"/>
      <c r="J1073" s="123"/>
      <c r="K1073" s="120"/>
      <c r="L1073" s="117"/>
      <c r="M1073" s="124"/>
      <c r="N1073" s="124"/>
      <c r="O1073" s="119"/>
      <c r="P1073" s="132"/>
      <c r="Q1073" s="115"/>
      <c r="R1073" s="117"/>
      <c r="S1073" s="599"/>
      <c r="T1073" s="232"/>
    </row>
    <row r="1074" spans="1:20" s="233" customFormat="1" ht="63.75" customHeight="1" x14ac:dyDescent="0.35">
      <c r="A1074" s="500"/>
      <c r="B1074" s="504"/>
      <c r="C1074" s="117" t="s">
        <v>53</v>
      </c>
      <c r="D1074" s="120" t="s">
        <v>406</v>
      </c>
      <c r="E1074" s="117" t="s">
        <v>25</v>
      </c>
      <c r="F1074" s="117">
        <v>90</v>
      </c>
      <c r="G1074" s="117">
        <v>100</v>
      </c>
      <c r="H1074" s="149">
        <f t="shared" si="97"/>
        <v>100</v>
      </c>
      <c r="I1074" s="117"/>
      <c r="J1074" s="123"/>
      <c r="K1074" s="120"/>
      <c r="L1074" s="117"/>
      <c r="M1074" s="124"/>
      <c r="N1074" s="124"/>
      <c r="O1074" s="119"/>
      <c r="P1074" s="132"/>
      <c r="Q1074" s="115"/>
      <c r="R1074" s="117"/>
      <c r="S1074" s="599"/>
      <c r="T1074" s="232"/>
    </row>
    <row r="1075" spans="1:20" s="233" customFormat="1" ht="128.25" customHeight="1" x14ac:dyDescent="0.35">
      <c r="A1075" s="500"/>
      <c r="B1075" s="504"/>
      <c r="C1075" s="117" t="s">
        <v>136</v>
      </c>
      <c r="D1075" s="120" t="s">
        <v>131</v>
      </c>
      <c r="E1075" s="117" t="s">
        <v>25</v>
      </c>
      <c r="F1075" s="117">
        <v>100</v>
      </c>
      <c r="G1075" s="117">
        <v>100</v>
      </c>
      <c r="H1075" s="149">
        <f t="shared" si="97"/>
        <v>100</v>
      </c>
      <c r="I1075" s="117"/>
      <c r="J1075" s="123"/>
      <c r="K1075" s="120"/>
      <c r="L1075" s="117"/>
      <c r="M1075" s="124"/>
      <c r="N1075" s="124"/>
      <c r="O1075" s="119"/>
      <c r="P1075" s="132"/>
      <c r="Q1075" s="115"/>
      <c r="R1075" s="117"/>
      <c r="S1075" s="599"/>
      <c r="T1075" s="232"/>
    </row>
    <row r="1076" spans="1:20" s="129" customFormat="1" ht="40.5" customHeight="1" x14ac:dyDescent="0.35">
      <c r="A1076" s="500"/>
      <c r="B1076" s="504"/>
      <c r="C1076" s="208"/>
      <c r="D1076" s="200" t="s">
        <v>6</v>
      </c>
      <c r="E1076" s="208"/>
      <c r="F1076" s="201"/>
      <c r="G1076" s="201"/>
      <c r="H1076" s="204"/>
      <c r="I1076" s="204">
        <f>(H1071+H1072+H1073+H1074+H1075)/5</f>
        <v>100</v>
      </c>
      <c r="J1076" s="199"/>
      <c r="K1076" s="200" t="s">
        <v>6</v>
      </c>
      <c r="L1076" s="201"/>
      <c r="M1076" s="205"/>
      <c r="N1076" s="205"/>
      <c r="O1076" s="204"/>
      <c r="P1076" s="204">
        <f>O1071</f>
        <v>102.04081632653062</v>
      </c>
      <c r="Q1076" s="204">
        <f>(I1076+P1076)/2</f>
        <v>101.0204081632653</v>
      </c>
      <c r="R1076" s="208" t="s">
        <v>31</v>
      </c>
      <c r="S1076" s="599"/>
      <c r="T1076" s="128"/>
    </row>
    <row r="1077" spans="1:20" s="233" customFormat="1" x14ac:dyDescent="0.35">
      <c r="A1077" s="500"/>
      <c r="B1077" s="504"/>
      <c r="C1077" s="116" t="s">
        <v>42</v>
      </c>
      <c r="D1077" s="159" t="s">
        <v>91</v>
      </c>
      <c r="E1077" s="117"/>
      <c r="F1077" s="117"/>
      <c r="G1077" s="117"/>
      <c r="H1077" s="115"/>
      <c r="I1077" s="115"/>
      <c r="J1077" s="116" t="s">
        <v>42</v>
      </c>
      <c r="K1077" s="159" t="s">
        <v>91</v>
      </c>
      <c r="L1077" s="117"/>
      <c r="M1077" s="124"/>
      <c r="N1077" s="124"/>
      <c r="O1077" s="115"/>
      <c r="P1077" s="132"/>
      <c r="Q1077" s="115"/>
      <c r="R1077" s="117"/>
      <c r="S1077" s="599"/>
      <c r="T1077" s="232"/>
    </row>
    <row r="1078" spans="1:20" s="233" customFormat="1" ht="41.25" customHeight="1" x14ac:dyDescent="0.35">
      <c r="A1078" s="500"/>
      <c r="B1078" s="504"/>
      <c r="C1078" s="117" t="s">
        <v>43</v>
      </c>
      <c r="D1078" s="120" t="s">
        <v>137</v>
      </c>
      <c r="E1078" s="117" t="s">
        <v>25</v>
      </c>
      <c r="F1078" s="117">
        <v>100</v>
      </c>
      <c r="G1078" s="117">
        <v>100</v>
      </c>
      <c r="H1078" s="149">
        <f t="shared" ref="H1078:H1079" si="98">IF(G1078/F1078*100&gt;100,100,G1078/F1078*100)</f>
        <v>100</v>
      </c>
      <c r="I1078" s="117"/>
      <c r="J1078" s="123" t="s">
        <v>43</v>
      </c>
      <c r="K1078" s="120" t="s">
        <v>90</v>
      </c>
      <c r="L1078" s="117" t="s">
        <v>38</v>
      </c>
      <c r="M1078" s="117">
        <v>218</v>
      </c>
      <c r="N1078" s="117">
        <v>230</v>
      </c>
      <c r="O1078" s="119">
        <f>IF(N1078/M1078*100&gt;110,110,N1078/M1078*100)</f>
        <v>105.50458715596329</v>
      </c>
      <c r="P1078" s="132"/>
      <c r="Q1078" s="115"/>
      <c r="R1078" s="117"/>
      <c r="S1078" s="599"/>
      <c r="T1078" s="232"/>
    </row>
    <row r="1079" spans="1:20" s="233" customFormat="1" ht="84" customHeight="1" x14ac:dyDescent="0.35">
      <c r="A1079" s="500"/>
      <c r="B1079" s="504"/>
      <c r="C1079" s="117" t="s">
        <v>138</v>
      </c>
      <c r="D1079" s="120" t="s">
        <v>139</v>
      </c>
      <c r="E1079" s="117" t="s">
        <v>25</v>
      </c>
      <c r="F1079" s="117">
        <v>90</v>
      </c>
      <c r="G1079" s="117">
        <v>90</v>
      </c>
      <c r="H1079" s="149">
        <f t="shared" si="98"/>
        <v>100</v>
      </c>
      <c r="I1079" s="117"/>
      <c r="J1079" s="123"/>
      <c r="K1079" s="120"/>
      <c r="L1079" s="117"/>
      <c r="M1079" s="124"/>
      <c r="N1079" s="124"/>
      <c r="O1079" s="119"/>
      <c r="P1079" s="132"/>
      <c r="Q1079" s="115"/>
      <c r="R1079" s="117"/>
      <c r="S1079" s="599"/>
      <c r="T1079" s="232"/>
    </row>
    <row r="1080" spans="1:20" s="129" customFormat="1" ht="40.5" customHeight="1" x14ac:dyDescent="0.35">
      <c r="A1080" s="500"/>
      <c r="B1080" s="504"/>
      <c r="C1080" s="208"/>
      <c r="D1080" s="200" t="s">
        <v>6</v>
      </c>
      <c r="E1080" s="208"/>
      <c r="F1080" s="201"/>
      <c r="G1080" s="201"/>
      <c r="H1080" s="204"/>
      <c r="I1080" s="204">
        <f>(H1078+H1079)/2</f>
        <v>100</v>
      </c>
      <c r="J1080" s="199"/>
      <c r="K1080" s="200" t="s">
        <v>6</v>
      </c>
      <c r="L1080" s="201"/>
      <c r="M1080" s="205"/>
      <c r="N1080" s="205"/>
      <c r="O1080" s="204"/>
      <c r="P1080" s="204">
        <f>O1078</f>
        <v>105.50458715596329</v>
      </c>
      <c r="Q1080" s="204">
        <f>(I1080+P1080)/2</f>
        <v>102.75229357798165</v>
      </c>
      <c r="R1080" s="208" t="s">
        <v>31</v>
      </c>
      <c r="S1080" s="599"/>
      <c r="T1080" s="128"/>
    </row>
    <row r="1081" spans="1:20" s="233" customFormat="1" ht="40.5" customHeight="1" x14ac:dyDescent="0.35">
      <c r="A1081" s="500"/>
      <c r="B1081" s="504"/>
      <c r="C1081" s="116" t="s">
        <v>165</v>
      </c>
      <c r="D1081" s="159" t="s">
        <v>492</v>
      </c>
      <c r="E1081" s="117"/>
      <c r="F1081" s="117"/>
      <c r="G1081" s="117"/>
      <c r="H1081" s="115"/>
      <c r="I1081" s="115"/>
      <c r="J1081" s="116" t="str">
        <f>C1081</f>
        <v>V</v>
      </c>
      <c r="K1081" s="457" t="str">
        <f>D1081</f>
        <v>Содержание детей на уровне начального общего образования</v>
      </c>
      <c r="L1081" s="117"/>
      <c r="M1081" s="124"/>
      <c r="N1081" s="124"/>
      <c r="O1081" s="115"/>
      <c r="P1081" s="132"/>
      <c r="Q1081" s="115"/>
      <c r="R1081" s="117"/>
      <c r="S1081" s="599"/>
      <c r="T1081" s="232"/>
    </row>
    <row r="1082" spans="1:20" s="233" customFormat="1" ht="74.25" customHeight="1" x14ac:dyDescent="0.35">
      <c r="A1082" s="500"/>
      <c r="B1082" s="504"/>
      <c r="C1082" s="117" t="s">
        <v>166</v>
      </c>
      <c r="D1082" s="120" t="s">
        <v>139</v>
      </c>
      <c r="E1082" s="117" t="s">
        <v>25</v>
      </c>
      <c r="F1082" s="117">
        <v>100</v>
      </c>
      <c r="G1082" s="117">
        <v>100</v>
      </c>
      <c r="H1082" s="149">
        <f>IF(G1082/F1082*100&gt;100,100,G1082/F1082*100)</f>
        <v>100</v>
      </c>
      <c r="I1082" s="117"/>
      <c r="J1082" s="117" t="str">
        <f>C1082</f>
        <v>5.1.</v>
      </c>
      <c r="K1082" s="120" t="s">
        <v>90</v>
      </c>
      <c r="L1082" s="117" t="s">
        <v>38</v>
      </c>
      <c r="M1082" s="117">
        <v>4</v>
      </c>
      <c r="N1082" s="117">
        <v>4</v>
      </c>
      <c r="O1082" s="119">
        <f>IF(N1082/M1082*100&gt;110,110,N1082/M1082*100)</f>
        <v>100</v>
      </c>
      <c r="P1082" s="132"/>
      <c r="Q1082" s="115"/>
      <c r="R1082" s="117"/>
      <c r="S1082" s="599"/>
      <c r="T1082" s="232"/>
    </row>
    <row r="1083" spans="1:20" s="129" customFormat="1" ht="39.75" customHeight="1" x14ac:dyDescent="0.35">
      <c r="A1083" s="500"/>
      <c r="B1083" s="504"/>
      <c r="C1083" s="208"/>
      <c r="D1083" s="200" t="s">
        <v>6</v>
      </c>
      <c r="E1083" s="208"/>
      <c r="F1083" s="201"/>
      <c r="G1083" s="201"/>
      <c r="H1083" s="204"/>
      <c r="I1083" s="204">
        <f>H1082</f>
        <v>100</v>
      </c>
      <c r="J1083" s="199"/>
      <c r="K1083" s="200" t="s">
        <v>6</v>
      </c>
      <c r="L1083" s="201"/>
      <c r="M1083" s="205"/>
      <c r="N1083" s="205"/>
      <c r="O1083" s="204"/>
      <c r="P1083" s="204">
        <f>O1082</f>
        <v>100</v>
      </c>
      <c r="Q1083" s="204">
        <f>(I1083+P1083)/2</f>
        <v>100</v>
      </c>
      <c r="R1083" s="208" t="s">
        <v>31</v>
      </c>
      <c r="S1083" s="599"/>
      <c r="T1083" s="128"/>
    </row>
    <row r="1084" spans="1:20" s="233" customFormat="1" ht="58.5" customHeight="1" x14ac:dyDescent="0.35">
      <c r="A1084" s="500"/>
      <c r="B1084" s="504"/>
      <c r="C1084" s="116" t="s">
        <v>171</v>
      </c>
      <c r="D1084" s="159" t="s">
        <v>493</v>
      </c>
      <c r="E1084" s="116"/>
      <c r="F1084" s="117"/>
      <c r="G1084" s="117"/>
      <c r="H1084" s="115"/>
      <c r="I1084" s="115"/>
      <c r="J1084" s="230" t="str">
        <f>C1084</f>
        <v>VI</v>
      </c>
      <c r="K1084" s="159" t="str">
        <f>D1084</f>
        <v>Содержание детей на уровне основного общего образования</v>
      </c>
      <c r="L1084" s="117"/>
      <c r="M1084" s="231"/>
      <c r="N1084" s="231"/>
      <c r="O1084" s="115"/>
      <c r="P1084" s="115"/>
      <c r="Q1084" s="115"/>
      <c r="R1084" s="116"/>
      <c r="S1084" s="599"/>
      <c r="T1084" s="232"/>
    </row>
    <row r="1085" spans="1:20" s="233" customFormat="1" ht="68.25" customHeight="1" x14ac:dyDescent="0.35">
      <c r="A1085" s="500"/>
      <c r="B1085" s="504"/>
      <c r="C1085" s="117" t="s">
        <v>172</v>
      </c>
      <c r="D1085" s="458" t="s">
        <v>139</v>
      </c>
      <c r="E1085" s="117" t="s">
        <v>25</v>
      </c>
      <c r="F1085" s="117">
        <v>100</v>
      </c>
      <c r="G1085" s="117">
        <v>100</v>
      </c>
      <c r="H1085" s="149">
        <f>IF(G1085/F1085*100&gt;100,100,G1085/F1085*100)</f>
        <v>100</v>
      </c>
      <c r="I1085" s="115"/>
      <c r="J1085" s="123" t="str">
        <f>C1085</f>
        <v>6.1.</v>
      </c>
      <c r="K1085" s="120" t="s">
        <v>90</v>
      </c>
      <c r="L1085" s="117" t="s">
        <v>38</v>
      </c>
      <c r="M1085" s="234">
        <v>7</v>
      </c>
      <c r="N1085" s="234">
        <v>7</v>
      </c>
      <c r="O1085" s="119">
        <f>IF(N1085/M1085*100&gt;110,110,N1085/M1085*100)</f>
        <v>100</v>
      </c>
      <c r="P1085" s="115"/>
      <c r="Q1085" s="115"/>
      <c r="R1085" s="116"/>
      <c r="S1085" s="599"/>
      <c r="T1085" s="232"/>
    </row>
    <row r="1086" spans="1:20" s="129" customFormat="1" ht="39.75" customHeight="1" x14ac:dyDescent="0.35">
      <c r="A1086" s="500"/>
      <c r="B1086" s="504"/>
      <c r="C1086" s="208"/>
      <c r="D1086" s="200" t="s">
        <v>6</v>
      </c>
      <c r="E1086" s="208"/>
      <c r="F1086" s="201"/>
      <c r="G1086" s="201"/>
      <c r="H1086" s="204"/>
      <c r="I1086" s="204">
        <f>H1085</f>
        <v>100</v>
      </c>
      <c r="J1086" s="199"/>
      <c r="K1086" s="200"/>
      <c r="L1086" s="201"/>
      <c r="M1086" s="205"/>
      <c r="N1086" s="205"/>
      <c r="O1086" s="204"/>
      <c r="P1086" s="204">
        <f>O1085</f>
        <v>100</v>
      </c>
      <c r="Q1086" s="204">
        <f>(I1086+P1086)/2</f>
        <v>100</v>
      </c>
      <c r="R1086" s="208" t="s">
        <v>31</v>
      </c>
      <c r="S1086" s="599"/>
      <c r="T1086" s="128"/>
    </row>
    <row r="1087" spans="1:20" s="233" customFormat="1" ht="51" customHeight="1" x14ac:dyDescent="0.35">
      <c r="A1087" s="500"/>
      <c r="B1087" s="504"/>
      <c r="C1087" s="116" t="s">
        <v>209</v>
      </c>
      <c r="D1087" s="159" t="s">
        <v>213</v>
      </c>
      <c r="E1087" s="117"/>
      <c r="F1087" s="117"/>
      <c r="G1087" s="117"/>
      <c r="H1087" s="115"/>
      <c r="I1087" s="115"/>
      <c r="J1087" s="116" t="str">
        <f>C1087</f>
        <v>VII</v>
      </c>
      <c r="K1087" s="159" t="str">
        <f>D1087</f>
        <v>Реализация дополнительных общеразвивающих программ</v>
      </c>
      <c r="L1087" s="117"/>
      <c r="M1087" s="124"/>
      <c r="N1087" s="124"/>
      <c r="O1087" s="115"/>
      <c r="P1087" s="132"/>
      <c r="Q1087" s="115"/>
      <c r="R1087" s="117"/>
      <c r="S1087" s="599"/>
      <c r="T1087" s="232"/>
    </row>
    <row r="1088" spans="1:20" s="233" customFormat="1" ht="76.5" customHeight="1" x14ac:dyDescent="0.35">
      <c r="A1088" s="500"/>
      <c r="B1088" s="504"/>
      <c r="C1088" s="117" t="s">
        <v>210</v>
      </c>
      <c r="D1088" s="120" t="s">
        <v>139</v>
      </c>
      <c r="E1088" s="117" t="s">
        <v>25</v>
      </c>
      <c r="F1088" s="117">
        <v>90</v>
      </c>
      <c r="G1088" s="117">
        <v>90</v>
      </c>
      <c r="H1088" s="149">
        <f>IF(G1088/F1088*100&gt;100,100,G1088/F1088*100)</f>
        <v>100</v>
      </c>
      <c r="I1088" s="117"/>
      <c r="J1088" s="117" t="str">
        <f>C1088</f>
        <v>7.1.</v>
      </c>
      <c r="K1088" s="120" t="s">
        <v>489</v>
      </c>
      <c r="L1088" s="117" t="s">
        <v>353</v>
      </c>
      <c r="M1088" s="117">
        <v>42125.279999999999</v>
      </c>
      <c r="N1088" s="117">
        <v>42125.279999999999</v>
      </c>
      <c r="O1088" s="119">
        <f>IF(N1088/M1088*100&gt;110,110,N1088/M1088*100)</f>
        <v>100</v>
      </c>
      <c r="P1088" s="132"/>
      <c r="Q1088" s="115"/>
      <c r="R1088" s="117"/>
      <c r="S1088" s="599"/>
      <c r="T1088" s="232"/>
    </row>
    <row r="1089" spans="1:20" s="129" customFormat="1" ht="39.75" customHeight="1" x14ac:dyDescent="0.35">
      <c r="A1089" s="500"/>
      <c r="B1089" s="504"/>
      <c r="C1089" s="208"/>
      <c r="D1089" s="200" t="s">
        <v>6</v>
      </c>
      <c r="E1089" s="208"/>
      <c r="F1089" s="201"/>
      <c r="G1089" s="201"/>
      <c r="H1089" s="204"/>
      <c r="I1089" s="204">
        <f>H1088</f>
        <v>100</v>
      </c>
      <c r="J1089" s="199"/>
      <c r="K1089" s="200" t="s">
        <v>6</v>
      </c>
      <c r="L1089" s="201"/>
      <c r="M1089" s="205"/>
      <c r="N1089" s="205"/>
      <c r="O1089" s="204"/>
      <c r="P1089" s="204">
        <f>O1088</f>
        <v>100</v>
      </c>
      <c r="Q1089" s="204">
        <f>(I1089+P1089)/2</f>
        <v>100</v>
      </c>
      <c r="R1089" s="208" t="s">
        <v>31</v>
      </c>
      <c r="S1089" s="599"/>
      <c r="T1089" s="128"/>
    </row>
    <row r="1090" spans="1:20" s="233" customFormat="1" ht="84" customHeight="1" x14ac:dyDescent="0.35">
      <c r="A1090" s="500">
        <v>62</v>
      </c>
      <c r="B1090" s="504" t="s">
        <v>175</v>
      </c>
      <c r="C1090" s="116" t="s">
        <v>12</v>
      </c>
      <c r="D1090" s="159" t="s">
        <v>129</v>
      </c>
      <c r="E1090" s="116"/>
      <c r="F1090" s="116"/>
      <c r="G1090" s="116"/>
      <c r="H1090" s="115"/>
      <c r="I1090" s="115"/>
      <c r="J1090" s="116" t="s">
        <v>12</v>
      </c>
      <c r="K1090" s="159" t="s">
        <v>129</v>
      </c>
      <c r="L1090" s="117"/>
      <c r="M1090" s="117"/>
      <c r="N1090" s="117"/>
      <c r="O1090" s="115"/>
      <c r="P1090" s="132"/>
      <c r="Q1090" s="115"/>
      <c r="R1090" s="117"/>
      <c r="S1090" s="599" t="s">
        <v>287</v>
      </c>
      <c r="T1090" s="232"/>
    </row>
    <row r="1091" spans="1:20" s="233" customFormat="1" ht="82.5" customHeight="1" x14ac:dyDescent="0.35">
      <c r="A1091" s="500"/>
      <c r="B1091" s="504"/>
      <c r="C1091" s="117" t="s">
        <v>7</v>
      </c>
      <c r="D1091" s="120" t="s">
        <v>130</v>
      </c>
      <c r="E1091" s="117" t="s">
        <v>25</v>
      </c>
      <c r="F1091" s="117">
        <v>100</v>
      </c>
      <c r="G1091" s="117">
        <v>100</v>
      </c>
      <c r="H1091" s="149">
        <f t="shared" ref="H1091:H1095" si="99">IF(G1091/F1091*100&gt;100,100,G1091/F1091*100)</f>
        <v>100</v>
      </c>
      <c r="I1091" s="117"/>
      <c r="J1091" s="117" t="s">
        <v>7</v>
      </c>
      <c r="K1091" s="120" t="s">
        <v>90</v>
      </c>
      <c r="L1091" s="117" t="s">
        <v>38</v>
      </c>
      <c r="M1091" s="117">
        <v>325</v>
      </c>
      <c r="N1091" s="117">
        <v>331</v>
      </c>
      <c r="O1091" s="119">
        <f>IF(N1091/M1091*100&gt;110,110,N1091/M1091*100)</f>
        <v>101.84615384615385</v>
      </c>
      <c r="P1091" s="132"/>
      <c r="Q1091" s="115"/>
      <c r="R1091" s="117"/>
      <c r="S1091" s="599"/>
      <c r="T1091" s="232"/>
    </row>
    <row r="1092" spans="1:20" s="233" customFormat="1" x14ac:dyDescent="0.35">
      <c r="A1092" s="500"/>
      <c r="B1092" s="504"/>
      <c r="C1092" s="117" t="s">
        <v>8</v>
      </c>
      <c r="D1092" s="120" t="s">
        <v>593</v>
      </c>
      <c r="E1092" s="117" t="s">
        <v>25</v>
      </c>
      <c r="F1092" s="117">
        <v>100</v>
      </c>
      <c r="G1092" s="117">
        <v>100</v>
      </c>
      <c r="H1092" s="149">
        <f t="shared" si="99"/>
        <v>100</v>
      </c>
      <c r="I1092" s="117"/>
      <c r="J1092" s="117"/>
      <c r="K1092" s="133"/>
      <c r="L1092" s="117"/>
      <c r="M1092" s="122"/>
      <c r="N1092" s="122"/>
      <c r="O1092" s="119"/>
      <c r="P1092" s="132"/>
      <c r="Q1092" s="115"/>
      <c r="R1092" s="117"/>
      <c r="S1092" s="599"/>
      <c r="T1092" s="232"/>
    </row>
    <row r="1093" spans="1:20" s="233" customFormat="1" ht="45" customHeight="1" x14ac:dyDescent="0.35">
      <c r="A1093" s="500"/>
      <c r="B1093" s="504"/>
      <c r="C1093" s="117" t="s">
        <v>9</v>
      </c>
      <c r="D1093" s="120" t="s">
        <v>488</v>
      </c>
      <c r="E1093" s="117" t="s">
        <v>25</v>
      </c>
      <c r="F1093" s="117">
        <v>100</v>
      </c>
      <c r="G1093" s="117">
        <v>100</v>
      </c>
      <c r="H1093" s="149">
        <f t="shared" si="99"/>
        <v>100</v>
      </c>
      <c r="I1093" s="117"/>
      <c r="J1093" s="123"/>
      <c r="K1093" s="120"/>
      <c r="L1093" s="117"/>
      <c r="M1093" s="124"/>
      <c r="N1093" s="124"/>
      <c r="O1093" s="119"/>
      <c r="P1093" s="132"/>
      <c r="Q1093" s="115"/>
      <c r="R1093" s="117"/>
      <c r="S1093" s="599"/>
      <c r="T1093" s="232"/>
    </row>
    <row r="1094" spans="1:20" s="233" customFormat="1" ht="61.5" customHeight="1" x14ac:dyDescent="0.35">
      <c r="A1094" s="500"/>
      <c r="B1094" s="504"/>
      <c r="C1094" s="117" t="s">
        <v>10</v>
      </c>
      <c r="D1094" s="120" t="s">
        <v>406</v>
      </c>
      <c r="E1094" s="117" t="s">
        <v>25</v>
      </c>
      <c r="F1094" s="117">
        <v>90</v>
      </c>
      <c r="G1094" s="117">
        <v>100</v>
      </c>
      <c r="H1094" s="149">
        <f t="shared" si="99"/>
        <v>100</v>
      </c>
      <c r="I1094" s="117"/>
      <c r="J1094" s="123"/>
      <c r="K1094" s="120"/>
      <c r="L1094" s="117"/>
      <c r="M1094" s="124"/>
      <c r="N1094" s="124"/>
      <c r="O1094" s="119"/>
      <c r="P1094" s="132"/>
      <c r="Q1094" s="115"/>
      <c r="R1094" s="117"/>
      <c r="S1094" s="599"/>
      <c r="T1094" s="232"/>
    </row>
    <row r="1095" spans="1:20" s="233" customFormat="1" ht="111.75" customHeight="1" x14ac:dyDescent="0.35">
      <c r="A1095" s="500"/>
      <c r="B1095" s="504"/>
      <c r="C1095" s="117" t="s">
        <v>35</v>
      </c>
      <c r="D1095" s="120" t="s">
        <v>131</v>
      </c>
      <c r="E1095" s="117" t="s">
        <v>25</v>
      </c>
      <c r="F1095" s="117">
        <v>100</v>
      </c>
      <c r="G1095" s="117">
        <v>100</v>
      </c>
      <c r="H1095" s="149">
        <f t="shared" si="99"/>
        <v>100</v>
      </c>
      <c r="I1095" s="117"/>
      <c r="J1095" s="123"/>
      <c r="K1095" s="120"/>
      <c r="L1095" s="117"/>
      <c r="M1095" s="124"/>
      <c r="N1095" s="124"/>
      <c r="O1095" s="119"/>
      <c r="P1095" s="132"/>
      <c r="Q1095" s="115"/>
      <c r="R1095" s="117"/>
      <c r="S1095" s="599"/>
      <c r="T1095" s="232"/>
    </row>
    <row r="1096" spans="1:20" s="129" customFormat="1" ht="40.5" customHeight="1" x14ac:dyDescent="0.35">
      <c r="A1096" s="500"/>
      <c r="B1096" s="504"/>
      <c r="C1096" s="208"/>
      <c r="D1096" s="200" t="s">
        <v>6</v>
      </c>
      <c r="E1096" s="208"/>
      <c r="F1096" s="201"/>
      <c r="G1096" s="201"/>
      <c r="H1096" s="204"/>
      <c r="I1096" s="204">
        <f>(H1091+H1092+H1093+H1094+H1095)/5</f>
        <v>100</v>
      </c>
      <c r="J1096" s="199"/>
      <c r="K1096" s="200" t="s">
        <v>6</v>
      </c>
      <c r="L1096" s="201"/>
      <c r="M1096" s="205"/>
      <c r="N1096" s="205"/>
      <c r="O1096" s="204"/>
      <c r="P1096" s="204">
        <f>O1091</f>
        <v>101.84615384615385</v>
      </c>
      <c r="Q1096" s="204">
        <f>(I1096+P1096)/2</f>
        <v>100.92307692307693</v>
      </c>
      <c r="R1096" s="208" t="s">
        <v>31</v>
      </c>
      <c r="S1096" s="599"/>
      <c r="T1096" s="128"/>
    </row>
    <row r="1097" spans="1:20" s="233" customFormat="1" ht="68.25" customHeight="1" x14ac:dyDescent="0.35">
      <c r="A1097" s="500"/>
      <c r="B1097" s="504"/>
      <c r="C1097" s="116" t="s">
        <v>13</v>
      </c>
      <c r="D1097" s="159" t="s">
        <v>132</v>
      </c>
      <c r="E1097" s="117"/>
      <c r="F1097" s="117"/>
      <c r="G1097" s="117"/>
      <c r="H1097" s="115"/>
      <c r="I1097" s="115"/>
      <c r="J1097" s="116" t="s">
        <v>13</v>
      </c>
      <c r="K1097" s="159" t="s">
        <v>132</v>
      </c>
      <c r="L1097" s="117"/>
      <c r="M1097" s="124"/>
      <c r="N1097" s="124"/>
      <c r="O1097" s="115"/>
      <c r="P1097" s="132"/>
      <c r="Q1097" s="115"/>
      <c r="R1097" s="117"/>
      <c r="S1097" s="599"/>
      <c r="T1097" s="232"/>
    </row>
    <row r="1098" spans="1:20" s="233" customFormat="1" ht="79.5" customHeight="1" x14ac:dyDescent="0.35">
      <c r="A1098" s="500"/>
      <c r="B1098" s="504"/>
      <c r="C1098" s="117" t="s">
        <v>14</v>
      </c>
      <c r="D1098" s="120" t="s">
        <v>133</v>
      </c>
      <c r="E1098" s="117" t="s">
        <v>25</v>
      </c>
      <c r="F1098" s="117">
        <v>100</v>
      </c>
      <c r="G1098" s="117">
        <v>100</v>
      </c>
      <c r="H1098" s="149">
        <f t="shared" ref="H1098:H1102" si="100">IF(G1098/F1098*100&gt;100,100,G1098/F1098*100)</f>
        <v>100</v>
      </c>
      <c r="I1098" s="117"/>
      <c r="J1098" s="123" t="s">
        <v>14</v>
      </c>
      <c r="K1098" s="120" t="s">
        <v>90</v>
      </c>
      <c r="L1098" s="117" t="s">
        <v>38</v>
      </c>
      <c r="M1098" s="117">
        <v>344</v>
      </c>
      <c r="N1098" s="117">
        <v>346</v>
      </c>
      <c r="O1098" s="119">
        <f>IF(N1098/M1098*100&gt;110,110,N1098/M1098*100)</f>
        <v>100.58139534883721</v>
      </c>
      <c r="P1098" s="117"/>
      <c r="Q1098" s="115"/>
      <c r="R1098" s="117"/>
      <c r="S1098" s="599"/>
      <c r="T1098" s="232"/>
    </row>
    <row r="1099" spans="1:20" s="233" customFormat="1" x14ac:dyDescent="0.35">
      <c r="A1099" s="500"/>
      <c r="B1099" s="504"/>
      <c r="C1099" s="117" t="s">
        <v>15</v>
      </c>
      <c r="D1099" s="120" t="s">
        <v>591</v>
      </c>
      <c r="E1099" s="117" t="s">
        <v>25</v>
      </c>
      <c r="F1099" s="117">
        <v>100</v>
      </c>
      <c r="G1099" s="117">
        <v>100</v>
      </c>
      <c r="H1099" s="149">
        <f t="shared" si="100"/>
        <v>100</v>
      </c>
      <c r="I1099" s="117"/>
      <c r="J1099" s="123"/>
      <c r="K1099" s="120"/>
      <c r="L1099" s="117"/>
      <c r="M1099" s="124"/>
      <c r="N1099" s="124"/>
      <c r="O1099" s="119"/>
      <c r="P1099" s="132"/>
      <c r="Q1099" s="115"/>
      <c r="R1099" s="117"/>
      <c r="S1099" s="599"/>
      <c r="T1099" s="232"/>
    </row>
    <row r="1100" spans="1:20" s="233" customFormat="1" ht="54.75" customHeight="1" x14ac:dyDescent="0.35">
      <c r="A1100" s="500"/>
      <c r="B1100" s="504"/>
      <c r="C1100" s="117" t="s">
        <v>39</v>
      </c>
      <c r="D1100" s="120" t="s">
        <v>488</v>
      </c>
      <c r="E1100" s="117" t="s">
        <v>25</v>
      </c>
      <c r="F1100" s="117">
        <v>100</v>
      </c>
      <c r="G1100" s="117">
        <v>100</v>
      </c>
      <c r="H1100" s="149">
        <f t="shared" si="100"/>
        <v>100</v>
      </c>
      <c r="I1100" s="117"/>
      <c r="J1100" s="123"/>
      <c r="K1100" s="120"/>
      <c r="L1100" s="117"/>
      <c r="M1100" s="124"/>
      <c r="N1100" s="124"/>
      <c r="O1100" s="119"/>
      <c r="P1100" s="132"/>
      <c r="Q1100" s="115"/>
      <c r="R1100" s="117"/>
      <c r="S1100" s="599"/>
      <c r="T1100" s="232"/>
    </row>
    <row r="1101" spans="1:20" s="233" customFormat="1" ht="57" customHeight="1" x14ac:dyDescent="0.35">
      <c r="A1101" s="500"/>
      <c r="B1101" s="504"/>
      <c r="C1101" s="117" t="s">
        <v>45</v>
      </c>
      <c r="D1101" s="120" t="s">
        <v>406</v>
      </c>
      <c r="E1101" s="117" t="s">
        <v>25</v>
      </c>
      <c r="F1101" s="117">
        <v>90</v>
      </c>
      <c r="G1101" s="117">
        <v>100</v>
      </c>
      <c r="H1101" s="149">
        <f t="shared" si="100"/>
        <v>100</v>
      </c>
      <c r="I1101" s="117"/>
      <c r="J1101" s="123"/>
      <c r="K1101" s="120"/>
      <c r="L1101" s="117"/>
      <c r="M1101" s="124"/>
      <c r="N1101" s="124"/>
      <c r="O1101" s="119"/>
      <c r="P1101" s="132"/>
      <c r="Q1101" s="115"/>
      <c r="R1101" s="117"/>
      <c r="S1101" s="599"/>
      <c r="T1101" s="232"/>
    </row>
    <row r="1102" spans="1:20" s="233" customFormat="1" ht="120.75" customHeight="1" x14ac:dyDescent="0.35">
      <c r="A1102" s="500"/>
      <c r="B1102" s="504"/>
      <c r="C1102" s="117" t="s">
        <v>66</v>
      </c>
      <c r="D1102" s="120" t="s">
        <v>131</v>
      </c>
      <c r="E1102" s="117" t="s">
        <v>25</v>
      </c>
      <c r="F1102" s="117">
        <v>100</v>
      </c>
      <c r="G1102" s="117">
        <v>100</v>
      </c>
      <c r="H1102" s="149">
        <f t="shared" si="100"/>
        <v>100</v>
      </c>
      <c r="I1102" s="117"/>
      <c r="J1102" s="123"/>
      <c r="K1102" s="120"/>
      <c r="L1102" s="117"/>
      <c r="M1102" s="124"/>
      <c r="N1102" s="124"/>
      <c r="O1102" s="119"/>
      <c r="P1102" s="132"/>
      <c r="Q1102" s="115"/>
      <c r="R1102" s="117"/>
      <c r="S1102" s="599"/>
      <c r="T1102" s="232"/>
    </row>
    <row r="1103" spans="1:20" s="129" customFormat="1" ht="40.5" customHeight="1" x14ac:dyDescent="0.35">
      <c r="A1103" s="500"/>
      <c r="B1103" s="504"/>
      <c r="C1103" s="208"/>
      <c r="D1103" s="200" t="s">
        <v>6</v>
      </c>
      <c r="E1103" s="208"/>
      <c r="F1103" s="201"/>
      <c r="G1103" s="201"/>
      <c r="H1103" s="204"/>
      <c r="I1103" s="204">
        <f>(H1098+H1099+H1100+H1101+H1102)/5</f>
        <v>100</v>
      </c>
      <c r="J1103" s="199"/>
      <c r="K1103" s="200" t="s">
        <v>6</v>
      </c>
      <c r="L1103" s="201"/>
      <c r="M1103" s="205"/>
      <c r="N1103" s="205"/>
      <c r="O1103" s="204"/>
      <c r="P1103" s="204">
        <f>O1098</f>
        <v>100.58139534883721</v>
      </c>
      <c r="Q1103" s="204">
        <f>(I1103+P1103)/2</f>
        <v>100.2906976744186</v>
      </c>
      <c r="R1103" s="208" t="s">
        <v>31</v>
      </c>
      <c r="S1103" s="599"/>
      <c r="T1103" s="128"/>
    </row>
    <row r="1104" spans="1:20" s="233" customFormat="1" ht="60" customHeight="1" x14ac:dyDescent="0.35">
      <c r="A1104" s="500"/>
      <c r="B1104" s="504"/>
      <c r="C1104" s="116" t="s">
        <v>28</v>
      </c>
      <c r="D1104" s="159" t="s">
        <v>134</v>
      </c>
      <c r="E1104" s="117"/>
      <c r="F1104" s="117"/>
      <c r="G1104" s="117"/>
      <c r="H1104" s="115"/>
      <c r="I1104" s="115"/>
      <c r="J1104" s="116" t="s">
        <v>28</v>
      </c>
      <c r="K1104" s="159" t="str">
        <f>D1104</f>
        <v>Реализация основных общеобразовательных программ среднего общего образования</v>
      </c>
      <c r="L1104" s="117"/>
      <c r="M1104" s="124"/>
      <c r="N1104" s="124"/>
      <c r="O1104" s="115"/>
      <c r="P1104" s="132"/>
      <c r="Q1104" s="115"/>
      <c r="R1104" s="117"/>
      <c r="S1104" s="599"/>
      <c r="T1104" s="232"/>
    </row>
    <row r="1105" spans="1:20" s="233" customFormat="1" ht="87.75" customHeight="1" x14ac:dyDescent="0.35">
      <c r="A1105" s="500"/>
      <c r="B1105" s="504"/>
      <c r="C1105" s="117" t="s">
        <v>29</v>
      </c>
      <c r="D1105" s="120" t="s">
        <v>135</v>
      </c>
      <c r="E1105" s="117" t="s">
        <v>25</v>
      </c>
      <c r="F1105" s="117">
        <v>100</v>
      </c>
      <c r="G1105" s="117">
        <v>100</v>
      </c>
      <c r="H1105" s="149">
        <f t="shared" ref="H1105:H1109" si="101">IF(G1105/F1105*100&gt;100,100,G1105/F1105*100)</f>
        <v>100</v>
      </c>
      <c r="I1105" s="117"/>
      <c r="J1105" s="123" t="s">
        <v>29</v>
      </c>
      <c r="K1105" s="120" t="s">
        <v>90</v>
      </c>
      <c r="L1105" s="117" t="s">
        <v>38</v>
      </c>
      <c r="M1105" s="117">
        <v>64</v>
      </c>
      <c r="N1105" s="117">
        <v>65</v>
      </c>
      <c r="O1105" s="119">
        <f>IF(N1105/M1105*100&gt;110,110,N1105/M1105*100)</f>
        <v>101.5625</v>
      </c>
      <c r="P1105" s="117"/>
      <c r="Q1105" s="115"/>
      <c r="R1105" s="117"/>
      <c r="S1105" s="599"/>
      <c r="T1105" s="232"/>
    </row>
    <row r="1106" spans="1:20" s="233" customFormat="1" x14ac:dyDescent="0.35">
      <c r="A1106" s="500"/>
      <c r="B1106" s="504"/>
      <c r="C1106" s="117" t="s">
        <v>30</v>
      </c>
      <c r="D1106" s="120" t="s">
        <v>592</v>
      </c>
      <c r="E1106" s="117" t="s">
        <v>25</v>
      </c>
      <c r="F1106" s="117">
        <v>100</v>
      </c>
      <c r="G1106" s="117">
        <v>100</v>
      </c>
      <c r="H1106" s="149">
        <f t="shared" si="101"/>
        <v>100</v>
      </c>
      <c r="I1106" s="117"/>
      <c r="J1106" s="123"/>
      <c r="K1106" s="120"/>
      <c r="L1106" s="117"/>
      <c r="M1106" s="124"/>
      <c r="N1106" s="124"/>
      <c r="O1106" s="119"/>
      <c r="P1106" s="132"/>
      <c r="Q1106" s="115"/>
      <c r="R1106" s="117"/>
      <c r="S1106" s="599"/>
      <c r="T1106" s="232"/>
    </row>
    <row r="1107" spans="1:20" s="233" customFormat="1" ht="41.25" customHeight="1" x14ac:dyDescent="0.35">
      <c r="A1107" s="500"/>
      <c r="B1107" s="504"/>
      <c r="C1107" s="117" t="s">
        <v>52</v>
      </c>
      <c r="D1107" s="120" t="s">
        <v>488</v>
      </c>
      <c r="E1107" s="117" t="s">
        <v>405</v>
      </c>
      <c r="F1107" s="117">
        <v>100</v>
      </c>
      <c r="G1107" s="117">
        <v>100</v>
      </c>
      <c r="H1107" s="149">
        <f t="shared" si="101"/>
        <v>100</v>
      </c>
      <c r="I1107" s="117"/>
      <c r="J1107" s="123"/>
      <c r="K1107" s="120"/>
      <c r="L1107" s="117"/>
      <c r="M1107" s="124"/>
      <c r="N1107" s="124"/>
      <c r="O1107" s="119"/>
      <c r="P1107" s="132"/>
      <c r="Q1107" s="115"/>
      <c r="R1107" s="117"/>
      <c r="S1107" s="599"/>
      <c r="T1107" s="232"/>
    </row>
    <row r="1108" spans="1:20" s="233" customFormat="1" ht="60" customHeight="1" x14ac:dyDescent="0.35">
      <c r="A1108" s="500"/>
      <c r="B1108" s="504"/>
      <c r="C1108" s="117" t="s">
        <v>53</v>
      </c>
      <c r="D1108" s="120" t="s">
        <v>406</v>
      </c>
      <c r="E1108" s="117" t="s">
        <v>25</v>
      </c>
      <c r="F1108" s="117">
        <v>90</v>
      </c>
      <c r="G1108" s="117">
        <v>100</v>
      </c>
      <c r="H1108" s="149">
        <f t="shared" si="101"/>
        <v>100</v>
      </c>
      <c r="I1108" s="117"/>
      <c r="J1108" s="123"/>
      <c r="K1108" s="120"/>
      <c r="L1108" s="117"/>
      <c r="M1108" s="124"/>
      <c r="N1108" s="124"/>
      <c r="O1108" s="119"/>
      <c r="P1108" s="132"/>
      <c r="Q1108" s="115"/>
      <c r="R1108" s="117"/>
      <c r="S1108" s="599"/>
      <c r="T1108" s="232"/>
    </row>
    <row r="1109" spans="1:20" s="233" customFormat="1" ht="129.75" customHeight="1" x14ac:dyDescent="0.35">
      <c r="A1109" s="500"/>
      <c r="B1109" s="504"/>
      <c r="C1109" s="117" t="s">
        <v>136</v>
      </c>
      <c r="D1109" s="120" t="s">
        <v>131</v>
      </c>
      <c r="E1109" s="117" t="s">
        <v>25</v>
      </c>
      <c r="F1109" s="117">
        <v>100</v>
      </c>
      <c r="G1109" s="117">
        <v>100</v>
      </c>
      <c r="H1109" s="149">
        <f t="shared" si="101"/>
        <v>100</v>
      </c>
      <c r="I1109" s="117"/>
      <c r="J1109" s="123"/>
      <c r="K1109" s="120"/>
      <c r="L1109" s="117"/>
      <c r="M1109" s="124"/>
      <c r="N1109" s="124"/>
      <c r="O1109" s="119"/>
      <c r="P1109" s="132"/>
      <c r="Q1109" s="115"/>
      <c r="R1109" s="117"/>
      <c r="S1109" s="599"/>
      <c r="T1109" s="232"/>
    </row>
    <row r="1110" spans="1:20" s="129" customFormat="1" ht="40.5" customHeight="1" x14ac:dyDescent="0.35">
      <c r="A1110" s="500"/>
      <c r="B1110" s="504"/>
      <c r="C1110" s="208"/>
      <c r="D1110" s="200" t="s">
        <v>6</v>
      </c>
      <c r="E1110" s="208"/>
      <c r="F1110" s="201"/>
      <c r="G1110" s="201"/>
      <c r="H1110" s="204"/>
      <c r="I1110" s="204">
        <f>(H1105+H1106+H1107+H1108+H1109)/5</f>
        <v>100</v>
      </c>
      <c r="J1110" s="199"/>
      <c r="K1110" s="200" t="s">
        <v>6</v>
      </c>
      <c r="L1110" s="201"/>
      <c r="M1110" s="205"/>
      <c r="N1110" s="205"/>
      <c r="O1110" s="204"/>
      <c r="P1110" s="204">
        <f>O1105</f>
        <v>101.5625</v>
      </c>
      <c r="Q1110" s="204">
        <f>(I1110+P1110)/2</f>
        <v>100.78125</v>
      </c>
      <c r="R1110" s="208" t="s">
        <v>31</v>
      </c>
      <c r="S1110" s="599"/>
      <c r="T1110" s="128"/>
    </row>
    <row r="1111" spans="1:20" s="233" customFormat="1" x14ac:dyDescent="0.35">
      <c r="A1111" s="500"/>
      <c r="B1111" s="504"/>
      <c r="C1111" s="116" t="s">
        <v>42</v>
      </c>
      <c r="D1111" s="159" t="s">
        <v>91</v>
      </c>
      <c r="E1111" s="117"/>
      <c r="F1111" s="117"/>
      <c r="G1111" s="117"/>
      <c r="H1111" s="115"/>
      <c r="I1111" s="115"/>
      <c r="J1111" s="116" t="s">
        <v>42</v>
      </c>
      <c r="K1111" s="159" t="s">
        <v>91</v>
      </c>
      <c r="L1111" s="117"/>
      <c r="M1111" s="124"/>
      <c r="N1111" s="124"/>
      <c r="O1111" s="115"/>
      <c r="P1111" s="132"/>
      <c r="Q1111" s="115"/>
      <c r="R1111" s="117"/>
      <c r="S1111" s="599"/>
      <c r="T1111" s="232"/>
    </row>
    <row r="1112" spans="1:20" s="233" customFormat="1" ht="48.75" customHeight="1" x14ac:dyDescent="0.35">
      <c r="A1112" s="500"/>
      <c r="B1112" s="504"/>
      <c r="C1112" s="117" t="s">
        <v>43</v>
      </c>
      <c r="D1112" s="120" t="s">
        <v>137</v>
      </c>
      <c r="E1112" s="117" t="s">
        <v>25</v>
      </c>
      <c r="F1112" s="117">
        <v>100</v>
      </c>
      <c r="G1112" s="117">
        <v>100</v>
      </c>
      <c r="H1112" s="149">
        <f t="shared" ref="H1112:H1113" si="102">IF(G1112/F1112*100&gt;100,100,G1112/F1112*100)</f>
        <v>100</v>
      </c>
      <c r="I1112" s="117"/>
      <c r="J1112" s="123" t="s">
        <v>43</v>
      </c>
      <c r="K1112" s="120" t="s">
        <v>90</v>
      </c>
      <c r="L1112" s="117" t="s">
        <v>38</v>
      </c>
      <c r="M1112" s="117">
        <v>167</v>
      </c>
      <c r="N1112" s="117">
        <v>167</v>
      </c>
      <c r="O1112" s="119">
        <f>IF(N1112/M1112*100&gt;110,110,N1112/M1112*100)</f>
        <v>100</v>
      </c>
      <c r="P1112" s="132"/>
      <c r="Q1112" s="115"/>
      <c r="R1112" s="117"/>
      <c r="S1112" s="599"/>
      <c r="T1112" s="232"/>
    </row>
    <row r="1113" spans="1:20" s="233" customFormat="1" ht="82.5" customHeight="1" x14ac:dyDescent="0.35">
      <c r="A1113" s="500"/>
      <c r="B1113" s="504"/>
      <c r="C1113" s="117" t="s">
        <v>138</v>
      </c>
      <c r="D1113" s="120" t="s">
        <v>139</v>
      </c>
      <c r="E1113" s="117" t="s">
        <v>25</v>
      </c>
      <c r="F1113" s="117">
        <v>90</v>
      </c>
      <c r="G1113" s="117">
        <v>90</v>
      </c>
      <c r="H1113" s="149">
        <f t="shared" si="102"/>
        <v>100</v>
      </c>
      <c r="I1113" s="117"/>
      <c r="J1113" s="123"/>
      <c r="K1113" s="120"/>
      <c r="L1113" s="117"/>
      <c r="M1113" s="124"/>
      <c r="N1113" s="124"/>
      <c r="O1113" s="119"/>
      <c r="P1113" s="132"/>
      <c r="Q1113" s="115"/>
      <c r="R1113" s="117"/>
      <c r="S1113" s="599"/>
      <c r="T1113" s="232"/>
    </row>
    <row r="1114" spans="1:20" s="233" customFormat="1" ht="40.5" customHeight="1" x14ac:dyDescent="0.35">
      <c r="A1114" s="500"/>
      <c r="B1114" s="504"/>
      <c r="C1114" s="208"/>
      <c r="D1114" s="200" t="s">
        <v>6</v>
      </c>
      <c r="E1114" s="208"/>
      <c r="F1114" s="201"/>
      <c r="G1114" s="201"/>
      <c r="H1114" s="204"/>
      <c r="I1114" s="204">
        <f>(H1112+H1113)/2</f>
        <v>100</v>
      </c>
      <c r="J1114" s="199"/>
      <c r="K1114" s="200" t="s">
        <v>6</v>
      </c>
      <c r="L1114" s="201"/>
      <c r="M1114" s="205"/>
      <c r="N1114" s="205"/>
      <c r="O1114" s="204"/>
      <c r="P1114" s="204">
        <f>O1112</f>
        <v>100</v>
      </c>
      <c r="Q1114" s="204">
        <f>(I1114+P1114)/2</f>
        <v>100</v>
      </c>
      <c r="R1114" s="208" t="s">
        <v>31</v>
      </c>
      <c r="S1114" s="599"/>
      <c r="T1114" s="232"/>
    </row>
    <row r="1115" spans="1:20" s="233" customFormat="1" ht="69.75" customHeight="1" x14ac:dyDescent="0.35">
      <c r="A1115" s="500"/>
      <c r="B1115" s="504"/>
      <c r="C1115" s="116" t="s">
        <v>165</v>
      </c>
      <c r="D1115" s="159" t="s">
        <v>213</v>
      </c>
      <c r="E1115" s="117"/>
      <c r="F1115" s="117"/>
      <c r="G1115" s="117"/>
      <c r="H1115" s="115"/>
      <c r="I1115" s="115"/>
      <c r="J1115" s="116" t="s">
        <v>165</v>
      </c>
      <c r="K1115" s="159" t="str">
        <f>D1115</f>
        <v>Реализация дополнительных общеразвивающих программ</v>
      </c>
      <c r="L1115" s="117"/>
      <c r="M1115" s="124"/>
      <c r="N1115" s="124"/>
      <c r="O1115" s="115"/>
      <c r="P1115" s="132"/>
      <c r="Q1115" s="115"/>
      <c r="R1115" s="117"/>
      <c r="S1115" s="599"/>
      <c r="T1115" s="232"/>
    </row>
    <row r="1116" spans="1:20" s="233" customFormat="1" ht="96.75" customHeight="1" x14ac:dyDescent="0.35">
      <c r="A1116" s="500"/>
      <c r="B1116" s="504"/>
      <c r="C1116" s="117" t="s">
        <v>166</v>
      </c>
      <c r="D1116" s="120" t="s">
        <v>139</v>
      </c>
      <c r="E1116" s="117" t="s">
        <v>25</v>
      </c>
      <c r="F1116" s="117">
        <v>90</v>
      </c>
      <c r="G1116" s="117">
        <v>90</v>
      </c>
      <c r="H1116" s="149">
        <f>IF(G1116/F1116*100&gt;100,100,G1116/F1116*100)</f>
        <v>100</v>
      </c>
      <c r="I1116" s="117"/>
      <c r="J1116" s="117" t="s">
        <v>166</v>
      </c>
      <c r="K1116" s="120" t="s">
        <v>489</v>
      </c>
      <c r="L1116" s="117" t="s">
        <v>353</v>
      </c>
      <c r="M1116" s="117">
        <v>50184</v>
      </c>
      <c r="N1116" s="117">
        <v>49308</v>
      </c>
      <c r="O1116" s="119">
        <f>IF(N1116/M1116*100&gt;110,110,N1116/M1116*100)</f>
        <v>98.254423720707791</v>
      </c>
      <c r="P1116" s="132"/>
      <c r="Q1116" s="115"/>
      <c r="R1116" s="117"/>
      <c r="S1116" s="599"/>
      <c r="T1116" s="232"/>
    </row>
    <row r="1117" spans="1:20" s="129" customFormat="1" ht="39" customHeight="1" x14ac:dyDescent="0.35">
      <c r="A1117" s="500"/>
      <c r="B1117" s="504"/>
      <c r="C1117" s="208"/>
      <c r="D1117" s="200" t="s">
        <v>6</v>
      </c>
      <c r="E1117" s="208"/>
      <c r="F1117" s="201"/>
      <c r="G1117" s="201"/>
      <c r="H1117" s="204"/>
      <c r="I1117" s="204">
        <f>H1116</f>
        <v>100</v>
      </c>
      <c r="J1117" s="199"/>
      <c r="K1117" s="200" t="s">
        <v>6</v>
      </c>
      <c r="L1117" s="201"/>
      <c r="M1117" s="205"/>
      <c r="N1117" s="205"/>
      <c r="O1117" s="204"/>
      <c r="P1117" s="204">
        <f>O1116</f>
        <v>98.254423720707791</v>
      </c>
      <c r="Q1117" s="204">
        <f>(I1117+P1117)/2</f>
        <v>99.127211860353896</v>
      </c>
      <c r="R1117" s="208" t="s">
        <v>376</v>
      </c>
      <c r="S1117" s="599"/>
      <c r="T1117" s="128"/>
    </row>
    <row r="1118" spans="1:20" s="233" customFormat="1" ht="66" customHeight="1" x14ac:dyDescent="0.35">
      <c r="A1118" s="500">
        <v>63</v>
      </c>
      <c r="B1118" s="504" t="s">
        <v>176</v>
      </c>
      <c r="C1118" s="116" t="s">
        <v>12</v>
      </c>
      <c r="D1118" s="159" t="s">
        <v>129</v>
      </c>
      <c r="E1118" s="116"/>
      <c r="F1118" s="116"/>
      <c r="G1118" s="116"/>
      <c r="H1118" s="115"/>
      <c r="I1118" s="115"/>
      <c r="J1118" s="116" t="s">
        <v>12</v>
      </c>
      <c r="K1118" s="159" t="s">
        <v>129</v>
      </c>
      <c r="L1118" s="117"/>
      <c r="M1118" s="117"/>
      <c r="N1118" s="117"/>
      <c r="O1118" s="115"/>
      <c r="P1118" s="132"/>
      <c r="Q1118" s="115"/>
      <c r="R1118" s="117"/>
      <c r="S1118" s="599" t="s">
        <v>287</v>
      </c>
      <c r="T1118" s="232"/>
    </row>
    <row r="1119" spans="1:20" s="233" customFormat="1" ht="73.5" customHeight="1" x14ac:dyDescent="0.35">
      <c r="A1119" s="500"/>
      <c r="B1119" s="504"/>
      <c r="C1119" s="117" t="s">
        <v>7</v>
      </c>
      <c r="D1119" s="120" t="s">
        <v>130</v>
      </c>
      <c r="E1119" s="117" t="s">
        <v>25</v>
      </c>
      <c r="F1119" s="117">
        <v>100</v>
      </c>
      <c r="G1119" s="117">
        <v>100</v>
      </c>
      <c r="H1119" s="149">
        <f t="shared" ref="H1119:H1123" si="103">IF(G1119/F1119*100&gt;100,100,G1119/F1119*100)</f>
        <v>100</v>
      </c>
      <c r="I1119" s="117"/>
      <c r="J1119" s="117" t="s">
        <v>7</v>
      </c>
      <c r="K1119" s="120" t="s">
        <v>90</v>
      </c>
      <c r="L1119" s="117" t="s">
        <v>38</v>
      </c>
      <c r="M1119" s="117">
        <v>260</v>
      </c>
      <c r="N1119" s="117">
        <v>256</v>
      </c>
      <c r="O1119" s="119">
        <f>IF(N1119/M1119*100&gt;110,110,N1119/M1119*100)</f>
        <v>98.461538461538467</v>
      </c>
      <c r="P1119" s="132"/>
      <c r="Q1119" s="115"/>
      <c r="R1119" s="117"/>
      <c r="S1119" s="599"/>
      <c r="T1119" s="232"/>
    </row>
    <row r="1120" spans="1:20" s="233" customFormat="1" x14ac:dyDescent="0.35">
      <c r="A1120" s="500"/>
      <c r="B1120" s="504"/>
      <c r="C1120" s="117" t="s">
        <v>8</v>
      </c>
      <c r="D1120" s="120" t="s">
        <v>593</v>
      </c>
      <c r="E1120" s="117" t="s">
        <v>25</v>
      </c>
      <c r="F1120" s="117">
        <v>100</v>
      </c>
      <c r="G1120" s="117">
        <v>100</v>
      </c>
      <c r="H1120" s="149">
        <f t="shared" si="103"/>
        <v>100</v>
      </c>
      <c r="I1120" s="117"/>
      <c r="J1120" s="117"/>
      <c r="K1120" s="133"/>
      <c r="L1120" s="117"/>
      <c r="M1120" s="122"/>
      <c r="N1120" s="122"/>
      <c r="O1120" s="119"/>
      <c r="P1120" s="132"/>
      <c r="Q1120" s="115"/>
      <c r="R1120" s="117"/>
      <c r="S1120" s="599"/>
      <c r="T1120" s="232"/>
    </row>
    <row r="1121" spans="1:20" s="233" customFormat="1" ht="45.75" customHeight="1" x14ac:dyDescent="0.35">
      <c r="A1121" s="500"/>
      <c r="B1121" s="504"/>
      <c r="C1121" s="117" t="s">
        <v>9</v>
      </c>
      <c r="D1121" s="120" t="s">
        <v>488</v>
      </c>
      <c r="E1121" s="117" t="s">
        <v>405</v>
      </c>
      <c r="F1121" s="117">
        <v>100</v>
      </c>
      <c r="G1121" s="117">
        <v>100</v>
      </c>
      <c r="H1121" s="149">
        <f t="shared" si="103"/>
        <v>100</v>
      </c>
      <c r="I1121" s="117"/>
      <c r="J1121" s="123"/>
      <c r="K1121" s="120"/>
      <c r="L1121" s="117"/>
      <c r="M1121" s="124"/>
      <c r="N1121" s="124"/>
      <c r="O1121" s="119"/>
      <c r="P1121" s="132"/>
      <c r="Q1121" s="115"/>
      <c r="R1121" s="117"/>
      <c r="S1121" s="599"/>
      <c r="T1121" s="232"/>
    </row>
    <row r="1122" spans="1:20" s="233" customFormat="1" ht="61.5" customHeight="1" x14ac:dyDescent="0.35">
      <c r="A1122" s="500"/>
      <c r="B1122" s="504"/>
      <c r="C1122" s="117" t="s">
        <v>10</v>
      </c>
      <c r="D1122" s="120" t="s">
        <v>406</v>
      </c>
      <c r="E1122" s="117" t="s">
        <v>25</v>
      </c>
      <c r="F1122" s="117">
        <v>90</v>
      </c>
      <c r="G1122" s="117">
        <v>100</v>
      </c>
      <c r="H1122" s="149">
        <f t="shared" si="103"/>
        <v>100</v>
      </c>
      <c r="I1122" s="117"/>
      <c r="J1122" s="123"/>
      <c r="K1122" s="120"/>
      <c r="L1122" s="117"/>
      <c r="M1122" s="124"/>
      <c r="N1122" s="124"/>
      <c r="O1122" s="119"/>
      <c r="P1122" s="132"/>
      <c r="Q1122" s="115"/>
      <c r="R1122" s="117"/>
      <c r="S1122" s="599"/>
      <c r="T1122" s="232"/>
    </row>
    <row r="1123" spans="1:20" s="233" customFormat="1" ht="128.25" customHeight="1" x14ac:dyDescent="0.35">
      <c r="A1123" s="500"/>
      <c r="B1123" s="504"/>
      <c r="C1123" s="117" t="s">
        <v>35</v>
      </c>
      <c r="D1123" s="120" t="s">
        <v>131</v>
      </c>
      <c r="E1123" s="117" t="s">
        <v>25</v>
      </c>
      <c r="F1123" s="117">
        <v>100</v>
      </c>
      <c r="G1123" s="117">
        <v>100</v>
      </c>
      <c r="H1123" s="149">
        <f t="shared" si="103"/>
        <v>100</v>
      </c>
      <c r="I1123" s="117"/>
      <c r="J1123" s="123"/>
      <c r="K1123" s="120"/>
      <c r="L1123" s="117"/>
      <c r="M1123" s="124"/>
      <c r="N1123" s="124"/>
      <c r="O1123" s="119"/>
      <c r="P1123" s="132"/>
      <c r="Q1123" s="115"/>
      <c r="R1123" s="117"/>
      <c r="S1123" s="599"/>
      <c r="T1123" s="232"/>
    </row>
    <row r="1124" spans="1:20" s="129" customFormat="1" ht="40.5" customHeight="1" x14ac:dyDescent="0.35">
      <c r="A1124" s="500"/>
      <c r="B1124" s="504"/>
      <c r="C1124" s="208"/>
      <c r="D1124" s="200" t="s">
        <v>6</v>
      </c>
      <c r="E1124" s="208"/>
      <c r="F1124" s="201"/>
      <c r="G1124" s="201"/>
      <c r="H1124" s="204"/>
      <c r="I1124" s="204">
        <f>(H1119+H1120+H1121+H1122+H1123)/5</f>
        <v>100</v>
      </c>
      <c r="J1124" s="199"/>
      <c r="K1124" s="200" t="s">
        <v>6</v>
      </c>
      <c r="L1124" s="201"/>
      <c r="M1124" s="205"/>
      <c r="N1124" s="205"/>
      <c r="O1124" s="204"/>
      <c r="P1124" s="204">
        <f>O1119</f>
        <v>98.461538461538467</v>
      </c>
      <c r="Q1124" s="204">
        <f>(I1124+P1124)/2</f>
        <v>99.230769230769226</v>
      </c>
      <c r="R1124" s="208" t="s">
        <v>376</v>
      </c>
      <c r="S1124" s="599"/>
      <c r="T1124" s="128"/>
    </row>
    <row r="1125" spans="1:20" s="233" customFormat="1" ht="60" customHeight="1" x14ac:dyDescent="0.35">
      <c r="A1125" s="500"/>
      <c r="B1125" s="504"/>
      <c r="C1125" s="116" t="s">
        <v>13</v>
      </c>
      <c r="D1125" s="159" t="s">
        <v>132</v>
      </c>
      <c r="E1125" s="117"/>
      <c r="F1125" s="117"/>
      <c r="G1125" s="117"/>
      <c r="H1125" s="115"/>
      <c r="I1125" s="115"/>
      <c r="J1125" s="116" t="s">
        <v>13</v>
      </c>
      <c r="K1125" s="159" t="s">
        <v>132</v>
      </c>
      <c r="L1125" s="117"/>
      <c r="M1125" s="124"/>
      <c r="N1125" s="124"/>
      <c r="O1125" s="115"/>
      <c r="P1125" s="132"/>
      <c r="Q1125" s="115"/>
      <c r="R1125" s="117"/>
      <c r="S1125" s="599"/>
      <c r="T1125" s="232"/>
    </row>
    <row r="1126" spans="1:20" s="233" customFormat="1" ht="78" customHeight="1" x14ac:dyDescent="0.35">
      <c r="A1126" s="500"/>
      <c r="B1126" s="504"/>
      <c r="C1126" s="117" t="s">
        <v>14</v>
      </c>
      <c r="D1126" s="120" t="s">
        <v>133</v>
      </c>
      <c r="E1126" s="117" t="s">
        <v>25</v>
      </c>
      <c r="F1126" s="117">
        <v>100</v>
      </c>
      <c r="G1126" s="117">
        <v>100</v>
      </c>
      <c r="H1126" s="149">
        <f t="shared" ref="H1126:H1130" si="104">IF(G1126/F1126*100&gt;100,100,G1126/F1126*100)</f>
        <v>100</v>
      </c>
      <c r="I1126" s="117"/>
      <c r="J1126" s="123" t="s">
        <v>14</v>
      </c>
      <c r="K1126" s="120" t="s">
        <v>90</v>
      </c>
      <c r="L1126" s="117" t="s">
        <v>38</v>
      </c>
      <c r="M1126" s="117">
        <v>310</v>
      </c>
      <c r="N1126" s="117">
        <v>313</v>
      </c>
      <c r="O1126" s="119">
        <f>IF(N1126/M1126*100&gt;110,110,N1126/M1126*100)</f>
        <v>100.96774193548387</v>
      </c>
      <c r="P1126" s="117"/>
      <c r="Q1126" s="115"/>
      <c r="R1126" s="117"/>
      <c r="S1126" s="599"/>
      <c r="T1126" s="232"/>
    </row>
    <row r="1127" spans="1:20" s="233" customFormat="1" x14ac:dyDescent="0.35">
      <c r="A1127" s="500"/>
      <c r="B1127" s="504"/>
      <c r="C1127" s="117" t="s">
        <v>15</v>
      </c>
      <c r="D1127" s="120" t="s">
        <v>591</v>
      </c>
      <c r="E1127" s="117" t="s">
        <v>25</v>
      </c>
      <c r="F1127" s="117">
        <v>100</v>
      </c>
      <c r="G1127" s="117">
        <v>100</v>
      </c>
      <c r="H1127" s="149">
        <f t="shared" si="104"/>
        <v>100</v>
      </c>
      <c r="I1127" s="117"/>
      <c r="J1127" s="123"/>
      <c r="K1127" s="120"/>
      <c r="L1127" s="117"/>
      <c r="M1127" s="124"/>
      <c r="N1127" s="124"/>
      <c r="O1127" s="119"/>
      <c r="P1127" s="132"/>
      <c r="Q1127" s="115"/>
      <c r="R1127" s="117"/>
      <c r="S1127" s="599"/>
      <c r="T1127" s="232"/>
    </row>
    <row r="1128" spans="1:20" s="233" customFormat="1" ht="45" customHeight="1" x14ac:dyDescent="0.35">
      <c r="A1128" s="500"/>
      <c r="B1128" s="504"/>
      <c r="C1128" s="117" t="s">
        <v>39</v>
      </c>
      <c r="D1128" s="120" t="s">
        <v>488</v>
      </c>
      <c r="E1128" s="117" t="s">
        <v>405</v>
      </c>
      <c r="F1128" s="117">
        <v>100</v>
      </c>
      <c r="G1128" s="117">
        <v>100</v>
      </c>
      <c r="H1128" s="149">
        <f t="shared" si="104"/>
        <v>100</v>
      </c>
      <c r="I1128" s="117"/>
      <c r="J1128" s="123"/>
      <c r="K1128" s="120"/>
      <c r="L1128" s="117"/>
      <c r="M1128" s="124"/>
      <c r="N1128" s="124"/>
      <c r="O1128" s="119"/>
      <c r="P1128" s="132"/>
      <c r="Q1128" s="115"/>
      <c r="R1128" s="117"/>
      <c r="S1128" s="599"/>
      <c r="T1128" s="232"/>
    </row>
    <row r="1129" spans="1:20" s="233" customFormat="1" ht="70.5" customHeight="1" x14ac:dyDescent="0.35">
      <c r="A1129" s="500"/>
      <c r="B1129" s="504"/>
      <c r="C1129" s="117" t="s">
        <v>45</v>
      </c>
      <c r="D1129" s="120" t="s">
        <v>406</v>
      </c>
      <c r="E1129" s="117" t="s">
        <v>25</v>
      </c>
      <c r="F1129" s="117">
        <v>90</v>
      </c>
      <c r="G1129" s="117">
        <v>100</v>
      </c>
      <c r="H1129" s="149">
        <f t="shared" si="104"/>
        <v>100</v>
      </c>
      <c r="I1129" s="117"/>
      <c r="J1129" s="123"/>
      <c r="K1129" s="120"/>
      <c r="L1129" s="117"/>
      <c r="M1129" s="124"/>
      <c r="N1129" s="124"/>
      <c r="O1129" s="119"/>
      <c r="P1129" s="132"/>
      <c r="Q1129" s="115"/>
      <c r="R1129" s="117"/>
      <c r="S1129" s="599"/>
      <c r="T1129" s="232"/>
    </row>
    <row r="1130" spans="1:20" s="233" customFormat="1" ht="131.25" customHeight="1" x14ac:dyDescent="0.35">
      <c r="A1130" s="500"/>
      <c r="B1130" s="504"/>
      <c r="C1130" s="117" t="s">
        <v>66</v>
      </c>
      <c r="D1130" s="120" t="s">
        <v>131</v>
      </c>
      <c r="E1130" s="117" t="s">
        <v>25</v>
      </c>
      <c r="F1130" s="117">
        <v>100</v>
      </c>
      <c r="G1130" s="117">
        <v>100</v>
      </c>
      <c r="H1130" s="149">
        <f t="shared" si="104"/>
        <v>100</v>
      </c>
      <c r="I1130" s="117"/>
      <c r="J1130" s="123"/>
      <c r="K1130" s="120"/>
      <c r="L1130" s="117"/>
      <c r="M1130" s="124"/>
      <c r="N1130" s="124"/>
      <c r="O1130" s="119"/>
      <c r="P1130" s="132"/>
      <c r="Q1130" s="115"/>
      <c r="R1130" s="117"/>
      <c r="S1130" s="599"/>
      <c r="T1130" s="232"/>
    </row>
    <row r="1131" spans="1:20" s="129" customFormat="1" ht="40.5" customHeight="1" x14ac:dyDescent="0.35">
      <c r="A1131" s="500"/>
      <c r="B1131" s="504"/>
      <c r="C1131" s="208"/>
      <c r="D1131" s="200" t="s">
        <v>6</v>
      </c>
      <c r="E1131" s="208"/>
      <c r="F1131" s="201"/>
      <c r="G1131" s="201"/>
      <c r="H1131" s="204"/>
      <c r="I1131" s="204">
        <f>(H1126+H1127+H1128+H1129+H1130)/5</f>
        <v>100</v>
      </c>
      <c r="J1131" s="199"/>
      <c r="K1131" s="200" t="s">
        <v>6</v>
      </c>
      <c r="L1131" s="201"/>
      <c r="M1131" s="205"/>
      <c r="N1131" s="205"/>
      <c r="O1131" s="204"/>
      <c r="P1131" s="204">
        <f>O1126</f>
        <v>100.96774193548387</v>
      </c>
      <c r="Q1131" s="204">
        <f>(I1131+P1131)/2</f>
        <v>100.48387096774194</v>
      </c>
      <c r="R1131" s="208" t="s">
        <v>31</v>
      </c>
      <c r="S1131" s="599"/>
      <c r="T1131" s="128"/>
    </row>
    <row r="1132" spans="1:20" s="233" customFormat="1" ht="60" customHeight="1" x14ac:dyDescent="0.35">
      <c r="A1132" s="500"/>
      <c r="B1132" s="504"/>
      <c r="C1132" s="116" t="s">
        <v>28</v>
      </c>
      <c r="D1132" s="159" t="s">
        <v>134</v>
      </c>
      <c r="E1132" s="117"/>
      <c r="F1132" s="117"/>
      <c r="G1132" s="117"/>
      <c r="H1132" s="115"/>
      <c r="I1132" s="115"/>
      <c r="J1132" s="116" t="s">
        <v>28</v>
      </c>
      <c r="K1132" s="159" t="str">
        <f>D1132</f>
        <v>Реализация основных общеобразовательных программ среднего общего образования</v>
      </c>
      <c r="L1132" s="117"/>
      <c r="M1132" s="124"/>
      <c r="N1132" s="124"/>
      <c r="O1132" s="115"/>
      <c r="P1132" s="132"/>
      <c r="Q1132" s="115"/>
      <c r="R1132" s="117"/>
      <c r="S1132" s="599"/>
      <c r="T1132" s="232"/>
    </row>
    <row r="1133" spans="1:20" s="233" customFormat="1" ht="84.75" customHeight="1" x14ac:dyDescent="0.35">
      <c r="A1133" s="500"/>
      <c r="B1133" s="504"/>
      <c r="C1133" s="117" t="s">
        <v>29</v>
      </c>
      <c r="D1133" s="120" t="s">
        <v>135</v>
      </c>
      <c r="E1133" s="117" t="s">
        <v>25</v>
      </c>
      <c r="F1133" s="117">
        <v>100</v>
      </c>
      <c r="G1133" s="117">
        <v>100</v>
      </c>
      <c r="H1133" s="149">
        <f t="shared" ref="H1133:H1137" si="105">IF(G1133/F1133*100&gt;100,100,G1133/F1133*100)</f>
        <v>100</v>
      </c>
      <c r="I1133" s="117"/>
      <c r="J1133" s="123" t="s">
        <v>29</v>
      </c>
      <c r="K1133" s="120" t="s">
        <v>90</v>
      </c>
      <c r="L1133" s="117" t="s">
        <v>38</v>
      </c>
      <c r="M1133" s="117">
        <v>58</v>
      </c>
      <c r="N1133" s="117">
        <v>57</v>
      </c>
      <c r="O1133" s="119">
        <f>IF(N1133/M1133*100&gt;110,110,N1133/M1133*100)</f>
        <v>98.275862068965509</v>
      </c>
      <c r="P1133" s="117"/>
      <c r="Q1133" s="115"/>
      <c r="R1133" s="117"/>
      <c r="S1133" s="599"/>
      <c r="T1133" s="232"/>
    </row>
    <row r="1134" spans="1:20" s="233" customFormat="1" ht="29.25" customHeight="1" x14ac:dyDescent="0.35">
      <c r="A1134" s="500"/>
      <c r="B1134" s="504"/>
      <c r="C1134" s="117" t="s">
        <v>30</v>
      </c>
      <c r="D1134" s="120" t="s">
        <v>592</v>
      </c>
      <c r="E1134" s="117" t="s">
        <v>25</v>
      </c>
      <c r="F1134" s="117">
        <v>100</v>
      </c>
      <c r="G1134" s="117">
        <v>100</v>
      </c>
      <c r="H1134" s="149">
        <f t="shared" si="105"/>
        <v>100</v>
      </c>
      <c r="I1134" s="117"/>
      <c r="J1134" s="123"/>
      <c r="K1134" s="120"/>
      <c r="L1134" s="117"/>
      <c r="M1134" s="124"/>
      <c r="N1134" s="124"/>
      <c r="O1134" s="119"/>
      <c r="P1134" s="132"/>
      <c r="Q1134" s="115"/>
      <c r="R1134" s="117"/>
      <c r="S1134" s="599"/>
      <c r="T1134" s="232"/>
    </row>
    <row r="1135" spans="1:20" s="233" customFormat="1" ht="51" customHeight="1" x14ac:dyDescent="0.35">
      <c r="A1135" s="500"/>
      <c r="B1135" s="504"/>
      <c r="C1135" s="117" t="s">
        <v>52</v>
      </c>
      <c r="D1135" s="120" t="s">
        <v>488</v>
      </c>
      <c r="E1135" s="117" t="s">
        <v>405</v>
      </c>
      <c r="F1135" s="117">
        <v>100</v>
      </c>
      <c r="G1135" s="117">
        <v>100</v>
      </c>
      <c r="H1135" s="149">
        <f t="shared" si="105"/>
        <v>100</v>
      </c>
      <c r="I1135" s="117"/>
      <c r="J1135" s="123"/>
      <c r="K1135" s="120"/>
      <c r="L1135" s="117"/>
      <c r="M1135" s="124"/>
      <c r="N1135" s="124"/>
      <c r="O1135" s="119"/>
      <c r="P1135" s="132"/>
      <c r="Q1135" s="115"/>
      <c r="R1135" s="117"/>
      <c r="S1135" s="599"/>
      <c r="T1135" s="232"/>
    </row>
    <row r="1136" spans="1:20" s="233" customFormat="1" ht="63.75" customHeight="1" x14ac:dyDescent="0.35">
      <c r="A1136" s="500"/>
      <c r="B1136" s="504"/>
      <c r="C1136" s="117" t="s">
        <v>53</v>
      </c>
      <c r="D1136" s="120" t="s">
        <v>406</v>
      </c>
      <c r="E1136" s="117" t="s">
        <v>25</v>
      </c>
      <c r="F1136" s="117">
        <v>90</v>
      </c>
      <c r="G1136" s="117">
        <v>100</v>
      </c>
      <c r="H1136" s="149">
        <f t="shared" si="105"/>
        <v>100</v>
      </c>
      <c r="I1136" s="117"/>
      <c r="J1136" s="123"/>
      <c r="K1136" s="120"/>
      <c r="L1136" s="117"/>
      <c r="M1136" s="124"/>
      <c r="N1136" s="124"/>
      <c r="O1136" s="119"/>
      <c r="P1136" s="132"/>
      <c r="Q1136" s="115"/>
      <c r="R1136" s="117"/>
      <c r="S1136" s="599"/>
      <c r="T1136" s="232"/>
    </row>
    <row r="1137" spans="1:20" s="233" customFormat="1" ht="125.25" customHeight="1" x14ac:dyDescent="0.35">
      <c r="A1137" s="500"/>
      <c r="B1137" s="504"/>
      <c r="C1137" s="117" t="s">
        <v>136</v>
      </c>
      <c r="D1137" s="120" t="s">
        <v>131</v>
      </c>
      <c r="E1137" s="117" t="s">
        <v>25</v>
      </c>
      <c r="F1137" s="117">
        <v>100</v>
      </c>
      <c r="G1137" s="117">
        <v>100</v>
      </c>
      <c r="H1137" s="149">
        <f t="shared" si="105"/>
        <v>100</v>
      </c>
      <c r="I1137" s="117"/>
      <c r="J1137" s="123"/>
      <c r="K1137" s="120"/>
      <c r="L1137" s="117"/>
      <c r="M1137" s="124"/>
      <c r="N1137" s="124"/>
      <c r="O1137" s="119"/>
      <c r="P1137" s="132"/>
      <c r="Q1137" s="115"/>
      <c r="R1137" s="117"/>
      <c r="S1137" s="599"/>
      <c r="T1137" s="232"/>
    </row>
    <row r="1138" spans="1:20" s="129" customFormat="1" ht="40.5" customHeight="1" x14ac:dyDescent="0.35">
      <c r="A1138" s="500"/>
      <c r="B1138" s="504"/>
      <c r="C1138" s="208"/>
      <c r="D1138" s="200" t="s">
        <v>6</v>
      </c>
      <c r="E1138" s="208"/>
      <c r="F1138" s="201"/>
      <c r="G1138" s="201"/>
      <c r="H1138" s="204"/>
      <c r="I1138" s="204">
        <f>(H1133+H1134+H1135+H1136+H1137)/5</f>
        <v>100</v>
      </c>
      <c r="J1138" s="199"/>
      <c r="K1138" s="200" t="s">
        <v>6</v>
      </c>
      <c r="L1138" s="201"/>
      <c r="M1138" s="205"/>
      <c r="N1138" s="205"/>
      <c r="O1138" s="204"/>
      <c r="P1138" s="204">
        <f>O1133</f>
        <v>98.275862068965509</v>
      </c>
      <c r="Q1138" s="204">
        <f>(I1138+P1138)/2</f>
        <v>99.137931034482762</v>
      </c>
      <c r="R1138" s="208" t="s">
        <v>376</v>
      </c>
      <c r="S1138" s="599"/>
      <c r="T1138" s="128"/>
    </row>
    <row r="1139" spans="1:20" s="233" customFormat="1" x14ac:dyDescent="0.35">
      <c r="A1139" s="500"/>
      <c r="B1139" s="504"/>
      <c r="C1139" s="116" t="s">
        <v>42</v>
      </c>
      <c r="D1139" s="159" t="s">
        <v>91</v>
      </c>
      <c r="E1139" s="117"/>
      <c r="F1139" s="117"/>
      <c r="G1139" s="117"/>
      <c r="H1139" s="115"/>
      <c r="I1139" s="115"/>
      <c r="J1139" s="116" t="s">
        <v>42</v>
      </c>
      <c r="K1139" s="159" t="s">
        <v>91</v>
      </c>
      <c r="L1139" s="117"/>
      <c r="M1139" s="124"/>
      <c r="N1139" s="124"/>
      <c r="O1139" s="115"/>
      <c r="P1139" s="132"/>
      <c r="Q1139" s="115"/>
      <c r="R1139" s="117"/>
      <c r="S1139" s="599"/>
      <c r="T1139" s="232"/>
    </row>
    <row r="1140" spans="1:20" s="233" customFormat="1" ht="53.25" customHeight="1" x14ac:dyDescent="0.35">
      <c r="A1140" s="500"/>
      <c r="B1140" s="504"/>
      <c r="C1140" s="117" t="s">
        <v>43</v>
      </c>
      <c r="D1140" s="120" t="s">
        <v>137</v>
      </c>
      <c r="E1140" s="117" t="s">
        <v>25</v>
      </c>
      <c r="F1140" s="117">
        <v>100</v>
      </c>
      <c r="G1140" s="117">
        <v>100</v>
      </c>
      <c r="H1140" s="149">
        <f t="shared" ref="H1140:H1141" si="106">IF(G1140/F1140*100&gt;100,100,G1140/F1140*100)</f>
        <v>100</v>
      </c>
      <c r="I1140" s="117"/>
      <c r="J1140" s="123" t="s">
        <v>43</v>
      </c>
      <c r="K1140" s="120" t="s">
        <v>90</v>
      </c>
      <c r="L1140" s="117" t="s">
        <v>38</v>
      </c>
      <c r="M1140" s="117">
        <v>86</v>
      </c>
      <c r="N1140" s="117">
        <v>82</v>
      </c>
      <c r="O1140" s="119">
        <f>IF(N1140/M1140*100&gt;110,110,N1140/M1140*100)</f>
        <v>95.348837209302332</v>
      </c>
      <c r="P1140" s="132"/>
      <c r="Q1140" s="115"/>
      <c r="R1140" s="117"/>
      <c r="S1140" s="599"/>
      <c r="T1140" s="232"/>
    </row>
    <row r="1141" spans="1:20" s="233" customFormat="1" ht="88.5" customHeight="1" x14ac:dyDescent="0.35">
      <c r="A1141" s="500"/>
      <c r="B1141" s="504"/>
      <c r="C1141" s="117" t="s">
        <v>138</v>
      </c>
      <c r="D1141" s="120" t="s">
        <v>139</v>
      </c>
      <c r="E1141" s="117" t="s">
        <v>25</v>
      </c>
      <c r="F1141" s="117">
        <v>90</v>
      </c>
      <c r="G1141" s="117">
        <v>90</v>
      </c>
      <c r="H1141" s="149">
        <f t="shared" si="106"/>
        <v>100</v>
      </c>
      <c r="I1141" s="117"/>
      <c r="J1141" s="123"/>
      <c r="K1141" s="120"/>
      <c r="L1141" s="117"/>
      <c r="M1141" s="124"/>
      <c r="N1141" s="124"/>
      <c r="O1141" s="119"/>
      <c r="P1141" s="132"/>
      <c r="Q1141" s="115"/>
      <c r="R1141" s="117"/>
      <c r="S1141" s="599"/>
      <c r="T1141" s="232"/>
    </row>
    <row r="1142" spans="1:20" s="129" customFormat="1" ht="40.5" customHeight="1" x14ac:dyDescent="0.35">
      <c r="A1142" s="500"/>
      <c r="B1142" s="504"/>
      <c r="C1142" s="208"/>
      <c r="D1142" s="200" t="s">
        <v>6</v>
      </c>
      <c r="E1142" s="208"/>
      <c r="F1142" s="201"/>
      <c r="G1142" s="201"/>
      <c r="H1142" s="204"/>
      <c r="I1142" s="204">
        <f>(H1140+H1141)/2</f>
        <v>100</v>
      </c>
      <c r="J1142" s="199"/>
      <c r="K1142" s="200" t="s">
        <v>6</v>
      </c>
      <c r="L1142" s="201"/>
      <c r="M1142" s="205"/>
      <c r="N1142" s="205"/>
      <c r="O1142" s="204"/>
      <c r="P1142" s="204">
        <f>O1140</f>
        <v>95.348837209302332</v>
      </c>
      <c r="Q1142" s="204">
        <f>(I1142+P1142)/2</f>
        <v>97.674418604651166</v>
      </c>
      <c r="R1142" s="208" t="s">
        <v>376</v>
      </c>
      <c r="S1142" s="599"/>
      <c r="T1142" s="128"/>
    </row>
    <row r="1143" spans="1:20" s="233" customFormat="1" ht="65.25" customHeight="1" x14ac:dyDescent="0.35">
      <c r="A1143" s="500"/>
      <c r="B1143" s="504"/>
      <c r="C1143" s="116" t="s">
        <v>165</v>
      </c>
      <c r="D1143" s="159" t="s">
        <v>213</v>
      </c>
      <c r="E1143" s="117"/>
      <c r="F1143" s="117"/>
      <c r="G1143" s="117"/>
      <c r="H1143" s="115"/>
      <c r="I1143" s="115"/>
      <c r="J1143" s="116" t="s">
        <v>165</v>
      </c>
      <c r="K1143" s="159" t="str">
        <f>D1143</f>
        <v>Реализация дополнительных общеразвивающих программ</v>
      </c>
      <c r="L1143" s="117"/>
      <c r="M1143" s="124"/>
      <c r="N1143" s="124"/>
      <c r="O1143" s="115"/>
      <c r="P1143" s="132"/>
      <c r="Q1143" s="115"/>
      <c r="R1143" s="117"/>
      <c r="S1143" s="599"/>
      <c r="T1143" s="232"/>
    </row>
    <row r="1144" spans="1:20" s="233" customFormat="1" ht="93.75" customHeight="1" x14ac:dyDescent="0.35">
      <c r="A1144" s="500"/>
      <c r="B1144" s="504"/>
      <c r="C1144" s="117" t="s">
        <v>166</v>
      </c>
      <c r="D1144" s="120" t="s">
        <v>139</v>
      </c>
      <c r="E1144" s="117" t="s">
        <v>25</v>
      </c>
      <c r="F1144" s="117">
        <v>90</v>
      </c>
      <c r="G1144" s="117">
        <v>90</v>
      </c>
      <c r="H1144" s="149">
        <f>IF(G1144/F1144*100&gt;100,100,G1144/F1144*100)</f>
        <v>100</v>
      </c>
      <c r="I1144" s="117"/>
      <c r="J1144" s="123" t="s">
        <v>43</v>
      </c>
      <c r="K1144" s="120" t="s">
        <v>489</v>
      </c>
      <c r="L1144" s="117" t="s">
        <v>353</v>
      </c>
      <c r="M1144" s="117">
        <v>58752</v>
      </c>
      <c r="N1144" s="117">
        <v>58640</v>
      </c>
      <c r="O1144" s="119">
        <f>IF(N1144/M1144*100&gt;110,110,N1144/M1144*100)</f>
        <v>99.809368191721134</v>
      </c>
      <c r="P1144" s="132"/>
      <c r="Q1144" s="115"/>
      <c r="R1144" s="117"/>
      <c r="S1144" s="599"/>
      <c r="T1144" s="232"/>
    </row>
    <row r="1145" spans="1:20" s="129" customFormat="1" ht="41.25" customHeight="1" x14ac:dyDescent="0.35">
      <c r="A1145" s="500"/>
      <c r="B1145" s="504"/>
      <c r="C1145" s="208"/>
      <c r="D1145" s="200" t="s">
        <v>6</v>
      </c>
      <c r="E1145" s="208"/>
      <c r="F1145" s="201"/>
      <c r="G1145" s="201"/>
      <c r="H1145" s="204"/>
      <c r="I1145" s="204">
        <f>H1144</f>
        <v>100</v>
      </c>
      <c r="J1145" s="199"/>
      <c r="K1145" s="200" t="s">
        <v>6</v>
      </c>
      <c r="L1145" s="201"/>
      <c r="M1145" s="205"/>
      <c r="N1145" s="205"/>
      <c r="O1145" s="204"/>
      <c r="P1145" s="204">
        <f>O1144</f>
        <v>99.809368191721134</v>
      </c>
      <c r="Q1145" s="204">
        <f>(I1145+P1145)/2</f>
        <v>99.904684095860574</v>
      </c>
      <c r="R1145" s="208" t="s">
        <v>376</v>
      </c>
      <c r="S1145" s="599"/>
      <c r="T1145" s="128"/>
    </row>
    <row r="1146" spans="1:20" s="233" customFormat="1" ht="65.25" customHeight="1" x14ac:dyDescent="0.35">
      <c r="A1146" s="500">
        <v>64</v>
      </c>
      <c r="B1146" s="504" t="s">
        <v>177</v>
      </c>
      <c r="C1146" s="116" t="s">
        <v>12</v>
      </c>
      <c r="D1146" s="159" t="s">
        <v>129</v>
      </c>
      <c r="E1146" s="116"/>
      <c r="F1146" s="116"/>
      <c r="G1146" s="116"/>
      <c r="H1146" s="115"/>
      <c r="I1146" s="115"/>
      <c r="J1146" s="116" t="s">
        <v>12</v>
      </c>
      <c r="K1146" s="159" t="s">
        <v>129</v>
      </c>
      <c r="L1146" s="117"/>
      <c r="M1146" s="117"/>
      <c r="N1146" s="117"/>
      <c r="O1146" s="115"/>
      <c r="P1146" s="132"/>
      <c r="Q1146" s="115"/>
      <c r="R1146" s="117"/>
      <c r="S1146" s="599" t="s">
        <v>286</v>
      </c>
      <c r="T1146" s="232"/>
    </row>
    <row r="1147" spans="1:20" s="233" customFormat="1" ht="65.25" customHeight="1" x14ac:dyDescent="0.35">
      <c r="A1147" s="500"/>
      <c r="B1147" s="504"/>
      <c r="C1147" s="117" t="s">
        <v>7</v>
      </c>
      <c r="D1147" s="120" t="s">
        <v>130</v>
      </c>
      <c r="E1147" s="117" t="s">
        <v>25</v>
      </c>
      <c r="F1147" s="117">
        <v>100</v>
      </c>
      <c r="G1147" s="117">
        <v>100</v>
      </c>
      <c r="H1147" s="149">
        <f t="shared" ref="H1147:H1151" si="107">IF(G1147/F1147*100&gt;100,100,G1147/F1147*100)</f>
        <v>100</v>
      </c>
      <c r="I1147" s="117"/>
      <c r="J1147" s="117" t="s">
        <v>7</v>
      </c>
      <c r="K1147" s="120" t="s">
        <v>90</v>
      </c>
      <c r="L1147" s="117" t="s">
        <v>38</v>
      </c>
      <c r="M1147" s="117">
        <v>247</v>
      </c>
      <c r="N1147" s="117">
        <v>249</v>
      </c>
      <c r="O1147" s="119">
        <f>IF(N1147/M1147*100&gt;110,110,N1147/M1147*100)</f>
        <v>100.8097165991903</v>
      </c>
      <c r="P1147" s="132"/>
      <c r="Q1147" s="115"/>
      <c r="R1147" s="117"/>
      <c r="S1147" s="599"/>
      <c r="T1147" s="232"/>
    </row>
    <row r="1148" spans="1:20" s="233" customFormat="1" x14ac:dyDescent="0.35">
      <c r="A1148" s="500"/>
      <c r="B1148" s="504"/>
      <c r="C1148" s="117" t="s">
        <v>8</v>
      </c>
      <c r="D1148" s="120" t="s">
        <v>593</v>
      </c>
      <c r="E1148" s="117" t="s">
        <v>25</v>
      </c>
      <c r="F1148" s="117">
        <v>100</v>
      </c>
      <c r="G1148" s="117">
        <v>100</v>
      </c>
      <c r="H1148" s="149">
        <f t="shared" si="107"/>
        <v>100</v>
      </c>
      <c r="I1148" s="117"/>
      <c r="J1148" s="117"/>
      <c r="K1148" s="133"/>
      <c r="L1148" s="117"/>
      <c r="M1148" s="122"/>
      <c r="N1148" s="122"/>
      <c r="O1148" s="119"/>
      <c r="P1148" s="132"/>
      <c r="Q1148" s="115"/>
      <c r="R1148" s="117"/>
      <c r="S1148" s="599"/>
      <c r="T1148" s="232"/>
    </row>
    <row r="1149" spans="1:20" s="233" customFormat="1" ht="40.5" customHeight="1" x14ac:dyDescent="0.35">
      <c r="A1149" s="500"/>
      <c r="B1149" s="504"/>
      <c r="C1149" s="117" t="s">
        <v>9</v>
      </c>
      <c r="D1149" s="120" t="s">
        <v>488</v>
      </c>
      <c r="E1149" s="117" t="s">
        <v>405</v>
      </c>
      <c r="F1149" s="117">
        <v>100</v>
      </c>
      <c r="G1149" s="117">
        <v>100</v>
      </c>
      <c r="H1149" s="149">
        <f t="shared" si="107"/>
        <v>100</v>
      </c>
      <c r="I1149" s="117"/>
      <c r="J1149" s="123"/>
      <c r="K1149" s="120"/>
      <c r="L1149" s="117"/>
      <c r="M1149" s="124"/>
      <c r="N1149" s="124"/>
      <c r="O1149" s="119"/>
      <c r="P1149" s="132"/>
      <c r="Q1149" s="115"/>
      <c r="R1149" s="117"/>
      <c r="S1149" s="599"/>
      <c r="T1149" s="232"/>
    </row>
    <row r="1150" spans="1:20" s="233" customFormat="1" ht="59.25" customHeight="1" x14ac:dyDescent="0.35">
      <c r="A1150" s="500"/>
      <c r="B1150" s="504"/>
      <c r="C1150" s="117" t="s">
        <v>10</v>
      </c>
      <c r="D1150" s="120" t="s">
        <v>406</v>
      </c>
      <c r="E1150" s="117" t="s">
        <v>25</v>
      </c>
      <c r="F1150" s="117">
        <v>90</v>
      </c>
      <c r="G1150" s="117">
        <v>100</v>
      </c>
      <c r="H1150" s="149">
        <f t="shared" si="107"/>
        <v>100</v>
      </c>
      <c r="I1150" s="117"/>
      <c r="J1150" s="123"/>
      <c r="K1150" s="120"/>
      <c r="L1150" s="117"/>
      <c r="M1150" s="124"/>
      <c r="N1150" s="124"/>
      <c r="O1150" s="119"/>
      <c r="P1150" s="132"/>
      <c r="Q1150" s="115"/>
      <c r="R1150" s="117"/>
      <c r="S1150" s="599"/>
      <c r="T1150" s="232"/>
    </row>
    <row r="1151" spans="1:20" s="233" customFormat="1" ht="113.25" customHeight="1" x14ac:dyDescent="0.35">
      <c r="A1151" s="500"/>
      <c r="B1151" s="504"/>
      <c r="C1151" s="117" t="s">
        <v>35</v>
      </c>
      <c r="D1151" s="120" t="s">
        <v>131</v>
      </c>
      <c r="E1151" s="117" t="s">
        <v>25</v>
      </c>
      <c r="F1151" s="117">
        <v>100</v>
      </c>
      <c r="G1151" s="117">
        <v>100</v>
      </c>
      <c r="H1151" s="149">
        <f t="shared" si="107"/>
        <v>100</v>
      </c>
      <c r="I1151" s="117"/>
      <c r="J1151" s="123"/>
      <c r="K1151" s="120"/>
      <c r="L1151" s="117"/>
      <c r="M1151" s="124"/>
      <c r="N1151" s="124"/>
      <c r="O1151" s="119"/>
      <c r="P1151" s="132"/>
      <c r="Q1151" s="115"/>
      <c r="R1151" s="117"/>
      <c r="S1151" s="599"/>
      <c r="T1151" s="232"/>
    </row>
    <row r="1152" spans="1:20" s="129" customFormat="1" ht="40.5" customHeight="1" x14ac:dyDescent="0.35">
      <c r="A1152" s="500"/>
      <c r="B1152" s="504"/>
      <c r="C1152" s="208"/>
      <c r="D1152" s="200" t="s">
        <v>6</v>
      </c>
      <c r="E1152" s="208"/>
      <c r="F1152" s="201"/>
      <c r="G1152" s="201"/>
      <c r="H1152" s="204"/>
      <c r="I1152" s="204">
        <f>(H1147+H1148+H1149+H1150+H1151)/5</f>
        <v>100</v>
      </c>
      <c r="J1152" s="199"/>
      <c r="K1152" s="200" t="s">
        <v>6</v>
      </c>
      <c r="L1152" s="201"/>
      <c r="M1152" s="205"/>
      <c r="N1152" s="205"/>
      <c r="O1152" s="204"/>
      <c r="P1152" s="204">
        <f>O1147</f>
        <v>100.8097165991903</v>
      </c>
      <c r="Q1152" s="204">
        <f>(I1152+P1152)/2</f>
        <v>100.40485829959515</v>
      </c>
      <c r="R1152" s="208" t="s">
        <v>31</v>
      </c>
      <c r="S1152" s="599"/>
      <c r="T1152" s="128"/>
    </row>
    <row r="1153" spans="1:20" s="233" customFormat="1" ht="72.75" customHeight="1" x14ac:dyDescent="0.35">
      <c r="A1153" s="500"/>
      <c r="B1153" s="504"/>
      <c r="C1153" s="116" t="s">
        <v>13</v>
      </c>
      <c r="D1153" s="159" t="s">
        <v>132</v>
      </c>
      <c r="E1153" s="117"/>
      <c r="F1153" s="117"/>
      <c r="G1153" s="117"/>
      <c r="H1153" s="115"/>
      <c r="I1153" s="115"/>
      <c r="J1153" s="116" t="s">
        <v>13</v>
      </c>
      <c r="K1153" s="159" t="s">
        <v>132</v>
      </c>
      <c r="L1153" s="117"/>
      <c r="M1153" s="124"/>
      <c r="N1153" s="124"/>
      <c r="O1153" s="115"/>
      <c r="P1153" s="132"/>
      <c r="Q1153" s="115"/>
      <c r="R1153" s="117"/>
      <c r="S1153" s="599"/>
      <c r="T1153" s="232"/>
    </row>
    <row r="1154" spans="1:20" s="233" customFormat="1" ht="74.25" customHeight="1" x14ac:dyDescent="0.35">
      <c r="A1154" s="500"/>
      <c r="B1154" s="504"/>
      <c r="C1154" s="117" t="s">
        <v>14</v>
      </c>
      <c r="D1154" s="120" t="s">
        <v>133</v>
      </c>
      <c r="E1154" s="117" t="s">
        <v>25</v>
      </c>
      <c r="F1154" s="117">
        <v>100</v>
      </c>
      <c r="G1154" s="117">
        <v>100</v>
      </c>
      <c r="H1154" s="149">
        <f t="shared" ref="H1154:H1158" si="108">IF(G1154/F1154*100&gt;100,100,G1154/F1154*100)</f>
        <v>100</v>
      </c>
      <c r="I1154" s="117"/>
      <c r="J1154" s="123" t="s">
        <v>14</v>
      </c>
      <c r="K1154" s="120" t="s">
        <v>90</v>
      </c>
      <c r="L1154" s="117" t="s">
        <v>38</v>
      </c>
      <c r="M1154" s="117">
        <v>303</v>
      </c>
      <c r="N1154" s="117">
        <v>307</v>
      </c>
      <c r="O1154" s="119">
        <f>IF(N1154/M1154*100&gt;110,110,N1154/M1154*100)</f>
        <v>101.32013201320132</v>
      </c>
      <c r="P1154" s="117"/>
      <c r="Q1154" s="115"/>
      <c r="R1154" s="117"/>
      <c r="S1154" s="599"/>
      <c r="T1154" s="232"/>
    </row>
    <row r="1155" spans="1:20" s="233" customFormat="1" x14ac:dyDescent="0.35">
      <c r="A1155" s="500"/>
      <c r="B1155" s="504"/>
      <c r="C1155" s="117" t="s">
        <v>15</v>
      </c>
      <c r="D1155" s="120" t="s">
        <v>591</v>
      </c>
      <c r="E1155" s="117" t="s">
        <v>25</v>
      </c>
      <c r="F1155" s="117">
        <v>100</v>
      </c>
      <c r="G1155" s="117">
        <v>100</v>
      </c>
      <c r="H1155" s="149">
        <f t="shared" si="108"/>
        <v>100</v>
      </c>
      <c r="I1155" s="117"/>
      <c r="J1155" s="123"/>
      <c r="K1155" s="120"/>
      <c r="L1155" s="117"/>
      <c r="M1155" s="124"/>
      <c r="N1155" s="124"/>
      <c r="O1155" s="119"/>
      <c r="P1155" s="132"/>
      <c r="Q1155" s="115"/>
      <c r="R1155" s="117"/>
      <c r="S1155" s="599"/>
      <c r="T1155" s="232"/>
    </row>
    <row r="1156" spans="1:20" s="233" customFormat="1" ht="45" customHeight="1" x14ac:dyDescent="0.35">
      <c r="A1156" s="500"/>
      <c r="B1156" s="504"/>
      <c r="C1156" s="117" t="s">
        <v>39</v>
      </c>
      <c r="D1156" s="120" t="s">
        <v>488</v>
      </c>
      <c r="E1156" s="117" t="s">
        <v>405</v>
      </c>
      <c r="F1156" s="117">
        <v>100</v>
      </c>
      <c r="G1156" s="117">
        <v>100</v>
      </c>
      <c r="H1156" s="149">
        <f t="shared" si="108"/>
        <v>100</v>
      </c>
      <c r="I1156" s="117"/>
      <c r="J1156" s="123"/>
      <c r="K1156" s="120"/>
      <c r="L1156" s="117"/>
      <c r="M1156" s="124"/>
      <c r="N1156" s="124"/>
      <c r="O1156" s="119"/>
      <c r="P1156" s="132"/>
      <c r="Q1156" s="115"/>
      <c r="R1156" s="117"/>
      <c r="S1156" s="599"/>
      <c r="T1156" s="232"/>
    </row>
    <row r="1157" spans="1:20" s="233" customFormat="1" ht="57.75" customHeight="1" x14ac:dyDescent="0.35">
      <c r="A1157" s="500"/>
      <c r="B1157" s="504"/>
      <c r="C1157" s="117" t="s">
        <v>45</v>
      </c>
      <c r="D1157" s="120" t="s">
        <v>406</v>
      </c>
      <c r="E1157" s="117" t="s">
        <v>25</v>
      </c>
      <c r="F1157" s="117">
        <v>90</v>
      </c>
      <c r="G1157" s="117">
        <v>100</v>
      </c>
      <c r="H1157" s="149">
        <f t="shared" si="108"/>
        <v>100</v>
      </c>
      <c r="I1157" s="117"/>
      <c r="J1157" s="123"/>
      <c r="K1157" s="120"/>
      <c r="L1157" s="117"/>
      <c r="M1157" s="124"/>
      <c r="N1157" s="124"/>
      <c r="O1157" s="119"/>
      <c r="P1157" s="132"/>
      <c r="Q1157" s="115"/>
      <c r="R1157" s="117"/>
      <c r="S1157" s="599"/>
      <c r="T1157" s="232"/>
    </row>
    <row r="1158" spans="1:20" s="233" customFormat="1" ht="114" customHeight="1" x14ac:dyDescent="0.35">
      <c r="A1158" s="500"/>
      <c r="B1158" s="504"/>
      <c r="C1158" s="117" t="s">
        <v>66</v>
      </c>
      <c r="D1158" s="120" t="s">
        <v>131</v>
      </c>
      <c r="E1158" s="117" t="s">
        <v>25</v>
      </c>
      <c r="F1158" s="117">
        <v>100</v>
      </c>
      <c r="G1158" s="117">
        <v>100</v>
      </c>
      <c r="H1158" s="149">
        <f t="shared" si="108"/>
        <v>100</v>
      </c>
      <c r="I1158" s="117"/>
      <c r="J1158" s="123"/>
      <c r="K1158" s="120"/>
      <c r="L1158" s="117"/>
      <c r="M1158" s="124"/>
      <c r="N1158" s="124"/>
      <c r="O1158" s="119"/>
      <c r="P1158" s="132"/>
      <c r="Q1158" s="115"/>
      <c r="R1158" s="117"/>
      <c r="S1158" s="599"/>
      <c r="T1158" s="232"/>
    </row>
    <row r="1159" spans="1:20" s="129" customFormat="1" ht="40.5" customHeight="1" x14ac:dyDescent="0.35">
      <c r="A1159" s="500"/>
      <c r="B1159" s="504"/>
      <c r="C1159" s="208"/>
      <c r="D1159" s="200" t="s">
        <v>6</v>
      </c>
      <c r="E1159" s="208"/>
      <c r="F1159" s="201"/>
      <c r="G1159" s="201"/>
      <c r="H1159" s="204"/>
      <c r="I1159" s="204">
        <f>(H1154+H1155+H1156+H1157+H1158)/5</f>
        <v>100</v>
      </c>
      <c r="J1159" s="199"/>
      <c r="K1159" s="200" t="s">
        <v>6</v>
      </c>
      <c r="L1159" s="201"/>
      <c r="M1159" s="205"/>
      <c r="N1159" s="205"/>
      <c r="O1159" s="204"/>
      <c r="P1159" s="204">
        <f>O1154</f>
        <v>101.32013201320132</v>
      </c>
      <c r="Q1159" s="204">
        <f>(I1159+P1159)/2</f>
        <v>100.66006600660066</v>
      </c>
      <c r="R1159" s="208" t="s">
        <v>31</v>
      </c>
      <c r="S1159" s="599"/>
      <c r="T1159" s="128"/>
    </row>
    <row r="1160" spans="1:20" s="233" customFormat="1" ht="65.25" customHeight="1" x14ac:dyDescent="0.35">
      <c r="A1160" s="500"/>
      <c r="B1160" s="504"/>
      <c r="C1160" s="116" t="s">
        <v>28</v>
      </c>
      <c r="D1160" s="159" t="s">
        <v>134</v>
      </c>
      <c r="E1160" s="117"/>
      <c r="F1160" s="117"/>
      <c r="G1160" s="117"/>
      <c r="H1160" s="115"/>
      <c r="I1160" s="115"/>
      <c r="J1160" s="116" t="s">
        <v>28</v>
      </c>
      <c r="K1160" s="159" t="str">
        <f>D1160</f>
        <v>Реализация основных общеобразовательных программ среднего общего образования</v>
      </c>
      <c r="L1160" s="117"/>
      <c r="M1160" s="124"/>
      <c r="N1160" s="124"/>
      <c r="O1160" s="115"/>
      <c r="P1160" s="132"/>
      <c r="Q1160" s="115"/>
      <c r="R1160" s="117"/>
      <c r="S1160" s="599"/>
      <c r="T1160" s="232"/>
    </row>
    <row r="1161" spans="1:20" s="233" customFormat="1" ht="65.25" customHeight="1" x14ac:dyDescent="0.35">
      <c r="A1161" s="500"/>
      <c r="B1161" s="504"/>
      <c r="C1161" s="117" t="s">
        <v>29</v>
      </c>
      <c r="D1161" s="120" t="s">
        <v>135</v>
      </c>
      <c r="E1161" s="117" t="s">
        <v>25</v>
      </c>
      <c r="F1161" s="117">
        <v>100</v>
      </c>
      <c r="G1161" s="117">
        <v>100</v>
      </c>
      <c r="H1161" s="149">
        <f t="shared" ref="H1161:H1165" si="109">IF(G1161/F1161*100&gt;100,100,G1161/F1161*100)</f>
        <v>100</v>
      </c>
      <c r="I1161" s="117"/>
      <c r="J1161" s="123" t="s">
        <v>29</v>
      </c>
      <c r="K1161" s="120" t="s">
        <v>90</v>
      </c>
      <c r="L1161" s="117" t="s">
        <v>38</v>
      </c>
      <c r="M1161" s="117">
        <v>53</v>
      </c>
      <c r="N1161" s="117">
        <v>54</v>
      </c>
      <c r="O1161" s="119">
        <f>IF(N1161/M1161*100&gt;110,110,N1161/M1161*100)</f>
        <v>101.88679245283019</v>
      </c>
      <c r="P1161" s="117"/>
      <c r="Q1161" s="115"/>
      <c r="R1161" s="117"/>
      <c r="S1161" s="599"/>
      <c r="T1161" s="232"/>
    </row>
    <row r="1162" spans="1:20" s="233" customFormat="1" x14ac:dyDescent="0.35">
      <c r="A1162" s="500"/>
      <c r="B1162" s="504"/>
      <c r="C1162" s="117" t="s">
        <v>30</v>
      </c>
      <c r="D1162" s="120" t="s">
        <v>592</v>
      </c>
      <c r="E1162" s="117" t="s">
        <v>25</v>
      </c>
      <c r="F1162" s="117">
        <v>100</v>
      </c>
      <c r="G1162" s="117">
        <v>100</v>
      </c>
      <c r="H1162" s="149">
        <f t="shared" si="109"/>
        <v>100</v>
      </c>
      <c r="I1162" s="117"/>
      <c r="J1162" s="123"/>
      <c r="K1162" s="120"/>
      <c r="L1162" s="117"/>
      <c r="M1162" s="124"/>
      <c r="N1162" s="124"/>
      <c r="O1162" s="119"/>
      <c r="P1162" s="132"/>
      <c r="Q1162" s="115"/>
      <c r="R1162" s="117"/>
      <c r="S1162" s="599"/>
      <c r="T1162" s="232"/>
    </row>
    <row r="1163" spans="1:20" s="233" customFormat="1" ht="52.5" customHeight="1" x14ac:dyDescent="0.35">
      <c r="A1163" s="500"/>
      <c r="B1163" s="504"/>
      <c r="C1163" s="117" t="s">
        <v>52</v>
      </c>
      <c r="D1163" s="120" t="s">
        <v>488</v>
      </c>
      <c r="E1163" s="117" t="s">
        <v>405</v>
      </c>
      <c r="F1163" s="117">
        <v>100</v>
      </c>
      <c r="G1163" s="117">
        <v>100</v>
      </c>
      <c r="H1163" s="149">
        <f t="shared" si="109"/>
        <v>100</v>
      </c>
      <c r="I1163" s="117"/>
      <c r="J1163" s="123"/>
      <c r="K1163" s="120"/>
      <c r="L1163" s="117"/>
      <c r="M1163" s="124"/>
      <c r="N1163" s="124"/>
      <c r="O1163" s="119"/>
      <c r="P1163" s="132"/>
      <c r="Q1163" s="115"/>
      <c r="R1163" s="117"/>
      <c r="S1163" s="599"/>
      <c r="T1163" s="232"/>
    </row>
    <row r="1164" spans="1:20" s="233" customFormat="1" ht="60.75" customHeight="1" x14ac:dyDescent="0.35">
      <c r="A1164" s="500"/>
      <c r="B1164" s="504"/>
      <c r="C1164" s="117" t="s">
        <v>53</v>
      </c>
      <c r="D1164" s="120" t="s">
        <v>406</v>
      </c>
      <c r="E1164" s="117" t="s">
        <v>25</v>
      </c>
      <c r="F1164" s="117">
        <v>90</v>
      </c>
      <c r="G1164" s="117">
        <v>100</v>
      </c>
      <c r="H1164" s="149">
        <f t="shared" si="109"/>
        <v>100</v>
      </c>
      <c r="I1164" s="117"/>
      <c r="J1164" s="123"/>
      <c r="K1164" s="120"/>
      <c r="L1164" s="117"/>
      <c r="M1164" s="124"/>
      <c r="N1164" s="124"/>
      <c r="O1164" s="119"/>
      <c r="P1164" s="132"/>
      <c r="Q1164" s="115"/>
      <c r="R1164" s="117"/>
      <c r="S1164" s="599"/>
      <c r="T1164" s="232"/>
    </row>
    <row r="1165" spans="1:20" s="233" customFormat="1" ht="125.25" customHeight="1" x14ac:dyDescent="0.35">
      <c r="A1165" s="500"/>
      <c r="B1165" s="504"/>
      <c r="C1165" s="117" t="s">
        <v>136</v>
      </c>
      <c r="D1165" s="120" t="s">
        <v>131</v>
      </c>
      <c r="E1165" s="117" t="s">
        <v>25</v>
      </c>
      <c r="F1165" s="117">
        <v>100</v>
      </c>
      <c r="G1165" s="117">
        <v>100</v>
      </c>
      <c r="H1165" s="149">
        <f t="shared" si="109"/>
        <v>100</v>
      </c>
      <c r="I1165" s="117"/>
      <c r="J1165" s="123"/>
      <c r="K1165" s="120"/>
      <c r="L1165" s="117"/>
      <c r="M1165" s="124"/>
      <c r="N1165" s="124"/>
      <c r="O1165" s="119"/>
      <c r="P1165" s="132"/>
      <c r="Q1165" s="115"/>
      <c r="R1165" s="117"/>
      <c r="S1165" s="599"/>
      <c r="T1165" s="232"/>
    </row>
    <row r="1166" spans="1:20" s="129" customFormat="1" ht="40.5" customHeight="1" x14ac:dyDescent="0.35">
      <c r="A1166" s="500"/>
      <c r="B1166" s="504"/>
      <c r="C1166" s="208"/>
      <c r="D1166" s="200" t="s">
        <v>6</v>
      </c>
      <c r="E1166" s="208"/>
      <c r="F1166" s="201"/>
      <c r="G1166" s="201"/>
      <c r="H1166" s="204"/>
      <c r="I1166" s="204">
        <f>(H1161+H1162+H1163+H1164+H1165)/5</f>
        <v>100</v>
      </c>
      <c r="J1166" s="199"/>
      <c r="K1166" s="200" t="s">
        <v>6</v>
      </c>
      <c r="L1166" s="201"/>
      <c r="M1166" s="205"/>
      <c r="N1166" s="205"/>
      <c r="O1166" s="204"/>
      <c r="P1166" s="204">
        <f>O1161</f>
        <v>101.88679245283019</v>
      </c>
      <c r="Q1166" s="204">
        <f>(I1166+P1166)/2</f>
        <v>100.9433962264151</v>
      </c>
      <c r="R1166" s="208" t="s">
        <v>31</v>
      </c>
      <c r="S1166" s="599"/>
      <c r="T1166" s="128"/>
    </row>
    <row r="1167" spans="1:20" s="233" customFormat="1" x14ac:dyDescent="0.35">
      <c r="A1167" s="500"/>
      <c r="B1167" s="504"/>
      <c r="C1167" s="116" t="s">
        <v>42</v>
      </c>
      <c r="D1167" s="159" t="s">
        <v>91</v>
      </c>
      <c r="E1167" s="117"/>
      <c r="F1167" s="117"/>
      <c r="G1167" s="117"/>
      <c r="H1167" s="115"/>
      <c r="I1167" s="115"/>
      <c r="J1167" s="116" t="s">
        <v>42</v>
      </c>
      <c r="K1167" s="159" t="s">
        <v>91</v>
      </c>
      <c r="L1167" s="117"/>
      <c r="M1167" s="124"/>
      <c r="N1167" s="124"/>
      <c r="O1167" s="115"/>
      <c r="P1167" s="132"/>
      <c r="Q1167" s="115"/>
      <c r="R1167" s="117"/>
      <c r="S1167" s="599"/>
      <c r="T1167" s="232"/>
    </row>
    <row r="1168" spans="1:20" s="233" customFormat="1" ht="45.75" customHeight="1" x14ac:dyDescent="0.35">
      <c r="A1168" s="500"/>
      <c r="B1168" s="504"/>
      <c r="C1168" s="117" t="s">
        <v>43</v>
      </c>
      <c r="D1168" s="120" t="s">
        <v>137</v>
      </c>
      <c r="E1168" s="117" t="s">
        <v>25</v>
      </c>
      <c r="F1168" s="117">
        <v>100</v>
      </c>
      <c r="G1168" s="117">
        <v>100</v>
      </c>
      <c r="H1168" s="149">
        <f t="shared" ref="H1168:H1169" si="110">IF(G1168/F1168*100&gt;100,100,G1168/F1168*100)</f>
        <v>100</v>
      </c>
      <c r="I1168" s="117"/>
      <c r="J1168" s="123" t="s">
        <v>43</v>
      </c>
      <c r="K1168" s="120" t="s">
        <v>90</v>
      </c>
      <c r="L1168" s="117" t="s">
        <v>38</v>
      </c>
      <c r="M1168" s="117">
        <v>50</v>
      </c>
      <c r="N1168" s="117">
        <v>50</v>
      </c>
      <c r="O1168" s="119">
        <f>IF(N1168/M1168*100&gt;110,110,N1168/M1168*100)</f>
        <v>100</v>
      </c>
      <c r="P1168" s="132"/>
      <c r="Q1168" s="115"/>
      <c r="R1168" s="117"/>
      <c r="S1168" s="599"/>
      <c r="T1168" s="232"/>
    </row>
    <row r="1169" spans="1:20" s="233" customFormat="1" ht="84" customHeight="1" x14ac:dyDescent="0.35">
      <c r="A1169" s="500"/>
      <c r="B1169" s="504"/>
      <c r="C1169" s="117" t="s">
        <v>138</v>
      </c>
      <c r="D1169" s="120" t="s">
        <v>139</v>
      </c>
      <c r="E1169" s="117" t="s">
        <v>25</v>
      </c>
      <c r="F1169" s="117">
        <v>90</v>
      </c>
      <c r="G1169" s="117">
        <v>90</v>
      </c>
      <c r="H1169" s="149">
        <f t="shared" si="110"/>
        <v>100</v>
      </c>
      <c r="I1169" s="117"/>
      <c r="J1169" s="123"/>
      <c r="K1169" s="120"/>
      <c r="L1169" s="117"/>
      <c r="M1169" s="124"/>
      <c r="N1169" s="124"/>
      <c r="O1169" s="119"/>
      <c r="P1169" s="132"/>
      <c r="Q1169" s="115"/>
      <c r="R1169" s="117"/>
      <c r="S1169" s="599"/>
      <c r="T1169" s="232"/>
    </row>
    <row r="1170" spans="1:20" s="129" customFormat="1" ht="40.5" customHeight="1" x14ac:dyDescent="0.35">
      <c r="A1170" s="500"/>
      <c r="B1170" s="504"/>
      <c r="C1170" s="208"/>
      <c r="D1170" s="200" t="s">
        <v>6</v>
      </c>
      <c r="E1170" s="208"/>
      <c r="F1170" s="201"/>
      <c r="G1170" s="201"/>
      <c r="H1170" s="204"/>
      <c r="I1170" s="204">
        <f>(H1168+H1169)/2</f>
        <v>100</v>
      </c>
      <c r="J1170" s="199"/>
      <c r="K1170" s="200" t="s">
        <v>6</v>
      </c>
      <c r="L1170" s="201"/>
      <c r="M1170" s="205"/>
      <c r="N1170" s="205"/>
      <c r="O1170" s="204"/>
      <c r="P1170" s="204">
        <f>O1168</f>
        <v>100</v>
      </c>
      <c r="Q1170" s="204">
        <f>(I1170+P1170)/2</f>
        <v>100</v>
      </c>
      <c r="R1170" s="208" t="s">
        <v>31</v>
      </c>
      <c r="S1170" s="599"/>
      <c r="T1170" s="128"/>
    </row>
    <row r="1171" spans="1:20" s="233" customFormat="1" ht="60" customHeight="1" x14ac:dyDescent="0.35">
      <c r="A1171" s="500"/>
      <c r="B1171" s="504"/>
      <c r="C1171" s="116" t="s">
        <v>165</v>
      </c>
      <c r="D1171" s="159" t="s">
        <v>213</v>
      </c>
      <c r="E1171" s="117"/>
      <c r="F1171" s="117"/>
      <c r="G1171" s="117"/>
      <c r="H1171" s="115"/>
      <c r="I1171" s="115"/>
      <c r="J1171" s="116" t="s">
        <v>165</v>
      </c>
      <c r="K1171" s="159" t="str">
        <f>D1171</f>
        <v>Реализация дополнительных общеразвивающих программ</v>
      </c>
      <c r="L1171" s="117"/>
      <c r="M1171" s="124"/>
      <c r="N1171" s="124"/>
      <c r="O1171" s="115"/>
      <c r="P1171" s="132"/>
      <c r="Q1171" s="115"/>
      <c r="R1171" s="117"/>
      <c r="S1171" s="599"/>
      <c r="T1171" s="232"/>
    </row>
    <row r="1172" spans="1:20" s="233" customFormat="1" ht="81.75" customHeight="1" x14ac:dyDescent="0.35">
      <c r="A1172" s="500"/>
      <c r="B1172" s="504"/>
      <c r="C1172" s="117" t="s">
        <v>166</v>
      </c>
      <c r="D1172" s="120" t="s">
        <v>139</v>
      </c>
      <c r="E1172" s="117" t="s">
        <v>25</v>
      </c>
      <c r="F1172" s="117">
        <v>90</v>
      </c>
      <c r="G1172" s="117">
        <v>90</v>
      </c>
      <c r="H1172" s="149">
        <f>IF(G1172/F1172*100&gt;100,100,G1172/F1172*100)</f>
        <v>100</v>
      </c>
      <c r="I1172" s="117"/>
      <c r="J1172" s="123" t="s">
        <v>166</v>
      </c>
      <c r="K1172" s="120" t="s">
        <v>489</v>
      </c>
      <c r="L1172" s="117" t="s">
        <v>353</v>
      </c>
      <c r="M1172" s="117">
        <v>38412</v>
      </c>
      <c r="N1172" s="117">
        <v>38412</v>
      </c>
      <c r="O1172" s="119">
        <f>IF(N1172/M1172*100&gt;110,110,N1172/M1172*100)</f>
        <v>100</v>
      </c>
      <c r="P1172" s="132"/>
      <c r="Q1172" s="115"/>
      <c r="R1172" s="117"/>
      <c r="S1172" s="599"/>
      <c r="T1172" s="232"/>
    </row>
    <row r="1173" spans="1:20" s="129" customFormat="1" ht="52.5" customHeight="1" x14ac:dyDescent="0.35">
      <c r="A1173" s="500"/>
      <c r="B1173" s="504"/>
      <c r="C1173" s="208"/>
      <c r="D1173" s="200" t="s">
        <v>6</v>
      </c>
      <c r="E1173" s="208"/>
      <c r="F1173" s="201"/>
      <c r="G1173" s="201"/>
      <c r="H1173" s="204"/>
      <c r="I1173" s="204">
        <f>H1172</f>
        <v>100</v>
      </c>
      <c r="J1173" s="199"/>
      <c r="K1173" s="200" t="s">
        <v>6</v>
      </c>
      <c r="L1173" s="201"/>
      <c r="M1173" s="205"/>
      <c r="N1173" s="205"/>
      <c r="O1173" s="204"/>
      <c r="P1173" s="204">
        <f>O1172</f>
        <v>100</v>
      </c>
      <c r="Q1173" s="204">
        <f>(I1173+P1173)/2</f>
        <v>100</v>
      </c>
      <c r="R1173" s="208" t="s">
        <v>31</v>
      </c>
      <c r="S1173" s="599"/>
      <c r="T1173" s="128"/>
    </row>
    <row r="1174" spans="1:20" s="233" customFormat="1" ht="78.75" customHeight="1" x14ac:dyDescent="0.35">
      <c r="A1174" s="500">
        <v>65</v>
      </c>
      <c r="B1174" s="504" t="s">
        <v>178</v>
      </c>
      <c r="C1174" s="116" t="s">
        <v>12</v>
      </c>
      <c r="D1174" s="159" t="s">
        <v>129</v>
      </c>
      <c r="E1174" s="116"/>
      <c r="F1174" s="116"/>
      <c r="G1174" s="116"/>
      <c r="H1174" s="115"/>
      <c r="I1174" s="115"/>
      <c r="J1174" s="116" t="s">
        <v>12</v>
      </c>
      <c r="K1174" s="159" t="s">
        <v>129</v>
      </c>
      <c r="L1174" s="117"/>
      <c r="M1174" s="117"/>
      <c r="N1174" s="117"/>
      <c r="O1174" s="115"/>
      <c r="P1174" s="132"/>
      <c r="Q1174" s="115"/>
      <c r="R1174" s="117"/>
      <c r="S1174" s="599" t="s">
        <v>287</v>
      </c>
      <c r="T1174" s="232"/>
    </row>
    <row r="1175" spans="1:20" s="233" customFormat="1" ht="78" customHeight="1" x14ac:dyDescent="0.35">
      <c r="A1175" s="500"/>
      <c r="B1175" s="504"/>
      <c r="C1175" s="117" t="s">
        <v>7</v>
      </c>
      <c r="D1175" s="120" t="s">
        <v>130</v>
      </c>
      <c r="E1175" s="117" t="s">
        <v>25</v>
      </c>
      <c r="F1175" s="117">
        <v>100</v>
      </c>
      <c r="G1175" s="117">
        <v>100</v>
      </c>
      <c r="H1175" s="149">
        <f t="shared" ref="H1175:H1179" si="111">IF(G1175/F1175*100&gt;100,100,G1175/F1175*100)</f>
        <v>100</v>
      </c>
      <c r="I1175" s="117"/>
      <c r="J1175" s="117" t="s">
        <v>7</v>
      </c>
      <c r="K1175" s="120" t="s">
        <v>90</v>
      </c>
      <c r="L1175" s="117" t="s">
        <v>38</v>
      </c>
      <c r="M1175" s="117">
        <v>315</v>
      </c>
      <c r="N1175" s="117">
        <v>310</v>
      </c>
      <c r="O1175" s="119">
        <f>IF(N1175/M1175*100&gt;110,110,N1175/M1175*100)</f>
        <v>98.412698412698404</v>
      </c>
      <c r="P1175" s="132"/>
      <c r="Q1175" s="115"/>
      <c r="R1175" s="117"/>
      <c r="S1175" s="599"/>
      <c r="T1175" s="232"/>
    </row>
    <row r="1176" spans="1:20" s="233" customFormat="1" x14ac:dyDescent="0.35">
      <c r="A1176" s="500"/>
      <c r="B1176" s="504"/>
      <c r="C1176" s="117" t="s">
        <v>8</v>
      </c>
      <c r="D1176" s="120" t="s">
        <v>593</v>
      </c>
      <c r="E1176" s="117" t="s">
        <v>25</v>
      </c>
      <c r="F1176" s="117">
        <v>100</v>
      </c>
      <c r="G1176" s="117">
        <v>100</v>
      </c>
      <c r="H1176" s="149">
        <f t="shared" si="111"/>
        <v>100</v>
      </c>
      <c r="I1176" s="117"/>
      <c r="J1176" s="117"/>
      <c r="K1176" s="133"/>
      <c r="L1176" s="117"/>
      <c r="M1176" s="122"/>
      <c r="N1176" s="122"/>
      <c r="O1176" s="119"/>
      <c r="P1176" s="132"/>
      <c r="Q1176" s="115"/>
      <c r="R1176" s="117"/>
      <c r="S1176" s="599"/>
      <c r="T1176" s="232"/>
    </row>
    <row r="1177" spans="1:20" s="233" customFormat="1" ht="60.75" customHeight="1" x14ac:dyDescent="0.35">
      <c r="A1177" s="500"/>
      <c r="B1177" s="504"/>
      <c r="C1177" s="117" t="s">
        <v>9</v>
      </c>
      <c r="D1177" s="120" t="s">
        <v>488</v>
      </c>
      <c r="E1177" s="117" t="s">
        <v>25</v>
      </c>
      <c r="F1177" s="117">
        <v>100</v>
      </c>
      <c r="G1177" s="117">
        <v>100</v>
      </c>
      <c r="H1177" s="149">
        <f t="shared" si="111"/>
        <v>100</v>
      </c>
      <c r="I1177" s="117"/>
      <c r="J1177" s="123"/>
      <c r="K1177" s="120"/>
      <c r="L1177" s="117"/>
      <c r="M1177" s="124"/>
      <c r="N1177" s="124"/>
      <c r="O1177" s="119"/>
      <c r="P1177" s="132"/>
      <c r="Q1177" s="115"/>
      <c r="R1177" s="117"/>
      <c r="S1177" s="599"/>
      <c r="T1177" s="232"/>
    </row>
    <row r="1178" spans="1:20" s="233" customFormat="1" ht="76.5" customHeight="1" x14ac:dyDescent="0.35">
      <c r="A1178" s="500"/>
      <c r="B1178" s="504"/>
      <c r="C1178" s="117" t="s">
        <v>10</v>
      </c>
      <c r="D1178" s="120" t="s">
        <v>89</v>
      </c>
      <c r="E1178" s="117" t="s">
        <v>25</v>
      </c>
      <c r="F1178" s="117">
        <v>90</v>
      </c>
      <c r="G1178" s="117">
        <v>100</v>
      </c>
      <c r="H1178" s="149">
        <f t="shared" si="111"/>
        <v>100</v>
      </c>
      <c r="I1178" s="117"/>
      <c r="J1178" s="123"/>
      <c r="K1178" s="120"/>
      <c r="L1178" s="117"/>
      <c r="M1178" s="124"/>
      <c r="N1178" s="124"/>
      <c r="O1178" s="119"/>
      <c r="P1178" s="132"/>
      <c r="Q1178" s="115"/>
      <c r="R1178" s="117"/>
      <c r="S1178" s="599"/>
      <c r="T1178" s="232"/>
    </row>
    <row r="1179" spans="1:20" s="233" customFormat="1" ht="114.75" customHeight="1" x14ac:dyDescent="0.35">
      <c r="A1179" s="500"/>
      <c r="B1179" s="504"/>
      <c r="C1179" s="117" t="s">
        <v>35</v>
      </c>
      <c r="D1179" s="120" t="s">
        <v>131</v>
      </c>
      <c r="E1179" s="117" t="s">
        <v>25</v>
      </c>
      <c r="F1179" s="117">
        <v>100</v>
      </c>
      <c r="G1179" s="117">
        <v>100</v>
      </c>
      <c r="H1179" s="149">
        <f t="shared" si="111"/>
        <v>100</v>
      </c>
      <c r="I1179" s="117"/>
      <c r="J1179" s="123"/>
      <c r="K1179" s="120"/>
      <c r="L1179" s="117"/>
      <c r="M1179" s="124"/>
      <c r="N1179" s="124"/>
      <c r="O1179" s="119"/>
      <c r="P1179" s="132"/>
      <c r="Q1179" s="115"/>
      <c r="R1179" s="117"/>
      <c r="S1179" s="599"/>
      <c r="T1179" s="232"/>
    </row>
    <row r="1180" spans="1:20" s="129" customFormat="1" ht="40.5" customHeight="1" x14ac:dyDescent="0.35">
      <c r="A1180" s="500"/>
      <c r="B1180" s="504"/>
      <c r="C1180" s="208"/>
      <c r="D1180" s="200" t="s">
        <v>6</v>
      </c>
      <c r="E1180" s="208"/>
      <c r="F1180" s="201"/>
      <c r="G1180" s="201"/>
      <c r="H1180" s="204"/>
      <c r="I1180" s="204">
        <f>(H1175+H1176+H1177+H1178+H1179)/5</f>
        <v>100</v>
      </c>
      <c r="J1180" s="199"/>
      <c r="K1180" s="200" t="s">
        <v>6</v>
      </c>
      <c r="L1180" s="201"/>
      <c r="M1180" s="205"/>
      <c r="N1180" s="205"/>
      <c r="O1180" s="204"/>
      <c r="P1180" s="204">
        <f>O1175</f>
        <v>98.412698412698404</v>
      </c>
      <c r="Q1180" s="204">
        <f>(I1180+P1180)/2</f>
        <v>99.206349206349202</v>
      </c>
      <c r="R1180" s="208" t="s">
        <v>376</v>
      </c>
      <c r="S1180" s="599"/>
      <c r="T1180" s="128"/>
    </row>
    <row r="1181" spans="1:20" s="233" customFormat="1" ht="72.75" customHeight="1" x14ac:dyDescent="0.35">
      <c r="A1181" s="500"/>
      <c r="B1181" s="504"/>
      <c r="C1181" s="116" t="s">
        <v>13</v>
      </c>
      <c r="D1181" s="159" t="s">
        <v>132</v>
      </c>
      <c r="E1181" s="117"/>
      <c r="F1181" s="117"/>
      <c r="G1181" s="117"/>
      <c r="H1181" s="115"/>
      <c r="I1181" s="115"/>
      <c r="J1181" s="116" t="s">
        <v>13</v>
      </c>
      <c r="K1181" s="159" t="s">
        <v>132</v>
      </c>
      <c r="L1181" s="117"/>
      <c r="M1181" s="124"/>
      <c r="N1181" s="124"/>
      <c r="O1181" s="115"/>
      <c r="P1181" s="132"/>
      <c r="Q1181" s="115"/>
      <c r="R1181" s="117"/>
      <c r="S1181" s="599"/>
      <c r="T1181" s="232"/>
    </row>
    <row r="1182" spans="1:20" s="233" customFormat="1" ht="71.25" customHeight="1" x14ac:dyDescent="0.35">
      <c r="A1182" s="500"/>
      <c r="B1182" s="504"/>
      <c r="C1182" s="117" t="s">
        <v>14</v>
      </c>
      <c r="D1182" s="120" t="s">
        <v>133</v>
      </c>
      <c r="E1182" s="117" t="s">
        <v>25</v>
      </c>
      <c r="F1182" s="117">
        <v>100</v>
      </c>
      <c r="G1182" s="117">
        <v>100</v>
      </c>
      <c r="H1182" s="149">
        <f t="shared" ref="H1182:H1186" si="112">IF(G1182/F1182*100&gt;100,100,G1182/F1182*100)</f>
        <v>100</v>
      </c>
      <c r="I1182" s="117"/>
      <c r="J1182" s="123" t="s">
        <v>14</v>
      </c>
      <c r="K1182" s="120" t="s">
        <v>90</v>
      </c>
      <c r="L1182" s="117" t="s">
        <v>38</v>
      </c>
      <c r="M1182" s="117">
        <v>321</v>
      </c>
      <c r="N1182" s="117">
        <v>323</v>
      </c>
      <c r="O1182" s="119">
        <f>IF(N1182/M1182*100&gt;110,110,N1182/M1182*100)</f>
        <v>100.62305295950156</v>
      </c>
      <c r="P1182" s="117"/>
      <c r="Q1182" s="115"/>
      <c r="R1182" s="117"/>
      <c r="S1182" s="599"/>
      <c r="T1182" s="232"/>
    </row>
    <row r="1183" spans="1:20" s="233" customFormat="1" ht="33.75" customHeight="1" x14ac:dyDescent="0.35">
      <c r="A1183" s="500"/>
      <c r="B1183" s="504"/>
      <c r="C1183" s="117" t="s">
        <v>15</v>
      </c>
      <c r="D1183" s="120" t="s">
        <v>591</v>
      </c>
      <c r="E1183" s="117" t="s">
        <v>25</v>
      </c>
      <c r="F1183" s="117">
        <v>100</v>
      </c>
      <c r="G1183" s="117">
        <v>100</v>
      </c>
      <c r="H1183" s="149">
        <f t="shared" si="112"/>
        <v>100</v>
      </c>
      <c r="I1183" s="117"/>
      <c r="J1183" s="123"/>
      <c r="K1183" s="120"/>
      <c r="L1183" s="117"/>
      <c r="M1183" s="124"/>
      <c r="N1183" s="124"/>
      <c r="O1183" s="119"/>
      <c r="P1183" s="132"/>
      <c r="Q1183" s="115"/>
      <c r="R1183" s="117"/>
      <c r="S1183" s="599"/>
      <c r="T1183" s="232"/>
    </row>
    <row r="1184" spans="1:20" s="233" customFormat="1" ht="52.5" customHeight="1" x14ac:dyDescent="0.35">
      <c r="A1184" s="500"/>
      <c r="B1184" s="504"/>
      <c r="C1184" s="117" t="s">
        <v>39</v>
      </c>
      <c r="D1184" s="120" t="s">
        <v>488</v>
      </c>
      <c r="E1184" s="117" t="s">
        <v>25</v>
      </c>
      <c r="F1184" s="117">
        <v>100</v>
      </c>
      <c r="G1184" s="117">
        <v>100</v>
      </c>
      <c r="H1184" s="149">
        <f t="shared" si="112"/>
        <v>100</v>
      </c>
      <c r="I1184" s="117"/>
      <c r="J1184" s="123"/>
      <c r="K1184" s="120"/>
      <c r="L1184" s="117"/>
      <c r="M1184" s="124"/>
      <c r="N1184" s="124"/>
      <c r="O1184" s="119"/>
      <c r="P1184" s="132"/>
      <c r="Q1184" s="115"/>
      <c r="R1184" s="117"/>
      <c r="S1184" s="599"/>
      <c r="T1184" s="232"/>
    </row>
    <row r="1185" spans="1:20" s="233" customFormat="1" ht="78" customHeight="1" x14ac:dyDescent="0.35">
      <c r="A1185" s="500"/>
      <c r="B1185" s="504"/>
      <c r="C1185" s="117" t="s">
        <v>45</v>
      </c>
      <c r="D1185" s="120" t="s">
        <v>89</v>
      </c>
      <c r="E1185" s="117" t="s">
        <v>25</v>
      </c>
      <c r="F1185" s="117">
        <v>90</v>
      </c>
      <c r="G1185" s="117">
        <v>100</v>
      </c>
      <c r="H1185" s="149">
        <f t="shared" si="112"/>
        <v>100</v>
      </c>
      <c r="I1185" s="117"/>
      <c r="J1185" s="123"/>
      <c r="K1185" s="120"/>
      <c r="L1185" s="117"/>
      <c r="M1185" s="124"/>
      <c r="N1185" s="124"/>
      <c r="O1185" s="119"/>
      <c r="P1185" s="132"/>
      <c r="Q1185" s="115"/>
      <c r="R1185" s="117"/>
      <c r="S1185" s="599"/>
      <c r="T1185" s="232"/>
    </row>
    <row r="1186" spans="1:20" s="233" customFormat="1" ht="123.75" customHeight="1" x14ac:dyDescent="0.35">
      <c r="A1186" s="500"/>
      <c r="B1186" s="504"/>
      <c r="C1186" s="117" t="s">
        <v>66</v>
      </c>
      <c r="D1186" s="120" t="s">
        <v>131</v>
      </c>
      <c r="E1186" s="117" t="s">
        <v>25</v>
      </c>
      <c r="F1186" s="117">
        <v>100</v>
      </c>
      <c r="G1186" s="117">
        <v>100</v>
      </c>
      <c r="H1186" s="149">
        <f t="shared" si="112"/>
        <v>100</v>
      </c>
      <c r="I1186" s="117"/>
      <c r="J1186" s="123"/>
      <c r="K1186" s="120"/>
      <c r="L1186" s="117"/>
      <c r="M1186" s="124"/>
      <c r="N1186" s="124"/>
      <c r="O1186" s="119"/>
      <c r="P1186" s="132"/>
      <c r="Q1186" s="115"/>
      <c r="R1186" s="117"/>
      <c r="S1186" s="599"/>
      <c r="T1186" s="232"/>
    </row>
    <row r="1187" spans="1:20" s="129" customFormat="1" ht="40.5" customHeight="1" x14ac:dyDescent="0.35">
      <c r="A1187" s="500"/>
      <c r="B1187" s="504"/>
      <c r="C1187" s="208"/>
      <c r="D1187" s="200" t="s">
        <v>6</v>
      </c>
      <c r="E1187" s="208"/>
      <c r="F1187" s="201"/>
      <c r="G1187" s="201"/>
      <c r="H1187" s="204"/>
      <c r="I1187" s="204">
        <f>(H1182+H1183+H1184+H1185+H1186)/5</f>
        <v>100</v>
      </c>
      <c r="J1187" s="199"/>
      <c r="K1187" s="200" t="s">
        <v>6</v>
      </c>
      <c r="L1187" s="201"/>
      <c r="M1187" s="205"/>
      <c r="N1187" s="205"/>
      <c r="O1187" s="204"/>
      <c r="P1187" s="204">
        <f>O1182</f>
        <v>100.62305295950156</v>
      </c>
      <c r="Q1187" s="204">
        <f>(I1187+P1187)/2</f>
        <v>100.31152647975078</v>
      </c>
      <c r="R1187" s="208" t="s">
        <v>31</v>
      </c>
      <c r="S1187" s="599"/>
      <c r="T1187" s="128"/>
    </row>
    <row r="1188" spans="1:20" s="233" customFormat="1" ht="77.25" customHeight="1" x14ac:dyDescent="0.35">
      <c r="A1188" s="500"/>
      <c r="B1188" s="504"/>
      <c r="C1188" s="116" t="s">
        <v>28</v>
      </c>
      <c r="D1188" s="159" t="s">
        <v>134</v>
      </c>
      <c r="E1188" s="117"/>
      <c r="F1188" s="117"/>
      <c r="G1188" s="117"/>
      <c r="H1188" s="115"/>
      <c r="I1188" s="115"/>
      <c r="J1188" s="116" t="s">
        <v>28</v>
      </c>
      <c r="K1188" s="159" t="str">
        <f>D1188</f>
        <v>Реализация основных общеобразовательных программ среднего общего образования</v>
      </c>
      <c r="L1188" s="117"/>
      <c r="M1188" s="124"/>
      <c r="N1188" s="124"/>
      <c r="O1188" s="115"/>
      <c r="P1188" s="132"/>
      <c r="Q1188" s="115"/>
      <c r="R1188" s="117"/>
      <c r="S1188" s="599"/>
      <c r="T1188" s="232"/>
    </row>
    <row r="1189" spans="1:20" s="233" customFormat="1" ht="71.25" customHeight="1" x14ac:dyDescent="0.35">
      <c r="A1189" s="500"/>
      <c r="B1189" s="504"/>
      <c r="C1189" s="117" t="s">
        <v>29</v>
      </c>
      <c r="D1189" s="120" t="s">
        <v>135</v>
      </c>
      <c r="E1189" s="117" t="s">
        <v>25</v>
      </c>
      <c r="F1189" s="117">
        <v>100</v>
      </c>
      <c r="G1189" s="117">
        <v>100</v>
      </c>
      <c r="H1189" s="149">
        <f t="shared" ref="H1189:H1193" si="113">IF(G1189/F1189*100&gt;100,100,G1189/F1189*100)</f>
        <v>100</v>
      </c>
      <c r="I1189" s="117"/>
      <c r="J1189" s="123" t="s">
        <v>29</v>
      </c>
      <c r="K1189" s="120" t="s">
        <v>90</v>
      </c>
      <c r="L1189" s="117" t="s">
        <v>38</v>
      </c>
      <c r="M1189" s="117">
        <v>55</v>
      </c>
      <c r="N1189" s="117">
        <v>57</v>
      </c>
      <c r="O1189" s="119">
        <f>IF(N1189/M1189*100&gt;110,110,N1189/M1189*100)</f>
        <v>103.63636363636364</v>
      </c>
      <c r="P1189" s="117"/>
      <c r="Q1189" s="115"/>
      <c r="R1189" s="117"/>
      <c r="S1189" s="599"/>
      <c r="T1189" s="232"/>
    </row>
    <row r="1190" spans="1:20" s="233" customFormat="1" x14ac:dyDescent="0.35">
      <c r="A1190" s="500"/>
      <c r="B1190" s="504"/>
      <c r="C1190" s="117" t="s">
        <v>30</v>
      </c>
      <c r="D1190" s="120" t="s">
        <v>592</v>
      </c>
      <c r="E1190" s="117" t="s">
        <v>25</v>
      </c>
      <c r="F1190" s="117">
        <v>100</v>
      </c>
      <c r="G1190" s="117">
        <v>100</v>
      </c>
      <c r="H1190" s="149">
        <f t="shared" si="113"/>
        <v>100</v>
      </c>
      <c r="I1190" s="117"/>
      <c r="J1190" s="123"/>
      <c r="K1190" s="120"/>
      <c r="L1190" s="117"/>
      <c r="M1190" s="124"/>
      <c r="N1190" s="124"/>
      <c r="O1190" s="119"/>
      <c r="P1190" s="132"/>
      <c r="Q1190" s="115"/>
      <c r="R1190" s="117"/>
      <c r="S1190" s="599"/>
      <c r="T1190" s="232"/>
    </row>
    <row r="1191" spans="1:20" s="233" customFormat="1" ht="45" customHeight="1" x14ac:dyDescent="0.35">
      <c r="A1191" s="500"/>
      <c r="B1191" s="504"/>
      <c r="C1191" s="117" t="s">
        <v>52</v>
      </c>
      <c r="D1191" s="120" t="s">
        <v>488</v>
      </c>
      <c r="E1191" s="117" t="s">
        <v>25</v>
      </c>
      <c r="F1191" s="117">
        <v>100</v>
      </c>
      <c r="G1191" s="117">
        <v>100</v>
      </c>
      <c r="H1191" s="149">
        <f t="shared" si="113"/>
        <v>100</v>
      </c>
      <c r="I1191" s="117"/>
      <c r="J1191" s="123"/>
      <c r="K1191" s="120"/>
      <c r="L1191" s="117"/>
      <c r="M1191" s="124"/>
      <c r="N1191" s="124"/>
      <c r="O1191" s="119"/>
      <c r="P1191" s="132"/>
      <c r="Q1191" s="115"/>
      <c r="R1191" s="117"/>
      <c r="S1191" s="599"/>
      <c r="T1191" s="232"/>
    </row>
    <row r="1192" spans="1:20" s="233" customFormat="1" ht="57" customHeight="1" x14ac:dyDescent="0.35">
      <c r="A1192" s="500"/>
      <c r="B1192" s="504"/>
      <c r="C1192" s="117" t="s">
        <v>53</v>
      </c>
      <c r="D1192" s="120" t="s">
        <v>89</v>
      </c>
      <c r="E1192" s="117" t="s">
        <v>25</v>
      </c>
      <c r="F1192" s="117">
        <v>90</v>
      </c>
      <c r="G1192" s="117">
        <v>100</v>
      </c>
      <c r="H1192" s="149">
        <f t="shared" si="113"/>
        <v>100</v>
      </c>
      <c r="I1192" s="117"/>
      <c r="J1192" s="123"/>
      <c r="K1192" s="120"/>
      <c r="L1192" s="117"/>
      <c r="M1192" s="124"/>
      <c r="N1192" s="124"/>
      <c r="O1192" s="119"/>
      <c r="P1192" s="132"/>
      <c r="Q1192" s="115"/>
      <c r="R1192" s="117"/>
      <c r="S1192" s="599"/>
      <c r="T1192" s="232"/>
    </row>
    <row r="1193" spans="1:20" s="233" customFormat="1" ht="129" customHeight="1" x14ac:dyDescent="0.35">
      <c r="A1193" s="500"/>
      <c r="B1193" s="504"/>
      <c r="C1193" s="117" t="s">
        <v>136</v>
      </c>
      <c r="D1193" s="120" t="s">
        <v>131</v>
      </c>
      <c r="E1193" s="117" t="s">
        <v>25</v>
      </c>
      <c r="F1193" s="117">
        <v>100</v>
      </c>
      <c r="G1193" s="117">
        <v>100</v>
      </c>
      <c r="H1193" s="149">
        <f t="shared" si="113"/>
        <v>100</v>
      </c>
      <c r="I1193" s="117"/>
      <c r="J1193" s="123"/>
      <c r="K1193" s="120"/>
      <c r="L1193" s="117"/>
      <c r="M1193" s="124"/>
      <c r="N1193" s="124"/>
      <c r="O1193" s="119"/>
      <c r="P1193" s="132"/>
      <c r="Q1193" s="115"/>
      <c r="R1193" s="117"/>
      <c r="S1193" s="599"/>
      <c r="T1193" s="232"/>
    </row>
    <row r="1194" spans="1:20" s="129" customFormat="1" ht="40.5" customHeight="1" x14ac:dyDescent="0.35">
      <c r="A1194" s="500"/>
      <c r="B1194" s="504"/>
      <c r="C1194" s="208"/>
      <c r="D1194" s="200" t="s">
        <v>6</v>
      </c>
      <c r="E1194" s="208"/>
      <c r="F1194" s="201"/>
      <c r="G1194" s="201"/>
      <c r="H1194" s="204"/>
      <c r="I1194" s="204">
        <f>(H1189+H1190+H1191+H1192+H1193)/5</f>
        <v>100</v>
      </c>
      <c r="J1194" s="199"/>
      <c r="K1194" s="200" t="s">
        <v>6</v>
      </c>
      <c r="L1194" s="201"/>
      <c r="M1194" s="205"/>
      <c r="N1194" s="205"/>
      <c r="O1194" s="204"/>
      <c r="P1194" s="204">
        <f>O1189</f>
        <v>103.63636363636364</v>
      </c>
      <c r="Q1194" s="204">
        <f>(I1194+P1194)/2</f>
        <v>101.81818181818181</v>
      </c>
      <c r="R1194" s="208" t="s">
        <v>31</v>
      </c>
      <c r="S1194" s="599"/>
      <c r="T1194" s="128"/>
    </row>
    <row r="1195" spans="1:20" s="233" customFormat="1" x14ac:dyDescent="0.35">
      <c r="A1195" s="500"/>
      <c r="B1195" s="504"/>
      <c r="C1195" s="116" t="s">
        <v>42</v>
      </c>
      <c r="D1195" s="159" t="s">
        <v>91</v>
      </c>
      <c r="E1195" s="117"/>
      <c r="F1195" s="117"/>
      <c r="G1195" s="117"/>
      <c r="H1195" s="115"/>
      <c r="I1195" s="115"/>
      <c r="J1195" s="116" t="s">
        <v>42</v>
      </c>
      <c r="K1195" s="159" t="s">
        <v>91</v>
      </c>
      <c r="L1195" s="117"/>
      <c r="M1195" s="124"/>
      <c r="N1195" s="124"/>
      <c r="O1195" s="115"/>
      <c r="P1195" s="132"/>
      <c r="Q1195" s="115"/>
      <c r="R1195" s="117"/>
      <c r="S1195" s="599"/>
      <c r="T1195" s="232"/>
    </row>
    <row r="1196" spans="1:20" s="233" customFormat="1" ht="48.75" customHeight="1" x14ac:dyDescent="0.35">
      <c r="A1196" s="500"/>
      <c r="B1196" s="504"/>
      <c r="C1196" s="117" t="s">
        <v>43</v>
      </c>
      <c r="D1196" s="120" t="s">
        <v>137</v>
      </c>
      <c r="E1196" s="117" t="s">
        <v>25</v>
      </c>
      <c r="F1196" s="117">
        <v>100</v>
      </c>
      <c r="G1196" s="117">
        <v>100</v>
      </c>
      <c r="H1196" s="149">
        <f t="shared" ref="H1196:H1197" si="114">IF(G1196/F1196*100&gt;100,100,G1196/F1196*100)</f>
        <v>100</v>
      </c>
      <c r="I1196" s="117"/>
      <c r="J1196" s="123" t="s">
        <v>43</v>
      </c>
      <c r="K1196" s="120" t="s">
        <v>90</v>
      </c>
      <c r="L1196" s="117" t="s">
        <v>38</v>
      </c>
      <c r="M1196" s="117">
        <v>65</v>
      </c>
      <c r="N1196" s="117">
        <v>65</v>
      </c>
      <c r="O1196" s="119">
        <f>IF(N1196/M1196*100&gt;110,110,N1196/M1196*100)</f>
        <v>100</v>
      </c>
      <c r="P1196" s="132"/>
      <c r="Q1196" s="115"/>
      <c r="R1196" s="117"/>
      <c r="S1196" s="599"/>
      <c r="T1196" s="232"/>
    </row>
    <row r="1197" spans="1:20" s="233" customFormat="1" ht="84" customHeight="1" x14ac:dyDescent="0.35">
      <c r="A1197" s="500"/>
      <c r="B1197" s="504"/>
      <c r="C1197" s="117" t="s">
        <v>138</v>
      </c>
      <c r="D1197" s="120" t="s">
        <v>139</v>
      </c>
      <c r="E1197" s="117" t="s">
        <v>25</v>
      </c>
      <c r="F1197" s="117">
        <v>90</v>
      </c>
      <c r="G1197" s="117">
        <v>90</v>
      </c>
      <c r="H1197" s="149">
        <f t="shared" si="114"/>
        <v>100</v>
      </c>
      <c r="I1197" s="117"/>
      <c r="J1197" s="123"/>
      <c r="K1197" s="120"/>
      <c r="L1197" s="117"/>
      <c r="M1197" s="124"/>
      <c r="N1197" s="124"/>
      <c r="O1197" s="119"/>
      <c r="P1197" s="132"/>
      <c r="Q1197" s="115"/>
      <c r="R1197" s="117"/>
      <c r="S1197" s="599"/>
      <c r="T1197" s="232"/>
    </row>
    <row r="1198" spans="1:20" s="129" customFormat="1" ht="40.5" customHeight="1" x14ac:dyDescent="0.35">
      <c r="A1198" s="500"/>
      <c r="B1198" s="504"/>
      <c r="C1198" s="208"/>
      <c r="D1198" s="200" t="s">
        <v>6</v>
      </c>
      <c r="E1198" s="208"/>
      <c r="F1198" s="201"/>
      <c r="G1198" s="201"/>
      <c r="H1198" s="204"/>
      <c r="I1198" s="204">
        <f>(H1196+H1197)/2</f>
        <v>100</v>
      </c>
      <c r="J1198" s="199"/>
      <c r="K1198" s="200" t="s">
        <v>6</v>
      </c>
      <c r="L1198" s="201"/>
      <c r="M1198" s="205"/>
      <c r="N1198" s="205"/>
      <c r="O1198" s="204"/>
      <c r="P1198" s="204">
        <f>O1196</f>
        <v>100</v>
      </c>
      <c r="Q1198" s="204">
        <f>(I1198+P1198)/2</f>
        <v>100</v>
      </c>
      <c r="R1198" s="208" t="s">
        <v>31</v>
      </c>
      <c r="S1198" s="599"/>
      <c r="T1198" s="128"/>
    </row>
    <row r="1199" spans="1:20" s="233" customFormat="1" ht="63.75" customHeight="1" x14ac:dyDescent="0.35">
      <c r="A1199" s="500"/>
      <c r="B1199" s="504"/>
      <c r="C1199" s="116" t="s">
        <v>165</v>
      </c>
      <c r="D1199" s="159" t="s">
        <v>213</v>
      </c>
      <c r="E1199" s="117"/>
      <c r="F1199" s="117"/>
      <c r="G1199" s="117"/>
      <c r="H1199" s="115"/>
      <c r="I1199" s="115"/>
      <c r="J1199" s="116" t="s">
        <v>165</v>
      </c>
      <c r="K1199" s="159" t="str">
        <f>D1199</f>
        <v>Реализация дополнительных общеразвивающих программ</v>
      </c>
      <c r="L1199" s="117"/>
      <c r="M1199" s="124"/>
      <c r="N1199" s="124"/>
      <c r="O1199" s="115"/>
      <c r="P1199" s="132"/>
      <c r="Q1199" s="115"/>
      <c r="R1199" s="117"/>
      <c r="S1199" s="599"/>
      <c r="T1199" s="232"/>
    </row>
    <row r="1200" spans="1:20" s="233" customFormat="1" ht="86.25" customHeight="1" x14ac:dyDescent="0.35">
      <c r="A1200" s="500"/>
      <c r="B1200" s="504"/>
      <c r="C1200" s="117" t="s">
        <v>166</v>
      </c>
      <c r="D1200" s="120" t="s">
        <v>139</v>
      </c>
      <c r="E1200" s="117" t="s">
        <v>25</v>
      </c>
      <c r="F1200" s="117">
        <v>90</v>
      </c>
      <c r="G1200" s="117">
        <v>90</v>
      </c>
      <c r="H1200" s="149">
        <f>IF(G1200/F1200*100&gt;100,100,G1200/F1200*100)</f>
        <v>100</v>
      </c>
      <c r="I1200" s="117"/>
      <c r="J1200" s="123" t="str">
        <f>C1200</f>
        <v>5.1.</v>
      </c>
      <c r="K1200" s="120" t="s">
        <v>489</v>
      </c>
      <c r="L1200" s="117" t="s">
        <v>353</v>
      </c>
      <c r="M1200" s="117">
        <v>44064</v>
      </c>
      <c r="N1200" s="117">
        <v>47328</v>
      </c>
      <c r="O1200" s="119">
        <f>IF(N1200/M1200*100&gt;110,110,N1200/M1200*100)</f>
        <v>107.40740740740742</v>
      </c>
      <c r="P1200" s="132"/>
      <c r="Q1200" s="115"/>
      <c r="R1200" s="117"/>
      <c r="S1200" s="599"/>
      <c r="T1200" s="232"/>
    </row>
    <row r="1201" spans="1:20" s="129" customFormat="1" ht="39" customHeight="1" x14ac:dyDescent="0.35">
      <c r="A1201" s="500"/>
      <c r="B1201" s="504"/>
      <c r="C1201" s="208"/>
      <c r="D1201" s="200" t="s">
        <v>6</v>
      </c>
      <c r="E1201" s="208"/>
      <c r="F1201" s="201"/>
      <c r="G1201" s="201"/>
      <c r="H1201" s="204"/>
      <c r="I1201" s="204">
        <f>H1200</f>
        <v>100</v>
      </c>
      <c r="J1201" s="199"/>
      <c r="K1201" s="200" t="s">
        <v>6</v>
      </c>
      <c r="L1201" s="201"/>
      <c r="M1201" s="205"/>
      <c r="N1201" s="205"/>
      <c r="O1201" s="204"/>
      <c r="P1201" s="204">
        <f>O1200</f>
        <v>107.40740740740742</v>
      </c>
      <c r="Q1201" s="204">
        <f>(I1201+P1201)/2</f>
        <v>103.70370370370371</v>
      </c>
      <c r="R1201" s="208" t="s">
        <v>31</v>
      </c>
      <c r="S1201" s="599"/>
      <c r="T1201" s="128"/>
    </row>
    <row r="1202" spans="1:20" s="233" customFormat="1" ht="76.5" customHeight="1" x14ac:dyDescent="0.35">
      <c r="A1202" s="500">
        <v>66</v>
      </c>
      <c r="B1202" s="504" t="s">
        <v>179</v>
      </c>
      <c r="C1202" s="116" t="s">
        <v>12</v>
      </c>
      <c r="D1202" s="159" t="s">
        <v>129</v>
      </c>
      <c r="E1202" s="116"/>
      <c r="F1202" s="116"/>
      <c r="G1202" s="116"/>
      <c r="H1202" s="115"/>
      <c r="I1202" s="115"/>
      <c r="J1202" s="116" t="s">
        <v>12</v>
      </c>
      <c r="K1202" s="159" t="s">
        <v>129</v>
      </c>
      <c r="L1202" s="117"/>
      <c r="M1202" s="117"/>
      <c r="N1202" s="117"/>
      <c r="O1202" s="115"/>
      <c r="P1202" s="132"/>
      <c r="Q1202" s="115"/>
      <c r="R1202" s="117"/>
      <c r="S1202" s="599" t="s">
        <v>287</v>
      </c>
      <c r="T1202" s="232"/>
    </row>
    <row r="1203" spans="1:20" s="233" customFormat="1" ht="76.5" customHeight="1" x14ac:dyDescent="0.35">
      <c r="A1203" s="500"/>
      <c r="B1203" s="504"/>
      <c r="C1203" s="117" t="s">
        <v>7</v>
      </c>
      <c r="D1203" s="120" t="s">
        <v>130</v>
      </c>
      <c r="E1203" s="117" t="s">
        <v>25</v>
      </c>
      <c r="F1203" s="117">
        <v>100</v>
      </c>
      <c r="G1203" s="117">
        <v>100</v>
      </c>
      <c r="H1203" s="149">
        <f t="shared" ref="H1203:H1207" si="115">IF(G1203/F1203*100&gt;100,100,G1203/F1203*100)</f>
        <v>100</v>
      </c>
      <c r="I1203" s="117"/>
      <c r="J1203" s="117" t="s">
        <v>7</v>
      </c>
      <c r="K1203" s="120" t="s">
        <v>90</v>
      </c>
      <c r="L1203" s="117" t="s">
        <v>38</v>
      </c>
      <c r="M1203" s="117">
        <v>259</v>
      </c>
      <c r="N1203" s="117">
        <v>249</v>
      </c>
      <c r="O1203" s="119">
        <f>IF(N1203/M1203*100&gt;110,110,N1203/M1203*100)</f>
        <v>96.138996138996134</v>
      </c>
      <c r="P1203" s="132"/>
      <c r="Q1203" s="115"/>
      <c r="R1203" s="117"/>
      <c r="S1203" s="599"/>
      <c r="T1203" s="232"/>
    </row>
    <row r="1204" spans="1:20" s="233" customFormat="1" ht="45" customHeight="1" x14ac:dyDescent="0.35">
      <c r="A1204" s="500"/>
      <c r="B1204" s="504"/>
      <c r="C1204" s="117" t="s">
        <v>8</v>
      </c>
      <c r="D1204" s="120" t="s">
        <v>593</v>
      </c>
      <c r="E1204" s="117" t="s">
        <v>25</v>
      </c>
      <c r="F1204" s="117">
        <v>100</v>
      </c>
      <c r="G1204" s="117">
        <v>100</v>
      </c>
      <c r="H1204" s="149">
        <f t="shared" si="115"/>
        <v>100</v>
      </c>
      <c r="I1204" s="117"/>
      <c r="J1204" s="117"/>
      <c r="K1204" s="133"/>
      <c r="L1204" s="117"/>
      <c r="M1204" s="122"/>
      <c r="N1204" s="122"/>
      <c r="O1204" s="119"/>
      <c r="P1204" s="132"/>
      <c r="Q1204" s="115"/>
      <c r="R1204" s="117"/>
      <c r="S1204" s="599"/>
      <c r="T1204" s="232"/>
    </row>
    <row r="1205" spans="1:20" s="233" customFormat="1" ht="45" customHeight="1" x14ac:dyDescent="0.35">
      <c r="A1205" s="500"/>
      <c r="B1205" s="504"/>
      <c r="C1205" s="117" t="s">
        <v>9</v>
      </c>
      <c r="D1205" s="120" t="s">
        <v>488</v>
      </c>
      <c r="E1205" s="117" t="s">
        <v>25</v>
      </c>
      <c r="F1205" s="117">
        <v>100</v>
      </c>
      <c r="G1205" s="117">
        <v>100</v>
      </c>
      <c r="H1205" s="149">
        <f t="shared" si="115"/>
        <v>100</v>
      </c>
      <c r="I1205" s="117"/>
      <c r="J1205" s="123"/>
      <c r="K1205" s="120"/>
      <c r="L1205" s="117"/>
      <c r="M1205" s="124"/>
      <c r="N1205" s="124"/>
      <c r="O1205" s="119"/>
      <c r="P1205" s="132"/>
      <c r="Q1205" s="115"/>
      <c r="R1205" s="117"/>
      <c r="S1205" s="599"/>
      <c r="T1205" s="232"/>
    </row>
    <row r="1206" spans="1:20" s="233" customFormat="1" ht="63.75" customHeight="1" x14ac:dyDescent="0.35">
      <c r="A1206" s="500"/>
      <c r="B1206" s="504"/>
      <c r="C1206" s="117" t="s">
        <v>10</v>
      </c>
      <c r="D1206" s="120" t="s">
        <v>406</v>
      </c>
      <c r="E1206" s="117" t="s">
        <v>25</v>
      </c>
      <c r="F1206" s="117">
        <v>90</v>
      </c>
      <c r="G1206" s="117">
        <v>100</v>
      </c>
      <c r="H1206" s="149">
        <f t="shared" si="115"/>
        <v>100</v>
      </c>
      <c r="I1206" s="117"/>
      <c r="J1206" s="123"/>
      <c r="K1206" s="120"/>
      <c r="L1206" s="117"/>
      <c r="M1206" s="124"/>
      <c r="N1206" s="124"/>
      <c r="O1206" s="119"/>
      <c r="P1206" s="132"/>
      <c r="Q1206" s="115"/>
      <c r="R1206" s="117"/>
      <c r="S1206" s="599"/>
      <c r="T1206" s="232"/>
    </row>
    <row r="1207" spans="1:20" s="233" customFormat="1" ht="124.5" customHeight="1" x14ac:dyDescent="0.35">
      <c r="A1207" s="500"/>
      <c r="B1207" s="504"/>
      <c r="C1207" s="117" t="s">
        <v>35</v>
      </c>
      <c r="D1207" s="120" t="s">
        <v>131</v>
      </c>
      <c r="E1207" s="117" t="s">
        <v>25</v>
      </c>
      <c r="F1207" s="117">
        <v>100</v>
      </c>
      <c r="G1207" s="117">
        <v>100</v>
      </c>
      <c r="H1207" s="149">
        <f t="shared" si="115"/>
        <v>100</v>
      </c>
      <c r="I1207" s="117"/>
      <c r="J1207" s="123"/>
      <c r="K1207" s="120"/>
      <c r="L1207" s="117"/>
      <c r="M1207" s="124"/>
      <c r="N1207" s="124"/>
      <c r="O1207" s="119"/>
      <c r="P1207" s="132"/>
      <c r="Q1207" s="115"/>
      <c r="R1207" s="117"/>
      <c r="S1207" s="599"/>
      <c r="T1207" s="232"/>
    </row>
    <row r="1208" spans="1:20" s="129" customFormat="1" ht="40.5" customHeight="1" x14ac:dyDescent="0.35">
      <c r="A1208" s="500"/>
      <c r="B1208" s="504"/>
      <c r="C1208" s="208"/>
      <c r="D1208" s="200" t="s">
        <v>6</v>
      </c>
      <c r="E1208" s="208"/>
      <c r="F1208" s="201"/>
      <c r="G1208" s="201"/>
      <c r="H1208" s="204"/>
      <c r="I1208" s="204">
        <f>(H1203+H1204+H1205+H1206+H1207)/5</f>
        <v>100</v>
      </c>
      <c r="J1208" s="199"/>
      <c r="K1208" s="200" t="s">
        <v>6</v>
      </c>
      <c r="L1208" s="201"/>
      <c r="M1208" s="205"/>
      <c r="N1208" s="205"/>
      <c r="O1208" s="204"/>
      <c r="P1208" s="204">
        <f>O1203</f>
        <v>96.138996138996134</v>
      </c>
      <c r="Q1208" s="204">
        <f>(I1208+P1208)/2</f>
        <v>98.069498069498067</v>
      </c>
      <c r="R1208" s="208" t="s">
        <v>376</v>
      </c>
      <c r="S1208" s="599"/>
      <c r="T1208" s="128"/>
    </row>
    <row r="1209" spans="1:20" s="233" customFormat="1" ht="78.75" customHeight="1" x14ac:dyDescent="0.35">
      <c r="A1209" s="500"/>
      <c r="B1209" s="504"/>
      <c r="C1209" s="116" t="s">
        <v>13</v>
      </c>
      <c r="D1209" s="159" t="s">
        <v>132</v>
      </c>
      <c r="E1209" s="117"/>
      <c r="F1209" s="117"/>
      <c r="G1209" s="117"/>
      <c r="H1209" s="115"/>
      <c r="I1209" s="115"/>
      <c r="J1209" s="116" t="s">
        <v>13</v>
      </c>
      <c r="K1209" s="159" t="s">
        <v>132</v>
      </c>
      <c r="L1209" s="117"/>
      <c r="M1209" s="124"/>
      <c r="N1209" s="124"/>
      <c r="O1209" s="115"/>
      <c r="P1209" s="132"/>
      <c r="Q1209" s="115"/>
      <c r="R1209" s="117"/>
      <c r="S1209" s="599"/>
      <c r="T1209" s="232"/>
    </row>
    <row r="1210" spans="1:20" s="233" customFormat="1" ht="65.25" customHeight="1" x14ac:dyDescent="0.35">
      <c r="A1210" s="500"/>
      <c r="B1210" s="504"/>
      <c r="C1210" s="117" t="s">
        <v>14</v>
      </c>
      <c r="D1210" s="120" t="s">
        <v>133</v>
      </c>
      <c r="E1210" s="117" t="s">
        <v>25</v>
      </c>
      <c r="F1210" s="117">
        <v>100</v>
      </c>
      <c r="G1210" s="117">
        <v>100</v>
      </c>
      <c r="H1210" s="149">
        <f t="shared" ref="H1210:H1214" si="116">IF(G1210/F1210*100&gt;100,100,G1210/F1210*100)</f>
        <v>100</v>
      </c>
      <c r="I1210" s="117"/>
      <c r="J1210" s="123" t="s">
        <v>14</v>
      </c>
      <c r="K1210" s="120" t="s">
        <v>90</v>
      </c>
      <c r="L1210" s="117" t="s">
        <v>38</v>
      </c>
      <c r="M1210" s="117">
        <v>297</v>
      </c>
      <c r="N1210" s="117">
        <v>300</v>
      </c>
      <c r="O1210" s="119">
        <f>IF(N1210/M1210*100&gt;110,110,N1210/M1210*100)</f>
        <v>101.01010101010101</v>
      </c>
      <c r="P1210" s="117"/>
      <c r="Q1210" s="115"/>
      <c r="R1210" s="117"/>
      <c r="S1210" s="599"/>
      <c r="T1210" s="232"/>
    </row>
    <row r="1211" spans="1:20" s="233" customFormat="1" ht="45" customHeight="1" x14ac:dyDescent="0.35">
      <c r="A1211" s="500"/>
      <c r="B1211" s="504"/>
      <c r="C1211" s="117" t="s">
        <v>15</v>
      </c>
      <c r="D1211" s="120" t="s">
        <v>591</v>
      </c>
      <c r="E1211" s="117" t="s">
        <v>25</v>
      </c>
      <c r="F1211" s="117">
        <v>100</v>
      </c>
      <c r="G1211" s="117">
        <v>100</v>
      </c>
      <c r="H1211" s="149">
        <f t="shared" si="116"/>
        <v>100</v>
      </c>
      <c r="I1211" s="117"/>
      <c r="J1211" s="123"/>
      <c r="K1211" s="120"/>
      <c r="L1211" s="117"/>
      <c r="M1211" s="124"/>
      <c r="N1211" s="124"/>
      <c r="O1211" s="119"/>
      <c r="P1211" s="132"/>
      <c r="Q1211" s="115"/>
      <c r="R1211" s="117"/>
      <c r="S1211" s="599"/>
      <c r="T1211" s="232"/>
    </row>
    <row r="1212" spans="1:20" s="233" customFormat="1" ht="45.75" customHeight="1" x14ac:dyDescent="0.35">
      <c r="A1212" s="500"/>
      <c r="B1212" s="504"/>
      <c r="C1212" s="117" t="s">
        <v>39</v>
      </c>
      <c r="D1212" s="120" t="s">
        <v>488</v>
      </c>
      <c r="E1212" s="117" t="s">
        <v>25</v>
      </c>
      <c r="F1212" s="117">
        <v>100</v>
      </c>
      <c r="G1212" s="117">
        <v>100</v>
      </c>
      <c r="H1212" s="149">
        <f t="shared" si="116"/>
        <v>100</v>
      </c>
      <c r="I1212" s="117"/>
      <c r="J1212" s="123"/>
      <c r="K1212" s="120"/>
      <c r="L1212" s="117"/>
      <c r="M1212" s="124"/>
      <c r="N1212" s="124"/>
      <c r="O1212" s="119"/>
      <c r="P1212" s="132"/>
      <c r="Q1212" s="115"/>
      <c r="R1212" s="117"/>
      <c r="S1212" s="599"/>
      <c r="T1212" s="232"/>
    </row>
    <row r="1213" spans="1:20" s="233" customFormat="1" ht="73.5" customHeight="1" x14ac:dyDescent="0.35">
      <c r="A1213" s="500"/>
      <c r="B1213" s="504"/>
      <c r="C1213" s="117" t="s">
        <v>45</v>
      </c>
      <c r="D1213" s="120" t="s">
        <v>89</v>
      </c>
      <c r="E1213" s="117" t="s">
        <v>25</v>
      </c>
      <c r="F1213" s="117">
        <v>90</v>
      </c>
      <c r="G1213" s="117">
        <v>100</v>
      </c>
      <c r="H1213" s="149">
        <f t="shared" si="116"/>
        <v>100</v>
      </c>
      <c r="I1213" s="117"/>
      <c r="J1213" s="123"/>
      <c r="K1213" s="120"/>
      <c r="L1213" s="117"/>
      <c r="M1213" s="124"/>
      <c r="N1213" s="124"/>
      <c r="O1213" s="119"/>
      <c r="P1213" s="132"/>
      <c r="Q1213" s="115"/>
      <c r="R1213" s="117"/>
      <c r="S1213" s="599"/>
      <c r="T1213" s="232"/>
    </row>
    <row r="1214" spans="1:20" s="233" customFormat="1" ht="125.25" customHeight="1" x14ac:dyDescent="0.35">
      <c r="A1214" s="500"/>
      <c r="B1214" s="504"/>
      <c r="C1214" s="117" t="s">
        <v>66</v>
      </c>
      <c r="D1214" s="120" t="s">
        <v>131</v>
      </c>
      <c r="E1214" s="117" t="s">
        <v>25</v>
      </c>
      <c r="F1214" s="117">
        <v>100</v>
      </c>
      <c r="G1214" s="117">
        <v>100</v>
      </c>
      <c r="H1214" s="149">
        <f t="shared" si="116"/>
        <v>100</v>
      </c>
      <c r="I1214" s="117"/>
      <c r="J1214" s="123"/>
      <c r="K1214" s="120"/>
      <c r="L1214" s="117"/>
      <c r="M1214" s="124"/>
      <c r="N1214" s="124"/>
      <c r="O1214" s="119"/>
      <c r="P1214" s="132"/>
      <c r="Q1214" s="115"/>
      <c r="R1214" s="117"/>
      <c r="S1214" s="599"/>
      <c r="T1214" s="232"/>
    </row>
    <row r="1215" spans="1:20" s="129" customFormat="1" ht="40.5" customHeight="1" x14ac:dyDescent="0.35">
      <c r="A1215" s="500"/>
      <c r="B1215" s="504"/>
      <c r="C1215" s="208"/>
      <c r="D1215" s="200" t="s">
        <v>6</v>
      </c>
      <c r="E1215" s="208"/>
      <c r="F1215" s="201"/>
      <c r="G1215" s="201"/>
      <c r="H1215" s="204"/>
      <c r="I1215" s="204">
        <f>(H1210+H1211+H1212+H1213+H1214)/5</f>
        <v>100</v>
      </c>
      <c r="J1215" s="199"/>
      <c r="K1215" s="200" t="s">
        <v>6</v>
      </c>
      <c r="L1215" s="201"/>
      <c r="M1215" s="205"/>
      <c r="N1215" s="205"/>
      <c r="O1215" s="204"/>
      <c r="P1215" s="204">
        <f>O1210</f>
        <v>101.01010101010101</v>
      </c>
      <c r="Q1215" s="204">
        <f>(I1215+P1215)/2</f>
        <v>100.50505050505051</v>
      </c>
      <c r="R1215" s="208" t="s">
        <v>31</v>
      </c>
      <c r="S1215" s="599"/>
      <c r="T1215" s="128"/>
    </row>
    <row r="1216" spans="1:20" s="233" customFormat="1" ht="67.5" customHeight="1" x14ac:dyDescent="0.35">
      <c r="A1216" s="500"/>
      <c r="B1216" s="504"/>
      <c r="C1216" s="116" t="s">
        <v>28</v>
      </c>
      <c r="D1216" s="159" t="s">
        <v>134</v>
      </c>
      <c r="E1216" s="117"/>
      <c r="F1216" s="117"/>
      <c r="G1216" s="117"/>
      <c r="H1216" s="115"/>
      <c r="I1216" s="115"/>
      <c r="J1216" s="116" t="s">
        <v>28</v>
      </c>
      <c r="K1216" s="159" t="str">
        <f>D1216</f>
        <v>Реализация основных общеобразовательных программ среднего общего образования</v>
      </c>
      <c r="L1216" s="117"/>
      <c r="M1216" s="124"/>
      <c r="N1216" s="124"/>
      <c r="O1216" s="115"/>
      <c r="P1216" s="132"/>
      <c r="Q1216" s="115"/>
      <c r="R1216" s="117"/>
      <c r="S1216" s="599"/>
      <c r="T1216" s="232"/>
    </row>
    <row r="1217" spans="1:20" s="233" customFormat="1" ht="67.5" customHeight="1" x14ac:dyDescent="0.35">
      <c r="A1217" s="500"/>
      <c r="B1217" s="504"/>
      <c r="C1217" s="117" t="s">
        <v>29</v>
      </c>
      <c r="D1217" s="120" t="s">
        <v>135</v>
      </c>
      <c r="E1217" s="117" t="s">
        <v>25</v>
      </c>
      <c r="F1217" s="117">
        <v>100</v>
      </c>
      <c r="G1217" s="117">
        <v>100</v>
      </c>
      <c r="H1217" s="149">
        <f t="shared" ref="H1217:H1221" si="117">IF(G1217/F1217*100&gt;100,100,G1217/F1217*100)</f>
        <v>100</v>
      </c>
      <c r="I1217" s="117"/>
      <c r="J1217" s="123" t="s">
        <v>29</v>
      </c>
      <c r="K1217" s="120" t="s">
        <v>90</v>
      </c>
      <c r="L1217" s="117" t="s">
        <v>38</v>
      </c>
      <c r="M1217" s="117">
        <v>43</v>
      </c>
      <c r="N1217" s="117">
        <v>40</v>
      </c>
      <c r="O1217" s="119">
        <f>IF(N1217/M1217*100&gt;110,110,N1217/M1217*100)</f>
        <v>93.023255813953483</v>
      </c>
      <c r="P1217" s="117"/>
      <c r="Q1217" s="115"/>
      <c r="R1217" s="117"/>
      <c r="S1217" s="599"/>
      <c r="T1217" s="232"/>
    </row>
    <row r="1218" spans="1:20" s="233" customFormat="1" ht="45" customHeight="1" x14ac:dyDescent="0.35">
      <c r="A1218" s="500"/>
      <c r="B1218" s="504"/>
      <c r="C1218" s="117" t="s">
        <v>30</v>
      </c>
      <c r="D1218" s="120" t="s">
        <v>592</v>
      </c>
      <c r="E1218" s="117" t="s">
        <v>25</v>
      </c>
      <c r="F1218" s="117">
        <v>100</v>
      </c>
      <c r="G1218" s="117">
        <v>100</v>
      </c>
      <c r="H1218" s="149">
        <f t="shared" si="117"/>
        <v>100</v>
      </c>
      <c r="I1218" s="117"/>
      <c r="J1218" s="123"/>
      <c r="K1218" s="120"/>
      <c r="L1218" s="117"/>
      <c r="M1218" s="124"/>
      <c r="N1218" s="124"/>
      <c r="O1218" s="119"/>
      <c r="P1218" s="132"/>
      <c r="Q1218" s="115"/>
      <c r="R1218" s="117"/>
      <c r="S1218" s="599"/>
      <c r="T1218" s="232"/>
    </row>
    <row r="1219" spans="1:20" s="233" customFormat="1" ht="45.75" customHeight="1" x14ac:dyDescent="0.35">
      <c r="A1219" s="500"/>
      <c r="B1219" s="504"/>
      <c r="C1219" s="117" t="s">
        <v>52</v>
      </c>
      <c r="D1219" s="120" t="s">
        <v>488</v>
      </c>
      <c r="E1219" s="117" t="s">
        <v>25</v>
      </c>
      <c r="F1219" s="117">
        <v>100</v>
      </c>
      <c r="G1219" s="117">
        <v>100</v>
      </c>
      <c r="H1219" s="149">
        <f t="shared" si="117"/>
        <v>100</v>
      </c>
      <c r="I1219" s="117"/>
      <c r="J1219" s="123"/>
      <c r="K1219" s="120"/>
      <c r="L1219" s="117"/>
      <c r="M1219" s="124"/>
      <c r="N1219" s="124"/>
      <c r="O1219" s="119"/>
      <c r="P1219" s="132"/>
      <c r="Q1219" s="115"/>
      <c r="R1219" s="117"/>
      <c r="S1219" s="599"/>
      <c r="T1219" s="232"/>
    </row>
    <row r="1220" spans="1:20" s="233" customFormat="1" ht="71.25" customHeight="1" x14ac:dyDescent="0.35">
      <c r="A1220" s="500"/>
      <c r="B1220" s="504"/>
      <c r="C1220" s="117" t="s">
        <v>53</v>
      </c>
      <c r="D1220" s="120" t="s">
        <v>89</v>
      </c>
      <c r="E1220" s="117" t="s">
        <v>25</v>
      </c>
      <c r="F1220" s="117">
        <v>90</v>
      </c>
      <c r="G1220" s="117">
        <v>100</v>
      </c>
      <c r="H1220" s="149">
        <f t="shared" si="117"/>
        <v>100</v>
      </c>
      <c r="I1220" s="117"/>
      <c r="J1220" s="123"/>
      <c r="K1220" s="120"/>
      <c r="L1220" s="117"/>
      <c r="M1220" s="124"/>
      <c r="N1220" s="124"/>
      <c r="O1220" s="119"/>
      <c r="P1220" s="132"/>
      <c r="Q1220" s="115"/>
      <c r="R1220" s="117"/>
      <c r="S1220" s="599"/>
      <c r="T1220" s="232"/>
    </row>
    <row r="1221" spans="1:20" s="233" customFormat="1" ht="123.75" customHeight="1" x14ac:dyDescent="0.35">
      <c r="A1221" s="500"/>
      <c r="B1221" s="504"/>
      <c r="C1221" s="117" t="s">
        <v>136</v>
      </c>
      <c r="D1221" s="120" t="s">
        <v>131</v>
      </c>
      <c r="E1221" s="117" t="s">
        <v>25</v>
      </c>
      <c r="F1221" s="117">
        <v>100</v>
      </c>
      <c r="G1221" s="117">
        <v>100</v>
      </c>
      <c r="H1221" s="149">
        <f t="shared" si="117"/>
        <v>100</v>
      </c>
      <c r="I1221" s="117"/>
      <c r="J1221" s="123"/>
      <c r="K1221" s="120"/>
      <c r="L1221" s="117"/>
      <c r="M1221" s="124"/>
      <c r="N1221" s="124"/>
      <c r="O1221" s="119"/>
      <c r="P1221" s="132"/>
      <c r="Q1221" s="115"/>
      <c r="R1221" s="117"/>
      <c r="S1221" s="599"/>
      <c r="T1221" s="232"/>
    </row>
    <row r="1222" spans="1:20" s="129" customFormat="1" ht="40.5" customHeight="1" x14ac:dyDescent="0.35">
      <c r="A1222" s="500"/>
      <c r="B1222" s="504"/>
      <c r="C1222" s="208"/>
      <c r="D1222" s="200" t="s">
        <v>6</v>
      </c>
      <c r="E1222" s="208"/>
      <c r="F1222" s="201"/>
      <c r="G1222" s="201"/>
      <c r="H1222" s="204"/>
      <c r="I1222" s="204">
        <f>(H1217+H1218+H1219+H1220+H1221)/5</f>
        <v>100</v>
      </c>
      <c r="J1222" s="199"/>
      <c r="K1222" s="200" t="s">
        <v>6</v>
      </c>
      <c r="L1222" s="201"/>
      <c r="M1222" s="205"/>
      <c r="N1222" s="205"/>
      <c r="O1222" s="204"/>
      <c r="P1222" s="204">
        <f>O1217</f>
        <v>93.023255813953483</v>
      </c>
      <c r="Q1222" s="204">
        <f>(I1222+P1222)/2</f>
        <v>96.511627906976742</v>
      </c>
      <c r="R1222" s="208" t="s">
        <v>376</v>
      </c>
      <c r="S1222" s="599"/>
      <c r="T1222" s="128"/>
    </row>
    <row r="1223" spans="1:20" s="233" customFormat="1" ht="45" customHeight="1" x14ac:dyDescent="0.35">
      <c r="A1223" s="500"/>
      <c r="B1223" s="504"/>
      <c r="C1223" s="116" t="s">
        <v>42</v>
      </c>
      <c r="D1223" s="159" t="s">
        <v>91</v>
      </c>
      <c r="E1223" s="117"/>
      <c r="F1223" s="117"/>
      <c r="G1223" s="117"/>
      <c r="H1223" s="115"/>
      <c r="I1223" s="115"/>
      <c r="J1223" s="116" t="s">
        <v>42</v>
      </c>
      <c r="K1223" s="159" t="s">
        <v>91</v>
      </c>
      <c r="L1223" s="117"/>
      <c r="M1223" s="124"/>
      <c r="N1223" s="124"/>
      <c r="O1223" s="115"/>
      <c r="P1223" s="132"/>
      <c r="Q1223" s="115"/>
      <c r="R1223" s="117"/>
      <c r="S1223" s="599"/>
      <c r="T1223" s="232"/>
    </row>
    <row r="1224" spans="1:20" s="233" customFormat="1" ht="60.75" customHeight="1" x14ac:dyDescent="0.35">
      <c r="A1224" s="500"/>
      <c r="B1224" s="504"/>
      <c r="C1224" s="117" t="s">
        <v>43</v>
      </c>
      <c r="D1224" s="120" t="s">
        <v>137</v>
      </c>
      <c r="E1224" s="117" t="s">
        <v>25</v>
      </c>
      <c r="F1224" s="117">
        <v>100</v>
      </c>
      <c r="G1224" s="117">
        <v>100</v>
      </c>
      <c r="H1224" s="149">
        <f t="shared" ref="H1224:H1225" si="118">IF(G1224/F1224*100&gt;100,100,G1224/F1224*100)</f>
        <v>100</v>
      </c>
      <c r="I1224" s="117"/>
      <c r="J1224" s="123" t="s">
        <v>43</v>
      </c>
      <c r="K1224" s="120" t="s">
        <v>90</v>
      </c>
      <c r="L1224" s="117" t="s">
        <v>38</v>
      </c>
      <c r="M1224" s="117">
        <v>74</v>
      </c>
      <c r="N1224" s="117">
        <v>74</v>
      </c>
      <c r="O1224" s="119">
        <f>IF(N1224/M1224*100&gt;110,110,N1224/M1224*100)</f>
        <v>100</v>
      </c>
      <c r="P1224" s="132"/>
      <c r="Q1224" s="115"/>
      <c r="R1224" s="117"/>
      <c r="S1224" s="599"/>
      <c r="T1224" s="232"/>
    </row>
    <row r="1225" spans="1:20" s="233" customFormat="1" ht="84" customHeight="1" x14ac:dyDescent="0.35">
      <c r="A1225" s="500"/>
      <c r="B1225" s="504"/>
      <c r="C1225" s="117" t="s">
        <v>138</v>
      </c>
      <c r="D1225" s="120" t="s">
        <v>139</v>
      </c>
      <c r="E1225" s="117" t="s">
        <v>25</v>
      </c>
      <c r="F1225" s="117">
        <v>90</v>
      </c>
      <c r="G1225" s="117">
        <v>90</v>
      </c>
      <c r="H1225" s="149">
        <f t="shared" si="118"/>
        <v>100</v>
      </c>
      <c r="I1225" s="117"/>
      <c r="J1225" s="123"/>
      <c r="K1225" s="120"/>
      <c r="L1225" s="117"/>
      <c r="M1225" s="124"/>
      <c r="N1225" s="124"/>
      <c r="O1225" s="119"/>
      <c r="P1225" s="132"/>
      <c r="Q1225" s="115"/>
      <c r="R1225" s="117"/>
      <c r="S1225" s="599"/>
      <c r="T1225" s="232"/>
    </row>
    <row r="1226" spans="1:20" s="129" customFormat="1" ht="40.5" customHeight="1" x14ac:dyDescent="0.35">
      <c r="A1226" s="500"/>
      <c r="B1226" s="504"/>
      <c r="C1226" s="208"/>
      <c r="D1226" s="200" t="s">
        <v>6</v>
      </c>
      <c r="E1226" s="208"/>
      <c r="F1226" s="201"/>
      <c r="G1226" s="201"/>
      <c r="H1226" s="204"/>
      <c r="I1226" s="204">
        <f>(H1224+H1225)/2</f>
        <v>100</v>
      </c>
      <c r="J1226" s="199"/>
      <c r="K1226" s="200" t="s">
        <v>6</v>
      </c>
      <c r="L1226" s="201"/>
      <c r="M1226" s="205"/>
      <c r="N1226" s="205"/>
      <c r="O1226" s="204"/>
      <c r="P1226" s="204">
        <f>O1224</f>
        <v>100</v>
      </c>
      <c r="Q1226" s="204">
        <f>(I1226+P1226)/2</f>
        <v>100</v>
      </c>
      <c r="R1226" s="208" t="s">
        <v>31</v>
      </c>
      <c r="S1226" s="599"/>
      <c r="T1226" s="128"/>
    </row>
    <row r="1227" spans="1:20" s="233" customFormat="1" ht="56.25" customHeight="1" x14ac:dyDescent="0.35">
      <c r="A1227" s="500"/>
      <c r="B1227" s="504"/>
      <c r="C1227" s="116" t="s">
        <v>165</v>
      </c>
      <c r="D1227" s="159" t="s">
        <v>213</v>
      </c>
      <c r="E1227" s="117"/>
      <c r="F1227" s="117"/>
      <c r="G1227" s="117"/>
      <c r="H1227" s="115"/>
      <c r="I1227" s="115"/>
      <c r="J1227" s="116" t="s">
        <v>165</v>
      </c>
      <c r="K1227" s="159" t="str">
        <f>D1227</f>
        <v>Реализация дополнительных общеразвивающих программ</v>
      </c>
      <c r="L1227" s="117"/>
      <c r="M1227" s="124"/>
      <c r="N1227" s="124"/>
      <c r="O1227" s="115"/>
      <c r="P1227" s="132"/>
      <c r="Q1227" s="115"/>
      <c r="R1227" s="117"/>
      <c r="S1227" s="599"/>
      <c r="T1227" s="232"/>
    </row>
    <row r="1228" spans="1:20" s="233" customFormat="1" ht="90.75" customHeight="1" x14ac:dyDescent="0.35">
      <c r="A1228" s="500"/>
      <c r="B1228" s="504"/>
      <c r="C1228" s="117" t="s">
        <v>166</v>
      </c>
      <c r="D1228" s="120" t="s">
        <v>139</v>
      </c>
      <c r="E1228" s="117" t="s">
        <v>25</v>
      </c>
      <c r="F1228" s="117">
        <v>90</v>
      </c>
      <c r="G1228" s="117">
        <v>90</v>
      </c>
      <c r="H1228" s="149">
        <f>IF(G1228/F1228*100&gt;100,100,G1228/F1228*100)</f>
        <v>100</v>
      </c>
      <c r="I1228" s="117"/>
      <c r="J1228" s="123" t="str">
        <f>C1228</f>
        <v>5.1.</v>
      </c>
      <c r="K1228" s="120" t="s">
        <v>489</v>
      </c>
      <c r="L1228" s="117" t="s">
        <v>353</v>
      </c>
      <c r="M1228" s="117">
        <v>43923</v>
      </c>
      <c r="N1228" s="117">
        <v>43923</v>
      </c>
      <c r="O1228" s="119">
        <f>IF(N1228/M1228*100&gt;110,110,N1228/M1228*100)</f>
        <v>100</v>
      </c>
      <c r="P1228" s="132"/>
      <c r="Q1228" s="115"/>
      <c r="R1228" s="117"/>
      <c r="S1228" s="599"/>
      <c r="T1228" s="232"/>
    </row>
    <row r="1229" spans="1:20" s="129" customFormat="1" ht="39" customHeight="1" x14ac:dyDescent="0.35">
      <c r="A1229" s="500"/>
      <c r="B1229" s="504"/>
      <c r="C1229" s="208"/>
      <c r="D1229" s="200" t="s">
        <v>6</v>
      </c>
      <c r="E1229" s="208"/>
      <c r="F1229" s="201"/>
      <c r="G1229" s="201"/>
      <c r="H1229" s="204"/>
      <c r="I1229" s="204">
        <f>H1228</f>
        <v>100</v>
      </c>
      <c r="J1229" s="199"/>
      <c r="K1229" s="200" t="s">
        <v>6</v>
      </c>
      <c r="L1229" s="201"/>
      <c r="M1229" s="205"/>
      <c r="N1229" s="205"/>
      <c r="O1229" s="204"/>
      <c r="P1229" s="204">
        <f>O1228</f>
        <v>100</v>
      </c>
      <c r="Q1229" s="204">
        <f>(I1229+P1229)/2</f>
        <v>100</v>
      </c>
      <c r="R1229" s="208" t="s">
        <v>31</v>
      </c>
      <c r="S1229" s="599"/>
      <c r="T1229" s="128"/>
    </row>
    <row r="1230" spans="1:20" s="233" customFormat="1" ht="69.75" customHeight="1" x14ac:dyDescent="0.35">
      <c r="A1230" s="500">
        <v>67</v>
      </c>
      <c r="B1230" s="504" t="s">
        <v>180</v>
      </c>
      <c r="C1230" s="116" t="s">
        <v>12</v>
      </c>
      <c r="D1230" s="159" t="s">
        <v>129</v>
      </c>
      <c r="E1230" s="116"/>
      <c r="F1230" s="116"/>
      <c r="G1230" s="116"/>
      <c r="H1230" s="115"/>
      <c r="I1230" s="115"/>
      <c r="J1230" s="116" t="s">
        <v>12</v>
      </c>
      <c r="K1230" s="159" t="s">
        <v>129</v>
      </c>
      <c r="L1230" s="117"/>
      <c r="M1230" s="117"/>
      <c r="N1230" s="117"/>
      <c r="O1230" s="115"/>
      <c r="P1230" s="132"/>
      <c r="Q1230" s="115"/>
      <c r="R1230" s="117"/>
      <c r="S1230" s="599" t="s">
        <v>287</v>
      </c>
      <c r="T1230" s="232"/>
    </row>
    <row r="1231" spans="1:20" s="233" customFormat="1" ht="69.75" customHeight="1" x14ac:dyDescent="0.35">
      <c r="A1231" s="500"/>
      <c r="B1231" s="504"/>
      <c r="C1231" s="117" t="s">
        <v>7</v>
      </c>
      <c r="D1231" s="120" t="s">
        <v>130</v>
      </c>
      <c r="E1231" s="117" t="s">
        <v>25</v>
      </c>
      <c r="F1231" s="117">
        <v>100</v>
      </c>
      <c r="G1231" s="117">
        <v>100</v>
      </c>
      <c r="H1231" s="149">
        <f t="shared" ref="H1231:H1235" si="119">IF(G1231/F1231*100&gt;100,100,G1231/F1231*100)</f>
        <v>100</v>
      </c>
      <c r="I1231" s="117"/>
      <c r="J1231" s="117" t="s">
        <v>7</v>
      </c>
      <c r="K1231" s="120" t="s">
        <v>90</v>
      </c>
      <c r="L1231" s="117" t="s">
        <v>38</v>
      </c>
      <c r="M1231" s="117">
        <v>223</v>
      </c>
      <c r="N1231" s="117">
        <v>235</v>
      </c>
      <c r="O1231" s="119">
        <f>IF(N1231/M1231*100&gt;110,110,N1231/M1231*100)</f>
        <v>105.38116591928251</v>
      </c>
      <c r="P1231" s="132"/>
      <c r="Q1231" s="115"/>
      <c r="R1231" s="117"/>
      <c r="S1231" s="599"/>
      <c r="T1231" s="232"/>
    </row>
    <row r="1232" spans="1:20" s="233" customFormat="1" x14ac:dyDescent="0.35">
      <c r="A1232" s="500"/>
      <c r="B1232" s="504"/>
      <c r="C1232" s="117" t="s">
        <v>8</v>
      </c>
      <c r="D1232" s="120" t="s">
        <v>593</v>
      </c>
      <c r="E1232" s="117" t="s">
        <v>25</v>
      </c>
      <c r="F1232" s="117">
        <v>100</v>
      </c>
      <c r="G1232" s="117">
        <v>100</v>
      </c>
      <c r="H1232" s="149">
        <f t="shared" si="119"/>
        <v>100</v>
      </c>
      <c r="I1232" s="117"/>
      <c r="J1232" s="117"/>
      <c r="K1232" s="133"/>
      <c r="L1232" s="117"/>
      <c r="M1232" s="122"/>
      <c r="N1232" s="122"/>
      <c r="O1232" s="119"/>
      <c r="P1232" s="132"/>
      <c r="Q1232" s="115"/>
      <c r="R1232" s="117"/>
      <c r="S1232" s="599"/>
      <c r="T1232" s="232"/>
    </row>
    <row r="1233" spans="1:20" s="233" customFormat="1" ht="43.5" customHeight="1" x14ac:dyDescent="0.35">
      <c r="A1233" s="500"/>
      <c r="B1233" s="504"/>
      <c r="C1233" s="117" t="s">
        <v>9</v>
      </c>
      <c r="D1233" s="120" t="s">
        <v>488</v>
      </c>
      <c r="E1233" s="117" t="s">
        <v>25</v>
      </c>
      <c r="F1233" s="117">
        <v>100</v>
      </c>
      <c r="G1233" s="117">
        <v>100</v>
      </c>
      <c r="H1233" s="149">
        <f t="shared" si="119"/>
        <v>100</v>
      </c>
      <c r="I1233" s="117"/>
      <c r="J1233" s="123"/>
      <c r="K1233" s="120"/>
      <c r="L1233" s="117"/>
      <c r="M1233" s="124"/>
      <c r="N1233" s="124"/>
      <c r="O1233" s="119"/>
      <c r="P1233" s="132"/>
      <c r="Q1233" s="115"/>
      <c r="R1233" s="117"/>
      <c r="S1233" s="599"/>
      <c r="T1233" s="232"/>
    </row>
    <row r="1234" spans="1:20" s="233" customFormat="1" ht="67.5" customHeight="1" x14ac:dyDescent="0.35">
      <c r="A1234" s="500"/>
      <c r="B1234" s="504"/>
      <c r="C1234" s="117" t="s">
        <v>10</v>
      </c>
      <c r="D1234" s="120" t="s">
        <v>89</v>
      </c>
      <c r="E1234" s="117" t="s">
        <v>25</v>
      </c>
      <c r="F1234" s="117">
        <v>90</v>
      </c>
      <c r="G1234" s="117">
        <v>100</v>
      </c>
      <c r="H1234" s="149">
        <f t="shared" si="119"/>
        <v>100</v>
      </c>
      <c r="I1234" s="117"/>
      <c r="J1234" s="123"/>
      <c r="K1234" s="120"/>
      <c r="L1234" s="117"/>
      <c r="M1234" s="124"/>
      <c r="N1234" s="124"/>
      <c r="O1234" s="119"/>
      <c r="P1234" s="132"/>
      <c r="Q1234" s="115"/>
      <c r="R1234" s="117"/>
      <c r="S1234" s="599"/>
      <c r="T1234" s="232"/>
    </row>
    <row r="1235" spans="1:20" s="233" customFormat="1" ht="115.5" customHeight="1" x14ac:dyDescent="0.35">
      <c r="A1235" s="500"/>
      <c r="B1235" s="504"/>
      <c r="C1235" s="117" t="s">
        <v>35</v>
      </c>
      <c r="D1235" s="120" t="s">
        <v>131</v>
      </c>
      <c r="E1235" s="117" t="s">
        <v>25</v>
      </c>
      <c r="F1235" s="117">
        <v>100</v>
      </c>
      <c r="G1235" s="117">
        <v>100</v>
      </c>
      <c r="H1235" s="149">
        <f t="shared" si="119"/>
        <v>100</v>
      </c>
      <c r="I1235" s="117"/>
      <c r="J1235" s="123"/>
      <c r="K1235" s="120"/>
      <c r="L1235" s="117"/>
      <c r="M1235" s="124"/>
      <c r="N1235" s="124"/>
      <c r="O1235" s="119"/>
      <c r="P1235" s="132"/>
      <c r="Q1235" s="115"/>
      <c r="R1235" s="117"/>
      <c r="S1235" s="599"/>
      <c r="T1235" s="232"/>
    </row>
    <row r="1236" spans="1:20" s="129" customFormat="1" ht="40.5" customHeight="1" x14ac:dyDescent="0.35">
      <c r="A1236" s="500"/>
      <c r="B1236" s="504"/>
      <c r="C1236" s="208"/>
      <c r="D1236" s="200" t="s">
        <v>6</v>
      </c>
      <c r="E1236" s="208"/>
      <c r="F1236" s="201"/>
      <c r="G1236" s="201"/>
      <c r="H1236" s="204"/>
      <c r="I1236" s="204">
        <f>(H1231+H1232+H1233+H1234+H1235)/5</f>
        <v>100</v>
      </c>
      <c r="J1236" s="199"/>
      <c r="K1236" s="200" t="s">
        <v>6</v>
      </c>
      <c r="L1236" s="201"/>
      <c r="M1236" s="205"/>
      <c r="N1236" s="205"/>
      <c r="O1236" s="204"/>
      <c r="P1236" s="204">
        <f>O1231</f>
        <v>105.38116591928251</v>
      </c>
      <c r="Q1236" s="204">
        <f>(I1236+P1236)/2</f>
        <v>102.69058295964126</v>
      </c>
      <c r="R1236" s="208" t="s">
        <v>31</v>
      </c>
      <c r="S1236" s="599"/>
      <c r="T1236" s="128"/>
    </row>
    <row r="1237" spans="1:20" s="233" customFormat="1" ht="62.25" customHeight="1" x14ac:dyDescent="0.35">
      <c r="A1237" s="500"/>
      <c r="B1237" s="504"/>
      <c r="C1237" s="116" t="s">
        <v>13</v>
      </c>
      <c r="D1237" s="159" t="s">
        <v>132</v>
      </c>
      <c r="E1237" s="117"/>
      <c r="F1237" s="117"/>
      <c r="G1237" s="117"/>
      <c r="H1237" s="115"/>
      <c r="I1237" s="115"/>
      <c r="J1237" s="116" t="s">
        <v>13</v>
      </c>
      <c r="K1237" s="159" t="s">
        <v>132</v>
      </c>
      <c r="L1237" s="117"/>
      <c r="M1237" s="124"/>
      <c r="N1237" s="124"/>
      <c r="O1237" s="115"/>
      <c r="P1237" s="132"/>
      <c r="Q1237" s="115"/>
      <c r="R1237" s="117"/>
      <c r="S1237" s="599"/>
      <c r="T1237" s="232"/>
    </row>
    <row r="1238" spans="1:20" s="233" customFormat="1" ht="77.25" customHeight="1" x14ac:dyDescent="0.35">
      <c r="A1238" s="500"/>
      <c r="B1238" s="504"/>
      <c r="C1238" s="117" t="s">
        <v>14</v>
      </c>
      <c r="D1238" s="120" t="s">
        <v>133</v>
      </c>
      <c r="E1238" s="117" t="s">
        <v>25</v>
      </c>
      <c r="F1238" s="117">
        <v>100</v>
      </c>
      <c r="G1238" s="117">
        <v>100</v>
      </c>
      <c r="H1238" s="149">
        <f t="shared" ref="H1238:H1242" si="120">IF(G1238/F1238*100&gt;100,100,G1238/F1238*100)</f>
        <v>100</v>
      </c>
      <c r="I1238" s="117"/>
      <c r="J1238" s="123" t="s">
        <v>14</v>
      </c>
      <c r="K1238" s="120" t="s">
        <v>90</v>
      </c>
      <c r="L1238" s="117" t="s">
        <v>38</v>
      </c>
      <c r="M1238" s="117">
        <v>281</v>
      </c>
      <c r="N1238" s="117">
        <v>282</v>
      </c>
      <c r="O1238" s="119">
        <f>IF(N1238/M1238*100&gt;110,110,N1238/M1238*100)</f>
        <v>100.35587188612101</v>
      </c>
      <c r="P1238" s="117"/>
      <c r="Q1238" s="115"/>
      <c r="R1238" s="117"/>
      <c r="S1238" s="599"/>
      <c r="T1238" s="232"/>
    </row>
    <row r="1239" spans="1:20" s="233" customFormat="1" x14ac:dyDescent="0.35">
      <c r="A1239" s="500"/>
      <c r="B1239" s="504"/>
      <c r="C1239" s="117" t="s">
        <v>15</v>
      </c>
      <c r="D1239" s="120" t="s">
        <v>591</v>
      </c>
      <c r="E1239" s="117" t="s">
        <v>25</v>
      </c>
      <c r="F1239" s="117">
        <v>100</v>
      </c>
      <c r="G1239" s="117">
        <v>100</v>
      </c>
      <c r="H1239" s="149">
        <f t="shared" si="120"/>
        <v>100</v>
      </c>
      <c r="I1239" s="117"/>
      <c r="J1239" s="123"/>
      <c r="K1239" s="120"/>
      <c r="L1239" s="117"/>
      <c r="M1239" s="124"/>
      <c r="N1239" s="124"/>
      <c r="O1239" s="119"/>
      <c r="P1239" s="132"/>
      <c r="Q1239" s="115"/>
      <c r="R1239" s="117"/>
      <c r="S1239" s="599"/>
      <c r="T1239" s="232"/>
    </row>
    <row r="1240" spans="1:20" s="233" customFormat="1" ht="47.25" customHeight="1" x14ac:dyDescent="0.35">
      <c r="A1240" s="500"/>
      <c r="B1240" s="504"/>
      <c r="C1240" s="117" t="s">
        <v>39</v>
      </c>
      <c r="D1240" s="120" t="s">
        <v>488</v>
      </c>
      <c r="E1240" s="117" t="s">
        <v>25</v>
      </c>
      <c r="F1240" s="117">
        <v>100</v>
      </c>
      <c r="G1240" s="117">
        <v>100</v>
      </c>
      <c r="H1240" s="149">
        <f t="shared" si="120"/>
        <v>100</v>
      </c>
      <c r="I1240" s="117"/>
      <c r="J1240" s="123"/>
      <c r="K1240" s="120"/>
      <c r="L1240" s="117"/>
      <c r="M1240" s="124"/>
      <c r="N1240" s="124"/>
      <c r="O1240" s="119"/>
      <c r="P1240" s="132"/>
      <c r="Q1240" s="115"/>
      <c r="R1240" s="117"/>
      <c r="S1240" s="599"/>
      <c r="T1240" s="232"/>
    </row>
    <row r="1241" spans="1:20" s="233" customFormat="1" ht="74.25" customHeight="1" x14ac:dyDescent="0.35">
      <c r="A1241" s="500"/>
      <c r="B1241" s="504"/>
      <c r="C1241" s="117" t="s">
        <v>45</v>
      </c>
      <c r="D1241" s="120" t="s">
        <v>89</v>
      </c>
      <c r="E1241" s="117" t="s">
        <v>25</v>
      </c>
      <c r="F1241" s="117">
        <v>90</v>
      </c>
      <c r="G1241" s="117">
        <v>100</v>
      </c>
      <c r="H1241" s="149">
        <f t="shared" si="120"/>
        <v>100</v>
      </c>
      <c r="I1241" s="117"/>
      <c r="J1241" s="123"/>
      <c r="K1241" s="120"/>
      <c r="L1241" s="117"/>
      <c r="M1241" s="124"/>
      <c r="N1241" s="124"/>
      <c r="O1241" s="119"/>
      <c r="P1241" s="132"/>
      <c r="Q1241" s="115"/>
      <c r="R1241" s="117"/>
      <c r="S1241" s="599"/>
      <c r="T1241" s="232"/>
    </row>
    <row r="1242" spans="1:20" s="233" customFormat="1" ht="129" customHeight="1" x14ac:dyDescent="0.35">
      <c r="A1242" s="500"/>
      <c r="B1242" s="504"/>
      <c r="C1242" s="117" t="s">
        <v>66</v>
      </c>
      <c r="D1242" s="120" t="s">
        <v>131</v>
      </c>
      <c r="E1242" s="117" t="s">
        <v>25</v>
      </c>
      <c r="F1242" s="117">
        <v>100</v>
      </c>
      <c r="G1242" s="117">
        <v>100</v>
      </c>
      <c r="H1242" s="149">
        <f t="shared" si="120"/>
        <v>100</v>
      </c>
      <c r="I1242" s="117"/>
      <c r="J1242" s="123"/>
      <c r="K1242" s="120"/>
      <c r="L1242" s="117"/>
      <c r="M1242" s="124"/>
      <c r="N1242" s="124"/>
      <c r="O1242" s="119"/>
      <c r="P1242" s="132"/>
      <c r="Q1242" s="115"/>
      <c r="R1242" s="117"/>
      <c r="S1242" s="599"/>
      <c r="T1242" s="232"/>
    </row>
    <row r="1243" spans="1:20" s="129" customFormat="1" ht="40.5" customHeight="1" x14ac:dyDescent="0.35">
      <c r="A1243" s="500"/>
      <c r="B1243" s="504"/>
      <c r="C1243" s="208"/>
      <c r="D1243" s="200" t="s">
        <v>6</v>
      </c>
      <c r="E1243" s="208"/>
      <c r="F1243" s="201"/>
      <c r="G1243" s="201"/>
      <c r="H1243" s="204"/>
      <c r="I1243" s="204">
        <f>(H1238+H1239+H1240+H1241+H1242)/5</f>
        <v>100</v>
      </c>
      <c r="J1243" s="199"/>
      <c r="K1243" s="200" t="s">
        <v>6</v>
      </c>
      <c r="L1243" s="201"/>
      <c r="M1243" s="205"/>
      <c r="N1243" s="205"/>
      <c r="O1243" s="204"/>
      <c r="P1243" s="204">
        <f>O1238</f>
        <v>100.35587188612101</v>
      </c>
      <c r="Q1243" s="204">
        <f>(I1243+P1243)/2</f>
        <v>100.1779359430605</v>
      </c>
      <c r="R1243" s="208" t="s">
        <v>31</v>
      </c>
      <c r="S1243" s="599"/>
      <c r="T1243" s="128"/>
    </row>
    <row r="1244" spans="1:20" s="233" customFormat="1" ht="59.25" customHeight="1" x14ac:dyDescent="0.35">
      <c r="A1244" s="500"/>
      <c r="B1244" s="504"/>
      <c r="C1244" s="116" t="s">
        <v>28</v>
      </c>
      <c r="D1244" s="159" t="s">
        <v>134</v>
      </c>
      <c r="E1244" s="117"/>
      <c r="F1244" s="117"/>
      <c r="G1244" s="117"/>
      <c r="H1244" s="115"/>
      <c r="I1244" s="115"/>
      <c r="J1244" s="116" t="s">
        <v>28</v>
      </c>
      <c r="K1244" s="159" t="str">
        <f>D1244</f>
        <v>Реализация основных общеобразовательных программ среднего общего образования</v>
      </c>
      <c r="L1244" s="117"/>
      <c r="M1244" s="124"/>
      <c r="N1244" s="124"/>
      <c r="O1244" s="115"/>
      <c r="P1244" s="132"/>
      <c r="Q1244" s="115"/>
      <c r="R1244" s="117"/>
      <c r="S1244" s="599"/>
      <c r="T1244" s="232"/>
    </row>
    <row r="1245" spans="1:20" s="233" customFormat="1" ht="71.25" customHeight="1" x14ac:dyDescent="0.35">
      <c r="A1245" s="500"/>
      <c r="B1245" s="504"/>
      <c r="C1245" s="117" t="s">
        <v>29</v>
      </c>
      <c r="D1245" s="120" t="s">
        <v>135</v>
      </c>
      <c r="E1245" s="117" t="s">
        <v>25</v>
      </c>
      <c r="F1245" s="117">
        <v>100</v>
      </c>
      <c r="G1245" s="117">
        <v>100</v>
      </c>
      <c r="H1245" s="149">
        <f t="shared" ref="H1245:H1249" si="121">IF(G1245/F1245*100&gt;100,100,G1245/F1245*100)</f>
        <v>100</v>
      </c>
      <c r="I1245" s="117"/>
      <c r="J1245" s="123" t="s">
        <v>29</v>
      </c>
      <c r="K1245" s="120" t="s">
        <v>90</v>
      </c>
      <c r="L1245" s="117" t="s">
        <v>38</v>
      </c>
      <c r="M1245" s="117">
        <v>41</v>
      </c>
      <c r="N1245" s="117">
        <v>40</v>
      </c>
      <c r="O1245" s="119">
        <f>IF(N1245/M1245*100&gt;110,110,N1245/M1245*100)</f>
        <v>97.560975609756099</v>
      </c>
      <c r="P1245" s="117"/>
      <c r="Q1245" s="115"/>
      <c r="R1245" s="117"/>
      <c r="S1245" s="599"/>
      <c r="T1245" s="232"/>
    </row>
    <row r="1246" spans="1:20" s="233" customFormat="1" x14ac:dyDescent="0.35">
      <c r="A1246" s="500"/>
      <c r="B1246" s="504"/>
      <c r="C1246" s="117" t="s">
        <v>30</v>
      </c>
      <c r="D1246" s="120" t="s">
        <v>592</v>
      </c>
      <c r="E1246" s="117" t="s">
        <v>25</v>
      </c>
      <c r="F1246" s="117">
        <v>100</v>
      </c>
      <c r="G1246" s="117">
        <v>100</v>
      </c>
      <c r="H1246" s="149">
        <f t="shared" si="121"/>
        <v>100</v>
      </c>
      <c r="I1246" s="117"/>
      <c r="J1246" s="123"/>
      <c r="K1246" s="120"/>
      <c r="L1246" s="117"/>
      <c r="M1246" s="124"/>
      <c r="N1246" s="124"/>
      <c r="O1246" s="119"/>
      <c r="P1246" s="132"/>
      <c r="Q1246" s="115"/>
      <c r="R1246" s="117"/>
      <c r="S1246" s="599"/>
      <c r="T1246" s="232"/>
    </row>
    <row r="1247" spans="1:20" s="233" customFormat="1" ht="52.5" customHeight="1" x14ac:dyDescent="0.35">
      <c r="A1247" s="500"/>
      <c r="B1247" s="504"/>
      <c r="C1247" s="117" t="s">
        <v>52</v>
      </c>
      <c r="D1247" s="120" t="s">
        <v>488</v>
      </c>
      <c r="E1247" s="117" t="s">
        <v>25</v>
      </c>
      <c r="F1247" s="117">
        <v>100</v>
      </c>
      <c r="G1247" s="117">
        <v>100</v>
      </c>
      <c r="H1247" s="149">
        <f t="shared" si="121"/>
        <v>100</v>
      </c>
      <c r="I1247" s="117"/>
      <c r="J1247" s="123"/>
      <c r="K1247" s="120"/>
      <c r="L1247" s="117"/>
      <c r="M1247" s="124"/>
      <c r="N1247" s="124"/>
      <c r="O1247" s="119"/>
      <c r="P1247" s="132"/>
      <c r="Q1247" s="115"/>
      <c r="R1247" s="117"/>
      <c r="S1247" s="599"/>
      <c r="T1247" s="232"/>
    </row>
    <row r="1248" spans="1:20" s="233" customFormat="1" ht="73.5" customHeight="1" x14ac:dyDescent="0.35">
      <c r="A1248" s="500"/>
      <c r="B1248" s="504"/>
      <c r="C1248" s="117" t="s">
        <v>53</v>
      </c>
      <c r="D1248" s="120" t="s">
        <v>89</v>
      </c>
      <c r="E1248" s="117" t="s">
        <v>25</v>
      </c>
      <c r="F1248" s="117">
        <v>90</v>
      </c>
      <c r="G1248" s="117">
        <v>100</v>
      </c>
      <c r="H1248" s="149">
        <f t="shared" si="121"/>
        <v>100</v>
      </c>
      <c r="I1248" s="117"/>
      <c r="J1248" s="123"/>
      <c r="K1248" s="120"/>
      <c r="L1248" s="117"/>
      <c r="M1248" s="124"/>
      <c r="N1248" s="124"/>
      <c r="O1248" s="119"/>
      <c r="P1248" s="132"/>
      <c r="Q1248" s="115"/>
      <c r="R1248" s="117"/>
      <c r="S1248" s="599"/>
      <c r="T1248" s="232"/>
    </row>
    <row r="1249" spans="1:20" s="233" customFormat="1" ht="127.5" customHeight="1" x14ac:dyDescent="0.35">
      <c r="A1249" s="500"/>
      <c r="B1249" s="504"/>
      <c r="C1249" s="117" t="s">
        <v>136</v>
      </c>
      <c r="D1249" s="120" t="s">
        <v>131</v>
      </c>
      <c r="E1249" s="117" t="s">
        <v>25</v>
      </c>
      <c r="F1249" s="117">
        <v>100</v>
      </c>
      <c r="G1249" s="117">
        <v>100</v>
      </c>
      <c r="H1249" s="149">
        <f t="shared" si="121"/>
        <v>100</v>
      </c>
      <c r="I1249" s="117"/>
      <c r="J1249" s="123"/>
      <c r="K1249" s="120"/>
      <c r="L1249" s="117"/>
      <c r="M1249" s="124"/>
      <c r="N1249" s="124"/>
      <c r="O1249" s="119"/>
      <c r="P1249" s="132"/>
      <c r="Q1249" s="115"/>
      <c r="R1249" s="117"/>
      <c r="S1249" s="599"/>
      <c r="T1249" s="232"/>
    </row>
    <row r="1250" spans="1:20" s="450" customFormat="1" ht="40.5" customHeight="1" x14ac:dyDescent="0.35">
      <c r="A1250" s="500"/>
      <c r="B1250" s="504"/>
      <c r="C1250" s="208"/>
      <c r="D1250" s="200" t="s">
        <v>6</v>
      </c>
      <c r="E1250" s="208"/>
      <c r="F1250" s="201"/>
      <c r="G1250" s="201"/>
      <c r="H1250" s="204"/>
      <c r="I1250" s="204">
        <f>(H1245+H1246+H1247+H1248+H1249)/5</f>
        <v>100</v>
      </c>
      <c r="J1250" s="199"/>
      <c r="K1250" s="200" t="s">
        <v>6</v>
      </c>
      <c r="L1250" s="201"/>
      <c r="M1250" s="205"/>
      <c r="N1250" s="205"/>
      <c r="O1250" s="204"/>
      <c r="P1250" s="204">
        <f>O1245</f>
        <v>97.560975609756099</v>
      </c>
      <c r="Q1250" s="204">
        <f>(I1250+P1250)/2</f>
        <v>98.780487804878049</v>
      </c>
      <c r="R1250" s="208" t="s">
        <v>376</v>
      </c>
      <c r="S1250" s="599"/>
      <c r="T1250" s="449"/>
    </row>
    <row r="1251" spans="1:20" s="233" customFormat="1" x14ac:dyDescent="0.35">
      <c r="A1251" s="500"/>
      <c r="B1251" s="504"/>
      <c r="C1251" s="116" t="s">
        <v>42</v>
      </c>
      <c r="D1251" s="159" t="s">
        <v>91</v>
      </c>
      <c r="E1251" s="117"/>
      <c r="F1251" s="117"/>
      <c r="G1251" s="117"/>
      <c r="H1251" s="115"/>
      <c r="I1251" s="115"/>
      <c r="J1251" s="116" t="s">
        <v>42</v>
      </c>
      <c r="K1251" s="159" t="s">
        <v>91</v>
      </c>
      <c r="L1251" s="117"/>
      <c r="M1251" s="124"/>
      <c r="N1251" s="124"/>
      <c r="O1251" s="115"/>
      <c r="P1251" s="132"/>
      <c r="Q1251" s="115"/>
      <c r="R1251" s="117"/>
      <c r="S1251" s="599"/>
      <c r="T1251" s="232"/>
    </row>
    <row r="1252" spans="1:20" s="233" customFormat="1" ht="42.75" customHeight="1" x14ac:dyDescent="0.35">
      <c r="A1252" s="500"/>
      <c r="B1252" s="504"/>
      <c r="C1252" s="117" t="s">
        <v>43</v>
      </c>
      <c r="D1252" s="120" t="s">
        <v>137</v>
      </c>
      <c r="E1252" s="117" t="s">
        <v>25</v>
      </c>
      <c r="F1252" s="117">
        <v>100</v>
      </c>
      <c r="G1252" s="117">
        <v>100</v>
      </c>
      <c r="H1252" s="149">
        <f t="shared" ref="H1252:H1253" si="122">IF(G1252/F1252*100&gt;100,100,G1252/F1252*100)</f>
        <v>100</v>
      </c>
      <c r="I1252" s="117"/>
      <c r="J1252" s="123" t="s">
        <v>43</v>
      </c>
      <c r="K1252" s="120" t="s">
        <v>90</v>
      </c>
      <c r="L1252" s="117" t="s">
        <v>38</v>
      </c>
      <c r="M1252" s="117">
        <v>100</v>
      </c>
      <c r="N1252" s="117">
        <v>100</v>
      </c>
      <c r="O1252" s="119">
        <f>IF(N1252/M1252*100&gt;110,110,N1252/M1252*100)</f>
        <v>100</v>
      </c>
      <c r="P1252" s="132"/>
      <c r="Q1252" s="115"/>
      <c r="R1252" s="117"/>
      <c r="S1252" s="599"/>
      <c r="T1252" s="232"/>
    </row>
    <row r="1253" spans="1:20" s="233" customFormat="1" ht="75" customHeight="1" x14ac:dyDescent="0.35">
      <c r="A1253" s="500"/>
      <c r="B1253" s="504"/>
      <c r="C1253" s="117" t="s">
        <v>138</v>
      </c>
      <c r="D1253" s="120" t="s">
        <v>139</v>
      </c>
      <c r="E1253" s="117" t="s">
        <v>25</v>
      </c>
      <c r="F1253" s="117">
        <v>90</v>
      </c>
      <c r="G1253" s="117">
        <v>90</v>
      </c>
      <c r="H1253" s="149">
        <f t="shared" si="122"/>
        <v>100</v>
      </c>
      <c r="I1253" s="117"/>
      <c r="J1253" s="123"/>
      <c r="K1253" s="120"/>
      <c r="L1253" s="117"/>
      <c r="M1253" s="124"/>
      <c r="N1253" s="124"/>
      <c r="O1253" s="119"/>
      <c r="P1253" s="132"/>
      <c r="Q1253" s="115"/>
      <c r="R1253" s="117"/>
      <c r="S1253" s="599"/>
      <c r="T1253" s="232"/>
    </row>
    <row r="1254" spans="1:20" s="233" customFormat="1" ht="40.5" customHeight="1" x14ac:dyDescent="0.35">
      <c r="A1254" s="500"/>
      <c r="B1254" s="504"/>
      <c r="C1254" s="208"/>
      <c r="D1254" s="200" t="s">
        <v>6</v>
      </c>
      <c r="E1254" s="208"/>
      <c r="F1254" s="201"/>
      <c r="G1254" s="201"/>
      <c r="H1254" s="204"/>
      <c r="I1254" s="204">
        <f>(H1252+H1253)/2</f>
        <v>100</v>
      </c>
      <c r="J1254" s="199"/>
      <c r="K1254" s="200" t="s">
        <v>6</v>
      </c>
      <c r="L1254" s="201"/>
      <c r="M1254" s="205"/>
      <c r="N1254" s="205"/>
      <c r="O1254" s="204"/>
      <c r="P1254" s="204">
        <f>O1252</f>
        <v>100</v>
      </c>
      <c r="Q1254" s="204">
        <f>(I1254+P1254)/2</f>
        <v>100</v>
      </c>
      <c r="R1254" s="208" t="s">
        <v>31</v>
      </c>
      <c r="S1254" s="599"/>
      <c r="T1254" s="232"/>
    </row>
    <row r="1255" spans="1:20" s="233" customFormat="1" ht="62.25" customHeight="1" x14ac:dyDescent="0.35">
      <c r="A1255" s="500"/>
      <c r="B1255" s="504"/>
      <c r="C1255" s="116" t="s">
        <v>165</v>
      </c>
      <c r="D1255" s="159" t="s">
        <v>213</v>
      </c>
      <c r="E1255" s="117"/>
      <c r="F1255" s="117"/>
      <c r="G1255" s="117"/>
      <c r="H1255" s="115"/>
      <c r="I1255" s="115"/>
      <c r="J1255" s="116" t="s">
        <v>165</v>
      </c>
      <c r="K1255" s="159" t="str">
        <f>D1255</f>
        <v>Реализация дополнительных общеразвивающих программ</v>
      </c>
      <c r="L1255" s="117"/>
      <c r="M1255" s="124"/>
      <c r="N1255" s="124"/>
      <c r="O1255" s="115"/>
      <c r="P1255" s="132"/>
      <c r="Q1255" s="115"/>
      <c r="R1255" s="117"/>
      <c r="S1255" s="599"/>
      <c r="T1255" s="232"/>
    </row>
    <row r="1256" spans="1:20" s="233" customFormat="1" ht="92.25" customHeight="1" x14ac:dyDescent="0.35">
      <c r="A1256" s="500"/>
      <c r="B1256" s="504"/>
      <c r="C1256" s="117" t="s">
        <v>166</v>
      </c>
      <c r="D1256" s="120" t="s">
        <v>139</v>
      </c>
      <c r="E1256" s="117" t="s">
        <v>25</v>
      </c>
      <c r="F1256" s="117">
        <v>90</v>
      </c>
      <c r="G1256" s="117">
        <v>90</v>
      </c>
      <c r="H1256" s="149">
        <f>IF(G1256/F1256*100&gt;100,100,G1256/F1256*100)</f>
        <v>100</v>
      </c>
      <c r="I1256" s="117"/>
      <c r="J1256" s="123" t="str">
        <f>C1256</f>
        <v>5.1.</v>
      </c>
      <c r="K1256" s="120" t="s">
        <v>489</v>
      </c>
      <c r="L1256" s="117" t="s">
        <v>353</v>
      </c>
      <c r="M1256" s="117">
        <v>49939</v>
      </c>
      <c r="N1256" s="117">
        <v>49961</v>
      </c>
      <c r="O1256" s="119">
        <f>IF(N1256/M1256*100&gt;110,110,N1256/M1256*100)</f>
        <v>100.0440537455696</v>
      </c>
      <c r="P1256" s="132"/>
      <c r="Q1256" s="115"/>
      <c r="R1256" s="117"/>
      <c r="S1256" s="599"/>
      <c r="T1256" s="232"/>
    </row>
    <row r="1257" spans="1:20" s="450" customFormat="1" ht="39" customHeight="1" x14ac:dyDescent="0.35">
      <c r="A1257" s="500"/>
      <c r="B1257" s="504"/>
      <c r="C1257" s="208"/>
      <c r="D1257" s="200" t="s">
        <v>6</v>
      </c>
      <c r="E1257" s="208"/>
      <c r="F1257" s="201"/>
      <c r="G1257" s="201"/>
      <c r="H1257" s="204"/>
      <c r="I1257" s="204">
        <f>H1256</f>
        <v>100</v>
      </c>
      <c r="J1257" s="199"/>
      <c r="K1257" s="200" t="s">
        <v>6</v>
      </c>
      <c r="L1257" s="201"/>
      <c r="M1257" s="205"/>
      <c r="N1257" s="205"/>
      <c r="O1257" s="204"/>
      <c r="P1257" s="204">
        <f>O1256</f>
        <v>100.0440537455696</v>
      </c>
      <c r="Q1257" s="204">
        <f>(I1257+P1257)/2</f>
        <v>100.02202687278481</v>
      </c>
      <c r="R1257" s="208" t="s">
        <v>31</v>
      </c>
      <c r="S1257" s="599"/>
      <c r="T1257" s="449"/>
    </row>
    <row r="1258" spans="1:20" s="233" customFormat="1" ht="59.25" customHeight="1" x14ac:dyDescent="0.35">
      <c r="A1258" s="500">
        <v>68</v>
      </c>
      <c r="B1258" s="504" t="s">
        <v>181</v>
      </c>
      <c r="C1258" s="116" t="s">
        <v>12</v>
      </c>
      <c r="D1258" s="159" t="s">
        <v>129</v>
      </c>
      <c r="E1258" s="116"/>
      <c r="F1258" s="116"/>
      <c r="G1258" s="116"/>
      <c r="H1258" s="115"/>
      <c r="I1258" s="115"/>
      <c r="J1258" s="116" t="s">
        <v>12</v>
      </c>
      <c r="K1258" s="159" t="s">
        <v>129</v>
      </c>
      <c r="L1258" s="117"/>
      <c r="M1258" s="117"/>
      <c r="N1258" s="117"/>
      <c r="O1258" s="115"/>
      <c r="P1258" s="132"/>
      <c r="Q1258" s="115"/>
      <c r="R1258" s="117"/>
      <c r="S1258" s="599" t="s">
        <v>287</v>
      </c>
      <c r="T1258" s="232"/>
    </row>
    <row r="1259" spans="1:20" s="233" customFormat="1" ht="74.25" customHeight="1" x14ac:dyDescent="0.35">
      <c r="A1259" s="500"/>
      <c r="B1259" s="504"/>
      <c r="C1259" s="117" t="s">
        <v>7</v>
      </c>
      <c r="D1259" s="120" t="s">
        <v>130</v>
      </c>
      <c r="E1259" s="117" t="s">
        <v>25</v>
      </c>
      <c r="F1259" s="117">
        <v>100</v>
      </c>
      <c r="G1259" s="117">
        <v>100</v>
      </c>
      <c r="H1259" s="149">
        <f t="shared" ref="H1259:H1263" si="123">IF(G1259/F1259*100&gt;100,100,G1259/F1259*100)</f>
        <v>100</v>
      </c>
      <c r="I1259" s="117"/>
      <c r="J1259" s="117" t="s">
        <v>7</v>
      </c>
      <c r="K1259" s="120" t="s">
        <v>90</v>
      </c>
      <c r="L1259" s="117" t="s">
        <v>38</v>
      </c>
      <c r="M1259" s="117">
        <v>520</v>
      </c>
      <c r="N1259" s="117">
        <v>512</v>
      </c>
      <c r="O1259" s="119">
        <f>IF(N1259/M1259*100&gt;110,110,N1259/M1259*100)</f>
        <v>98.461538461538467</v>
      </c>
      <c r="P1259" s="132"/>
      <c r="Q1259" s="115"/>
      <c r="R1259" s="117"/>
      <c r="S1259" s="599"/>
      <c r="T1259" s="232"/>
    </row>
    <row r="1260" spans="1:20" s="233" customFormat="1" x14ac:dyDescent="0.35">
      <c r="A1260" s="500"/>
      <c r="B1260" s="504"/>
      <c r="C1260" s="117" t="s">
        <v>8</v>
      </c>
      <c r="D1260" s="120" t="s">
        <v>593</v>
      </c>
      <c r="E1260" s="117" t="s">
        <v>25</v>
      </c>
      <c r="F1260" s="117">
        <v>100</v>
      </c>
      <c r="G1260" s="117">
        <v>100</v>
      </c>
      <c r="H1260" s="149">
        <f t="shared" si="123"/>
        <v>100</v>
      </c>
      <c r="I1260" s="117"/>
      <c r="J1260" s="117"/>
      <c r="K1260" s="133"/>
      <c r="L1260" s="117"/>
      <c r="M1260" s="122"/>
      <c r="N1260" s="122"/>
      <c r="O1260" s="119"/>
      <c r="P1260" s="132"/>
      <c r="Q1260" s="115"/>
      <c r="R1260" s="117"/>
      <c r="S1260" s="599"/>
      <c r="T1260" s="232"/>
    </row>
    <row r="1261" spans="1:20" s="233" customFormat="1" ht="57.75" customHeight="1" x14ac:dyDescent="0.35">
      <c r="A1261" s="500"/>
      <c r="B1261" s="504"/>
      <c r="C1261" s="117" t="s">
        <v>9</v>
      </c>
      <c r="D1261" s="120" t="s">
        <v>488</v>
      </c>
      <c r="E1261" s="117" t="s">
        <v>25</v>
      </c>
      <c r="F1261" s="117">
        <v>100</v>
      </c>
      <c r="G1261" s="117">
        <v>100</v>
      </c>
      <c r="H1261" s="149">
        <f t="shared" si="123"/>
        <v>100</v>
      </c>
      <c r="I1261" s="117"/>
      <c r="J1261" s="123"/>
      <c r="K1261" s="120"/>
      <c r="L1261" s="117"/>
      <c r="M1261" s="124"/>
      <c r="N1261" s="124"/>
      <c r="O1261" s="119"/>
      <c r="P1261" s="132"/>
      <c r="Q1261" s="115"/>
      <c r="R1261" s="117"/>
      <c r="S1261" s="599"/>
      <c r="T1261" s="232"/>
    </row>
    <row r="1262" spans="1:20" s="233" customFormat="1" ht="72" customHeight="1" x14ac:dyDescent="0.35">
      <c r="A1262" s="500"/>
      <c r="B1262" s="504"/>
      <c r="C1262" s="117" t="s">
        <v>10</v>
      </c>
      <c r="D1262" s="120" t="s">
        <v>89</v>
      </c>
      <c r="E1262" s="117" t="s">
        <v>25</v>
      </c>
      <c r="F1262" s="117">
        <v>90</v>
      </c>
      <c r="G1262" s="117">
        <v>100</v>
      </c>
      <c r="H1262" s="149">
        <f t="shared" si="123"/>
        <v>100</v>
      </c>
      <c r="I1262" s="117"/>
      <c r="J1262" s="123"/>
      <c r="K1262" s="120"/>
      <c r="L1262" s="117"/>
      <c r="M1262" s="124"/>
      <c r="N1262" s="124"/>
      <c r="O1262" s="119"/>
      <c r="P1262" s="132"/>
      <c r="Q1262" s="115"/>
      <c r="R1262" s="117"/>
      <c r="S1262" s="599"/>
      <c r="T1262" s="232"/>
    </row>
    <row r="1263" spans="1:20" s="233" customFormat="1" ht="121.5" customHeight="1" x14ac:dyDescent="0.35">
      <c r="A1263" s="500"/>
      <c r="B1263" s="504"/>
      <c r="C1263" s="117" t="s">
        <v>35</v>
      </c>
      <c r="D1263" s="120" t="s">
        <v>131</v>
      </c>
      <c r="E1263" s="117" t="s">
        <v>25</v>
      </c>
      <c r="F1263" s="117">
        <v>100</v>
      </c>
      <c r="G1263" s="117">
        <v>100</v>
      </c>
      <c r="H1263" s="149">
        <f t="shared" si="123"/>
        <v>100</v>
      </c>
      <c r="I1263" s="117"/>
      <c r="J1263" s="123"/>
      <c r="K1263" s="120"/>
      <c r="L1263" s="117"/>
      <c r="M1263" s="124"/>
      <c r="N1263" s="124"/>
      <c r="O1263" s="119"/>
      <c r="P1263" s="132"/>
      <c r="Q1263" s="115"/>
      <c r="R1263" s="117"/>
      <c r="S1263" s="599"/>
      <c r="T1263" s="232"/>
    </row>
    <row r="1264" spans="1:20" s="450" customFormat="1" ht="40.5" customHeight="1" x14ac:dyDescent="0.35">
      <c r="A1264" s="500"/>
      <c r="B1264" s="504"/>
      <c r="C1264" s="208"/>
      <c r="D1264" s="200" t="s">
        <v>6</v>
      </c>
      <c r="E1264" s="208"/>
      <c r="F1264" s="201"/>
      <c r="G1264" s="201"/>
      <c r="H1264" s="204"/>
      <c r="I1264" s="204">
        <f>(H1259+H1260+H1261+H1262+H1263)/5</f>
        <v>100</v>
      </c>
      <c r="J1264" s="199"/>
      <c r="K1264" s="200" t="s">
        <v>6</v>
      </c>
      <c r="L1264" s="201"/>
      <c r="M1264" s="205"/>
      <c r="N1264" s="205"/>
      <c r="O1264" s="204"/>
      <c r="P1264" s="204">
        <f>O1259</f>
        <v>98.461538461538467</v>
      </c>
      <c r="Q1264" s="204">
        <f>(I1264+P1264)/2</f>
        <v>99.230769230769226</v>
      </c>
      <c r="R1264" s="208" t="s">
        <v>376</v>
      </c>
      <c r="S1264" s="599"/>
      <c r="T1264" s="449"/>
    </row>
    <row r="1265" spans="1:20" s="233" customFormat="1" ht="60" customHeight="1" x14ac:dyDescent="0.35">
      <c r="A1265" s="500"/>
      <c r="B1265" s="504"/>
      <c r="C1265" s="116" t="s">
        <v>13</v>
      </c>
      <c r="D1265" s="159" t="s">
        <v>132</v>
      </c>
      <c r="E1265" s="117"/>
      <c r="F1265" s="117"/>
      <c r="G1265" s="117"/>
      <c r="H1265" s="115"/>
      <c r="I1265" s="115"/>
      <c r="J1265" s="116" t="s">
        <v>13</v>
      </c>
      <c r="K1265" s="159" t="s">
        <v>132</v>
      </c>
      <c r="L1265" s="117"/>
      <c r="M1265" s="124"/>
      <c r="N1265" s="124"/>
      <c r="O1265" s="115"/>
      <c r="P1265" s="132"/>
      <c r="Q1265" s="115"/>
      <c r="R1265" s="117"/>
      <c r="S1265" s="599"/>
      <c r="T1265" s="232"/>
    </row>
    <row r="1266" spans="1:20" s="233" customFormat="1" ht="72" customHeight="1" x14ac:dyDescent="0.35">
      <c r="A1266" s="500"/>
      <c r="B1266" s="504"/>
      <c r="C1266" s="117" t="s">
        <v>14</v>
      </c>
      <c r="D1266" s="120" t="s">
        <v>133</v>
      </c>
      <c r="E1266" s="117" t="s">
        <v>25</v>
      </c>
      <c r="F1266" s="117">
        <v>100</v>
      </c>
      <c r="G1266" s="117">
        <v>100</v>
      </c>
      <c r="H1266" s="149">
        <f t="shared" ref="H1266:H1270" si="124">IF(G1266/F1266*100&gt;100,100,G1266/F1266*100)</f>
        <v>100</v>
      </c>
      <c r="I1266" s="117"/>
      <c r="J1266" s="123" t="s">
        <v>14</v>
      </c>
      <c r="K1266" s="120" t="s">
        <v>90</v>
      </c>
      <c r="L1266" s="117" t="s">
        <v>38</v>
      </c>
      <c r="M1266" s="117">
        <v>590</v>
      </c>
      <c r="N1266" s="117">
        <v>588</v>
      </c>
      <c r="O1266" s="119">
        <f>IF(N1266/M1266*100&gt;110,110,N1266/M1266*100)</f>
        <v>99.661016949152554</v>
      </c>
      <c r="P1266" s="117"/>
      <c r="Q1266" s="115"/>
      <c r="R1266" s="117"/>
      <c r="S1266" s="599"/>
      <c r="T1266" s="232"/>
    </row>
    <row r="1267" spans="1:20" s="233" customFormat="1" x14ac:dyDescent="0.35">
      <c r="A1267" s="500"/>
      <c r="B1267" s="504"/>
      <c r="C1267" s="117" t="s">
        <v>15</v>
      </c>
      <c r="D1267" s="120" t="s">
        <v>591</v>
      </c>
      <c r="E1267" s="117" t="s">
        <v>25</v>
      </c>
      <c r="F1267" s="117">
        <v>100</v>
      </c>
      <c r="G1267" s="117">
        <v>100</v>
      </c>
      <c r="H1267" s="149">
        <f t="shared" si="124"/>
        <v>100</v>
      </c>
      <c r="I1267" s="117"/>
      <c r="J1267" s="123"/>
      <c r="K1267" s="120"/>
      <c r="L1267" s="117"/>
      <c r="M1267" s="124"/>
      <c r="N1267" s="124"/>
      <c r="O1267" s="119"/>
      <c r="P1267" s="132"/>
      <c r="Q1267" s="115"/>
      <c r="R1267" s="117"/>
      <c r="S1267" s="599"/>
      <c r="T1267" s="232"/>
    </row>
    <row r="1268" spans="1:20" s="233" customFormat="1" ht="55.5" customHeight="1" x14ac:dyDescent="0.35">
      <c r="A1268" s="500"/>
      <c r="B1268" s="504"/>
      <c r="C1268" s="117" t="s">
        <v>39</v>
      </c>
      <c r="D1268" s="120" t="s">
        <v>488</v>
      </c>
      <c r="E1268" s="117" t="s">
        <v>25</v>
      </c>
      <c r="F1268" s="117">
        <v>100</v>
      </c>
      <c r="G1268" s="117">
        <v>100</v>
      </c>
      <c r="H1268" s="149">
        <f t="shared" si="124"/>
        <v>100</v>
      </c>
      <c r="I1268" s="117"/>
      <c r="J1268" s="123"/>
      <c r="K1268" s="120"/>
      <c r="L1268" s="117"/>
      <c r="M1268" s="124"/>
      <c r="N1268" s="124"/>
      <c r="O1268" s="119"/>
      <c r="P1268" s="132"/>
      <c r="Q1268" s="115"/>
      <c r="R1268" s="117"/>
      <c r="S1268" s="599"/>
      <c r="T1268" s="232"/>
    </row>
    <row r="1269" spans="1:20" s="233" customFormat="1" ht="69" customHeight="1" x14ac:dyDescent="0.35">
      <c r="A1269" s="500"/>
      <c r="B1269" s="504"/>
      <c r="C1269" s="117" t="s">
        <v>45</v>
      </c>
      <c r="D1269" s="120" t="s">
        <v>89</v>
      </c>
      <c r="E1269" s="117" t="s">
        <v>25</v>
      </c>
      <c r="F1269" s="117">
        <v>90</v>
      </c>
      <c r="G1269" s="117">
        <v>100</v>
      </c>
      <c r="H1269" s="149">
        <f t="shared" si="124"/>
        <v>100</v>
      </c>
      <c r="I1269" s="117"/>
      <c r="J1269" s="123"/>
      <c r="K1269" s="120"/>
      <c r="L1269" s="117"/>
      <c r="M1269" s="124"/>
      <c r="N1269" s="124"/>
      <c r="O1269" s="119"/>
      <c r="P1269" s="132"/>
      <c r="Q1269" s="115"/>
      <c r="R1269" s="117"/>
      <c r="S1269" s="599"/>
      <c r="T1269" s="232"/>
    </row>
    <row r="1270" spans="1:20" s="233" customFormat="1" ht="125.25" customHeight="1" x14ac:dyDescent="0.35">
      <c r="A1270" s="500"/>
      <c r="B1270" s="504"/>
      <c r="C1270" s="117" t="s">
        <v>66</v>
      </c>
      <c r="D1270" s="120" t="s">
        <v>131</v>
      </c>
      <c r="E1270" s="117" t="s">
        <v>25</v>
      </c>
      <c r="F1270" s="117">
        <v>100</v>
      </c>
      <c r="G1270" s="117">
        <v>100</v>
      </c>
      <c r="H1270" s="149">
        <f t="shared" si="124"/>
        <v>100</v>
      </c>
      <c r="I1270" s="117"/>
      <c r="J1270" s="123"/>
      <c r="K1270" s="120"/>
      <c r="L1270" s="117"/>
      <c r="M1270" s="124"/>
      <c r="N1270" s="124"/>
      <c r="O1270" s="119"/>
      <c r="P1270" s="132"/>
      <c r="Q1270" s="115"/>
      <c r="R1270" s="117"/>
      <c r="S1270" s="599"/>
      <c r="T1270" s="232"/>
    </row>
    <row r="1271" spans="1:20" s="450" customFormat="1" ht="40.5" customHeight="1" x14ac:dyDescent="0.35">
      <c r="A1271" s="500"/>
      <c r="B1271" s="504"/>
      <c r="C1271" s="208"/>
      <c r="D1271" s="200" t="s">
        <v>6</v>
      </c>
      <c r="E1271" s="208"/>
      <c r="F1271" s="201"/>
      <c r="G1271" s="201"/>
      <c r="H1271" s="204"/>
      <c r="I1271" s="204">
        <f>(H1266+H1267+H1268+H1269+H1270)/5</f>
        <v>100</v>
      </c>
      <c r="J1271" s="199"/>
      <c r="K1271" s="200" t="s">
        <v>6</v>
      </c>
      <c r="L1271" s="201"/>
      <c r="M1271" s="205"/>
      <c r="N1271" s="205"/>
      <c r="O1271" s="204"/>
      <c r="P1271" s="204">
        <f>O1266</f>
        <v>99.661016949152554</v>
      </c>
      <c r="Q1271" s="204">
        <f>(I1271+P1271)/2</f>
        <v>99.830508474576277</v>
      </c>
      <c r="R1271" s="208" t="s">
        <v>376</v>
      </c>
      <c r="S1271" s="599"/>
      <c r="T1271" s="449"/>
    </row>
    <row r="1272" spans="1:20" s="233" customFormat="1" ht="66" customHeight="1" x14ac:dyDescent="0.35">
      <c r="A1272" s="500"/>
      <c r="B1272" s="504"/>
      <c r="C1272" s="116" t="s">
        <v>28</v>
      </c>
      <c r="D1272" s="159" t="s">
        <v>134</v>
      </c>
      <c r="E1272" s="117"/>
      <c r="F1272" s="117"/>
      <c r="G1272" s="117"/>
      <c r="H1272" s="115"/>
      <c r="I1272" s="115"/>
      <c r="J1272" s="116" t="s">
        <v>28</v>
      </c>
      <c r="K1272" s="159" t="str">
        <f>D1272</f>
        <v>Реализация основных общеобразовательных программ среднего общего образования</v>
      </c>
      <c r="L1272" s="117"/>
      <c r="M1272" s="124"/>
      <c r="N1272" s="124"/>
      <c r="O1272" s="115"/>
      <c r="P1272" s="132"/>
      <c r="Q1272" s="115"/>
      <c r="R1272" s="117"/>
      <c r="S1272" s="599"/>
      <c r="T1272" s="232"/>
    </row>
    <row r="1273" spans="1:20" s="233" customFormat="1" ht="77.25" customHeight="1" x14ac:dyDescent="0.35">
      <c r="A1273" s="500"/>
      <c r="B1273" s="504"/>
      <c r="C1273" s="117" t="s">
        <v>29</v>
      </c>
      <c r="D1273" s="120" t="s">
        <v>135</v>
      </c>
      <c r="E1273" s="117" t="s">
        <v>25</v>
      </c>
      <c r="F1273" s="117">
        <v>100</v>
      </c>
      <c r="G1273" s="117">
        <v>100</v>
      </c>
      <c r="H1273" s="149">
        <f t="shared" ref="H1273:H1277" si="125">IF(G1273/F1273*100&gt;100,100,G1273/F1273*100)</f>
        <v>100</v>
      </c>
      <c r="I1273" s="117"/>
      <c r="J1273" s="123" t="s">
        <v>29</v>
      </c>
      <c r="K1273" s="120" t="s">
        <v>90</v>
      </c>
      <c r="L1273" s="117" t="s">
        <v>38</v>
      </c>
      <c r="M1273" s="117">
        <v>128</v>
      </c>
      <c r="N1273" s="117">
        <v>124</v>
      </c>
      <c r="O1273" s="119">
        <f>IF(N1273/M1273*100&gt;110,110,N1273/M1273*100)</f>
        <v>96.875</v>
      </c>
      <c r="P1273" s="117"/>
      <c r="Q1273" s="115"/>
      <c r="R1273" s="117"/>
      <c r="S1273" s="599"/>
      <c r="T1273" s="232"/>
    </row>
    <row r="1274" spans="1:20" s="233" customFormat="1" x14ac:dyDescent="0.35">
      <c r="A1274" s="500"/>
      <c r="B1274" s="504"/>
      <c r="C1274" s="117" t="s">
        <v>30</v>
      </c>
      <c r="D1274" s="120" t="s">
        <v>592</v>
      </c>
      <c r="E1274" s="117" t="s">
        <v>25</v>
      </c>
      <c r="F1274" s="117">
        <v>100</v>
      </c>
      <c r="G1274" s="117">
        <v>100</v>
      </c>
      <c r="H1274" s="149">
        <f t="shared" si="125"/>
        <v>100</v>
      </c>
      <c r="I1274" s="117"/>
      <c r="J1274" s="123"/>
      <c r="K1274" s="120"/>
      <c r="L1274" s="117"/>
      <c r="M1274" s="124"/>
      <c r="N1274" s="124"/>
      <c r="O1274" s="119"/>
      <c r="P1274" s="132"/>
      <c r="Q1274" s="115"/>
      <c r="R1274" s="117"/>
      <c r="S1274" s="599"/>
      <c r="T1274" s="232"/>
    </row>
    <row r="1275" spans="1:20" s="233" customFormat="1" ht="51.75" customHeight="1" x14ac:dyDescent="0.35">
      <c r="A1275" s="500"/>
      <c r="B1275" s="504"/>
      <c r="C1275" s="117" t="s">
        <v>52</v>
      </c>
      <c r="D1275" s="120" t="s">
        <v>488</v>
      </c>
      <c r="E1275" s="117" t="s">
        <v>25</v>
      </c>
      <c r="F1275" s="117">
        <v>100</v>
      </c>
      <c r="G1275" s="117">
        <v>100</v>
      </c>
      <c r="H1275" s="149">
        <f t="shared" si="125"/>
        <v>100</v>
      </c>
      <c r="I1275" s="117"/>
      <c r="J1275" s="123"/>
      <c r="K1275" s="120"/>
      <c r="L1275" s="117"/>
      <c r="M1275" s="124"/>
      <c r="N1275" s="124"/>
      <c r="O1275" s="119"/>
      <c r="P1275" s="132"/>
      <c r="Q1275" s="115"/>
      <c r="R1275" s="117"/>
      <c r="S1275" s="599"/>
      <c r="T1275" s="232"/>
    </row>
    <row r="1276" spans="1:20" s="233" customFormat="1" ht="71.25" customHeight="1" x14ac:dyDescent="0.35">
      <c r="A1276" s="500"/>
      <c r="B1276" s="504"/>
      <c r="C1276" s="117" t="s">
        <v>53</v>
      </c>
      <c r="D1276" s="120" t="s">
        <v>89</v>
      </c>
      <c r="E1276" s="117" t="s">
        <v>25</v>
      </c>
      <c r="F1276" s="117">
        <v>90</v>
      </c>
      <c r="G1276" s="117">
        <v>100</v>
      </c>
      <c r="H1276" s="149">
        <f t="shared" si="125"/>
        <v>100</v>
      </c>
      <c r="I1276" s="117"/>
      <c r="J1276" s="123"/>
      <c r="K1276" s="120"/>
      <c r="L1276" s="117"/>
      <c r="M1276" s="124"/>
      <c r="N1276" s="124"/>
      <c r="O1276" s="119"/>
      <c r="P1276" s="132"/>
      <c r="Q1276" s="115"/>
      <c r="R1276" s="117"/>
      <c r="S1276" s="599"/>
      <c r="T1276" s="232"/>
    </row>
    <row r="1277" spans="1:20" s="233" customFormat="1" ht="125.25" customHeight="1" x14ac:dyDescent="0.35">
      <c r="A1277" s="500"/>
      <c r="B1277" s="504"/>
      <c r="C1277" s="117" t="s">
        <v>136</v>
      </c>
      <c r="D1277" s="120" t="s">
        <v>131</v>
      </c>
      <c r="E1277" s="117" t="s">
        <v>25</v>
      </c>
      <c r="F1277" s="117">
        <v>100</v>
      </c>
      <c r="G1277" s="117">
        <v>100</v>
      </c>
      <c r="H1277" s="149">
        <f t="shared" si="125"/>
        <v>100</v>
      </c>
      <c r="I1277" s="117"/>
      <c r="J1277" s="123"/>
      <c r="K1277" s="120"/>
      <c r="L1277" s="117"/>
      <c r="M1277" s="124"/>
      <c r="N1277" s="124"/>
      <c r="O1277" s="119"/>
      <c r="P1277" s="132"/>
      <c r="Q1277" s="115"/>
      <c r="R1277" s="117"/>
      <c r="S1277" s="599"/>
      <c r="T1277" s="232"/>
    </row>
    <row r="1278" spans="1:20" s="450" customFormat="1" ht="40.5" customHeight="1" x14ac:dyDescent="0.35">
      <c r="A1278" s="500"/>
      <c r="B1278" s="504"/>
      <c r="C1278" s="208"/>
      <c r="D1278" s="200" t="s">
        <v>6</v>
      </c>
      <c r="E1278" s="208"/>
      <c r="F1278" s="201"/>
      <c r="G1278" s="201"/>
      <c r="H1278" s="204"/>
      <c r="I1278" s="204">
        <f>(H1273+H1274+H1275+H1276+H1277)/5</f>
        <v>100</v>
      </c>
      <c r="J1278" s="199"/>
      <c r="K1278" s="200" t="s">
        <v>6</v>
      </c>
      <c r="L1278" s="201"/>
      <c r="M1278" s="205"/>
      <c r="N1278" s="205"/>
      <c r="O1278" s="204"/>
      <c r="P1278" s="204">
        <f>O1273</f>
        <v>96.875</v>
      </c>
      <c r="Q1278" s="204">
        <f>(I1278+P1278)/2</f>
        <v>98.4375</v>
      </c>
      <c r="R1278" s="208" t="s">
        <v>376</v>
      </c>
      <c r="S1278" s="599"/>
      <c r="T1278" s="449"/>
    </row>
    <row r="1279" spans="1:20" s="233" customFormat="1" x14ac:dyDescent="0.35">
      <c r="A1279" s="500"/>
      <c r="B1279" s="504"/>
      <c r="C1279" s="116" t="s">
        <v>42</v>
      </c>
      <c r="D1279" s="159" t="s">
        <v>91</v>
      </c>
      <c r="E1279" s="117"/>
      <c r="F1279" s="117"/>
      <c r="G1279" s="117"/>
      <c r="H1279" s="115"/>
      <c r="I1279" s="115"/>
      <c r="J1279" s="116" t="s">
        <v>42</v>
      </c>
      <c r="K1279" s="159" t="s">
        <v>91</v>
      </c>
      <c r="L1279" s="117"/>
      <c r="M1279" s="124"/>
      <c r="N1279" s="124"/>
      <c r="O1279" s="115"/>
      <c r="P1279" s="132"/>
      <c r="Q1279" s="115"/>
      <c r="R1279" s="117"/>
      <c r="S1279" s="599"/>
      <c r="T1279" s="232"/>
    </row>
    <row r="1280" spans="1:20" s="233" customFormat="1" ht="49.5" customHeight="1" x14ac:dyDescent="0.35">
      <c r="A1280" s="500"/>
      <c r="B1280" s="504"/>
      <c r="C1280" s="117" t="s">
        <v>43</v>
      </c>
      <c r="D1280" s="120" t="s">
        <v>137</v>
      </c>
      <c r="E1280" s="117" t="s">
        <v>25</v>
      </c>
      <c r="F1280" s="117">
        <v>100</v>
      </c>
      <c r="G1280" s="117">
        <v>100</v>
      </c>
      <c r="H1280" s="149">
        <f t="shared" ref="H1280:H1281" si="126">IF(G1280/F1280*100&gt;100,100,G1280/F1280*100)</f>
        <v>100</v>
      </c>
      <c r="I1280" s="117"/>
      <c r="J1280" s="123" t="s">
        <v>43</v>
      </c>
      <c r="K1280" s="120" t="s">
        <v>90</v>
      </c>
      <c r="L1280" s="117" t="s">
        <v>38</v>
      </c>
      <c r="M1280" s="117">
        <v>114</v>
      </c>
      <c r="N1280" s="117">
        <v>114</v>
      </c>
      <c r="O1280" s="119">
        <f>IF(N1280/M1280*100&gt;110,110,N1280/M1280*100)</f>
        <v>100</v>
      </c>
      <c r="P1280" s="132"/>
      <c r="Q1280" s="115"/>
      <c r="R1280" s="117"/>
      <c r="S1280" s="599"/>
      <c r="T1280" s="232"/>
    </row>
    <row r="1281" spans="1:20" s="233" customFormat="1" ht="80.25" customHeight="1" x14ac:dyDescent="0.35">
      <c r="A1281" s="500"/>
      <c r="B1281" s="504"/>
      <c r="C1281" s="117" t="s">
        <v>138</v>
      </c>
      <c r="D1281" s="120" t="s">
        <v>139</v>
      </c>
      <c r="E1281" s="117" t="s">
        <v>25</v>
      </c>
      <c r="F1281" s="117">
        <v>90</v>
      </c>
      <c r="G1281" s="117">
        <v>90</v>
      </c>
      <c r="H1281" s="149">
        <f t="shared" si="126"/>
        <v>100</v>
      </c>
      <c r="I1281" s="117"/>
      <c r="J1281" s="123"/>
      <c r="K1281" s="120"/>
      <c r="L1281" s="117"/>
      <c r="M1281" s="124"/>
      <c r="N1281" s="124"/>
      <c r="O1281" s="119"/>
      <c r="P1281" s="132"/>
      <c r="Q1281" s="115"/>
      <c r="R1281" s="117"/>
      <c r="S1281" s="599"/>
      <c r="T1281" s="232"/>
    </row>
    <row r="1282" spans="1:20" s="450" customFormat="1" ht="40.5" customHeight="1" x14ac:dyDescent="0.35">
      <c r="A1282" s="500"/>
      <c r="B1282" s="504"/>
      <c r="C1282" s="208"/>
      <c r="D1282" s="200" t="s">
        <v>6</v>
      </c>
      <c r="E1282" s="208"/>
      <c r="F1282" s="201"/>
      <c r="G1282" s="201"/>
      <c r="H1282" s="204"/>
      <c r="I1282" s="204">
        <f>(H1280+H1281)/2</f>
        <v>100</v>
      </c>
      <c r="J1282" s="199"/>
      <c r="K1282" s="200" t="s">
        <v>6</v>
      </c>
      <c r="L1282" s="201"/>
      <c r="M1282" s="205"/>
      <c r="N1282" s="205"/>
      <c r="O1282" s="204"/>
      <c r="P1282" s="204">
        <f>O1280</f>
        <v>100</v>
      </c>
      <c r="Q1282" s="204">
        <f>(I1282+P1282)/2</f>
        <v>100</v>
      </c>
      <c r="R1282" s="208" t="s">
        <v>31</v>
      </c>
      <c r="S1282" s="599"/>
      <c r="T1282" s="449"/>
    </row>
    <row r="1283" spans="1:20" s="233" customFormat="1" ht="53.25" customHeight="1" x14ac:dyDescent="0.35">
      <c r="A1283" s="500"/>
      <c r="B1283" s="504"/>
      <c r="C1283" s="116" t="s">
        <v>165</v>
      </c>
      <c r="D1283" s="159" t="s">
        <v>213</v>
      </c>
      <c r="E1283" s="117"/>
      <c r="F1283" s="117"/>
      <c r="G1283" s="117"/>
      <c r="H1283" s="115"/>
      <c r="I1283" s="115"/>
      <c r="J1283" s="116" t="s">
        <v>165</v>
      </c>
      <c r="K1283" s="159" t="str">
        <f>D1283</f>
        <v>Реализация дополнительных общеразвивающих программ</v>
      </c>
      <c r="L1283" s="117"/>
      <c r="M1283" s="124"/>
      <c r="N1283" s="124"/>
      <c r="O1283" s="115"/>
      <c r="P1283" s="132"/>
      <c r="Q1283" s="115"/>
      <c r="R1283" s="117"/>
      <c r="S1283" s="599"/>
      <c r="T1283" s="232"/>
    </row>
    <row r="1284" spans="1:20" s="233" customFormat="1" ht="92.25" customHeight="1" x14ac:dyDescent="0.35">
      <c r="A1284" s="500"/>
      <c r="B1284" s="504"/>
      <c r="C1284" s="117" t="s">
        <v>166</v>
      </c>
      <c r="D1284" s="120" t="s">
        <v>139</v>
      </c>
      <c r="E1284" s="117" t="s">
        <v>25</v>
      </c>
      <c r="F1284" s="117">
        <v>90</v>
      </c>
      <c r="G1284" s="117">
        <v>90</v>
      </c>
      <c r="H1284" s="149">
        <f>IF(G1284/F1284*100&gt;100,100,G1284/F1284*100)</f>
        <v>100</v>
      </c>
      <c r="I1284" s="117"/>
      <c r="J1284" s="123" t="str">
        <f>C1284</f>
        <v>5.1.</v>
      </c>
      <c r="K1284" s="120" t="s">
        <v>489</v>
      </c>
      <c r="L1284" s="117" t="s">
        <v>353</v>
      </c>
      <c r="M1284" s="117">
        <v>80624</v>
      </c>
      <c r="N1284" s="117">
        <v>80624</v>
      </c>
      <c r="O1284" s="119">
        <f>IF(N1284/M1284*100&gt;110,110,N1284/M1284*100)</f>
        <v>100</v>
      </c>
      <c r="P1284" s="132"/>
      <c r="Q1284" s="115"/>
      <c r="R1284" s="117"/>
      <c r="S1284" s="599"/>
      <c r="T1284" s="232"/>
    </row>
    <row r="1285" spans="1:20" s="450" customFormat="1" ht="41.25" customHeight="1" x14ac:dyDescent="0.35">
      <c r="A1285" s="500"/>
      <c r="B1285" s="504"/>
      <c r="C1285" s="208"/>
      <c r="D1285" s="200" t="s">
        <v>6</v>
      </c>
      <c r="E1285" s="208"/>
      <c r="F1285" s="201"/>
      <c r="G1285" s="201"/>
      <c r="H1285" s="204"/>
      <c r="I1285" s="204">
        <f>H1284</f>
        <v>100</v>
      </c>
      <c r="J1285" s="199"/>
      <c r="K1285" s="200" t="s">
        <v>6</v>
      </c>
      <c r="L1285" s="201"/>
      <c r="M1285" s="205"/>
      <c r="N1285" s="205"/>
      <c r="O1285" s="204"/>
      <c r="P1285" s="204">
        <f>O1284</f>
        <v>100</v>
      </c>
      <c r="Q1285" s="204">
        <f>(I1285+P1285)/2</f>
        <v>100</v>
      </c>
      <c r="R1285" s="208" t="s">
        <v>31</v>
      </c>
      <c r="S1285" s="599"/>
      <c r="T1285" s="449"/>
    </row>
    <row r="1286" spans="1:20" s="233" customFormat="1" ht="60" customHeight="1" x14ac:dyDescent="0.35">
      <c r="A1286" s="500">
        <v>69</v>
      </c>
      <c r="B1286" s="504" t="s">
        <v>182</v>
      </c>
      <c r="C1286" s="116" t="s">
        <v>12</v>
      </c>
      <c r="D1286" s="159" t="s">
        <v>129</v>
      </c>
      <c r="E1286" s="116"/>
      <c r="F1286" s="116"/>
      <c r="G1286" s="116"/>
      <c r="H1286" s="115"/>
      <c r="I1286" s="115"/>
      <c r="J1286" s="116" t="s">
        <v>12</v>
      </c>
      <c r="K1286" s="159" t="s">
        <v>129</v>
      </c>
      <c r="L1286" s="117"/>
      <c r="M1286" s="117"/>
      <c r="N1286" s="117"/>
      <c r="O1286" s="115"/>
      <c r="P1286" s="132"/>
      <c r="Q1286" s="115"/>
      <c r="R1286" s="117"/>
      <c r="S1286" s="599" t="s">
        <v>287</v>
      </c>
      <c r="T1286" s="232"/>
    </row>
    <row r="1287" spans="1:20" s="233" customFormat="1" ht="70.5" customHeight="1" x14ac:dyDescent="0.35">
      <c r="A1287" s="500"/>
      <c r="B1287" s="504"/>
      <c r="C1287" s="117" t="s">
        <v>7</v>
      </c>
      <c r="D1287" s="120" t="s">
        <v>130</v>
      </c>
      <c r="E1287" s="117" t="s">
        <v>25</v>
      </c>
      <c r="F1287" s="117">
        <v>100</v>
      </c>
      <c r="G1287" s="117">
        <v>100</v>
      </c>
      <c r="H1287" s="149">
        <f t="shared" ref="H1287:H1291" si="127">IF(G1287/F1287*100&gt;100,100,G1287/F1287*100)</f>
        <v>100</v>
      </c>
      <c r="I1287" s="117"/>
      <c r="J1287" s="117" t="s">
        <v>7</v>
      </c>
      <c r="K1287" s="120" t="s">
        <v>90</v>
      </c>
      <c r="L1287" s="117" t="s">
        <v>38</v>
      </c>
      <c r="M1287" s="117">
        <v>288</v>
      </c>
      <c r="N1287" s="117">
        <v>294</v>
      </c>
      <c r="O1287" s="119">
        <f>IF(N1287/M1287*100&gt;110,110,N1287/M1287*100)</f>
        <v>102.08333333333333</v>
      </c>
      <c r="P1287" s="132"/>
      <c r="Q1287" s="115"/>
      <c r="R1287" s="117"/>
      <c r="S1287" s="599"/>
      <c r="T1287" s="232"/>
    </row>
    <row r="1288" spans="1:20" s="233" customFormat="1" x14ac:dyDescent="0.35">
      <c r="A1288" s="500"/>
      <c r="B1288" s="504"/>
      <c r="C1288" s="117" t="s">
        <v>8</v>
      </c>
      <c r="D1288" s="120" t="s">
        <v>593</v>
      </c>
      <c r="E1288" s="117" t="s">
        <v>25</v>
      </c>
      <c r="F1288" s="117">
        <v>100</v>
      </c>
      <c r="G1288" s="117">
        <v>100</v>
      </c>
      <c r="H1288" s="149">
        <f t="shared" si="127"/>
        <v>100</v>
      </c>
      <c r="I1288" s="117"/>
      <c r="J1288" s="117"/>
      <c r="K1288" s="133"/>
      <c r="L1288" s="117"/>
      <c r="M1288" s="122"/>
      <c r="N1288" s="122"/>
      <c r="O1288" s="119"/>
      <c r="P1288" s="132"/>
      <c r="Q1288" s="115"/>
      <c r="R1288" s="117"/>
      <c r="S1288" s="599"/>
      <c r="T1288" s="232"/>
    </row>
    <row r="1289" spans="1:20" s="233" customFormat="1" ht="57" customHeight="1" x14ac:dyDescent="0.35">
      <c r="A1289" s="500"/>
      <c r="B1289" s="504"/>
      <c r="C1289" s="117" t="s">
        <v>9</v>
      </c>
      <c r="D1289" s="120" t="s">
        <v>488</v>
      </c>
      <c r="E1289" s="117" t="s">
        <v>25</v>
      </c>
      <c r="F1289" s="117">
        <v>100</v>
      </c>
      <c r="G1289" s="117">
        <v>100</v>
      </c>
      <c r="H1289" s="149">
        <f t="shared" si="127"/>
        <v>100</v>
      </c>
      <c r="I1289" s="117"/>
      <c r="J1289" s="123"/>
      <c r="K1289" s="120"/>
      <c r="L1289" s="117"/>
      <c r="M1289" s="124"/>
      <c r="N1289" s="124"/>
      <c r="O1289" s="119"/>
      <c r="P1289" s="132"/>
      <c r="Q1289" s="115"/>
      <c r="R1289" s="117"/>
      <c r="S1289" s="599"/>
      <c r="T1289" s="232"/>
    </row>
    <row r="1290" spans="1:20" s="233" customFormat="1" ht="71.25" customHeight="1" x14ac:dyDescent="0.35">
      <c r="A1290" s="500"/>
      <c r="B1290" s="504"/>
      <c r="C1290" s="117" t="s">
        <v>10</v>
      </c>
      <c r="D1290" s="120" t="s">
        <v>89</v>
      </c>
      <c r="E1290" s="117" t="s">
        <v>25</v>
      </c>
      <c r="F1290" s="117">
        <v>90</v>
      </c>
      <c r="G1290" s="117">
        <v>100</v>
      </c>
      <c r="H1290" s="149">
        <f t="shared" si="127"/>
        <v>100</v>
      </c>
      <c r="I1290" s="117"/>
      <c r="J1290" s="123"/>
      <c r="K1290" s="120"/>
      <c r="L1290" s="117"/>
      <c r="M1290" s="124"/>
      <c r="N1290" s="124"/>
      <c r="O1290" s="119"/>
      <c r="P1290" s="132"/>
      <c r="Q1290" s="115"/>
      <c r="R1290" s="117"/>
      <c r="S1290" s="599"/>
      <c r="T1290" s="232"/>
    </row>
    <row r="1291" spans="1:20" s="233" customFormat="1" ht="127.5" customHeight="1" x14ac:dyDescent="0.35">
      <c r="A1291" s="500"/>
      <c r="B1291" s="504"/>
      <c r="C1291" s="117" t="s">
        <v>35</v>
      </c>
      <c r="D1291" s="120" t="s">
        <v>131</v>
      </c>
      <c r="E1291" s="117" t="s">
        <v>25</v>
      </c>
      <c r="F1291" s="117">
        <v>100</v>
      </c>
      <c r="G1291" s="117">
        <v>100</v>
      </c>
      <c r="H1291" s="149">
        <f t="shared" si="127"/>
        <v>100</v>
      </c>
      <c r="I1291" s="117"/>
      <c r="J1291" s="123"/>
      <c r="K1291" s="120"/>
      <c r="L1291" s="117"/>
      <c r="M1291" s="124"/>
      <c r="N1291" s="124"/>
      <c r="O1291" s="119"/>
      <c r="P1291" s="132"/>
      <c r="Q1291" s="115"/>
      <c r="R1291" s="117"/>
      <c r="S1291" s="599"/>
      <c r="T1291" s="232"/>
    </row>
    <row r="1292" spans="1:20" s="450" customFormat="1" ht="40.5" customHeight="1" x14ac:dyDescent="0.35">
      <c r="A1292" s="500"/>
      <c r="B1292" s="504"/>
      <c r="C1292" s="208"/>
      <c r="D1292" s="200" t="s">
        <v>6</v>
      </c>
      <c r="E1292" s="208"/>
      <c r="F1292" s="201"/>
      <c r="G1292" s="201"/>
      <c r="H1292" s="204"/>
      <c r="I1292" s="204">
        <f>(H1287+H1288+H1289+H1290+H1291)/5</f>
        <v>100</v>
      </c>
      <c r="J1292" s="199"/>
      <c r="K1292" s="200" t="s">
        <v>6</v>
      </c>
      <c r="L1292" s="201"/>
      <c r="M1292" s="205"/>
      <c r="N1292" s="205"/>
      <c r="O1292" s="204"/>
      <c r="P1292" s="204">
        <f>O1287</f>
        <v>102.08333333333333</v>
      </c>
      <c r="Q1292" s="204">
        <f>(I1292+P1292)/2</f>
        <v>101.04166666666666</v>
      </c>
      <c r="R1292" s="208" t="s">
        <v>31</v>
      </c>
      <c r="S1292" s="599"/>
      <c r="T1292" s="449"/>
    </row>
    <row r="1293" spans="1:20" s="233" customFormat="1" ht="69.75" customHeight="1" x14ac:dyDescent="0.35">
      <c r="A1293" s="500"/>
      <c r="B1293" s="504"/>
      <c r="C1293" s="116" t="s">
        <v>13</v>
      </c>
      <c r="D1293" s="159" t="s">
        <v>132</v>
      </c>
      <c r="E1293" s="117"/>
      <c r="F1293" s="117"/>
      <c r="G1293" s="117"/>
      <c r="H1293" s="115"/>
      <c r="I1293" s="115"/>
      <c r="J1293" s="116" t="s">
        <v>13</v>
      </c>
      <c r="K1293" s="159" t="s">
        <v>132</v>
      </c>
      <c r="L1293" s="117"/>
      <c r="M1293" s="124"/>
      <c r="N1293" s="124"/>
      <c r="O1293" s="115"/>
      <c r="P1293" s="132"/>
      <c r="Q1293" s="115"/>
      <c r="R1293" s="117"/>
      <c r="S1293" s="599"/>
      <c r="T1293" s="232"/>
    </row>
    <row r="1294" spans="1:20" s="233" customFormat="1" ht="69.75" customHeight="1" x14ac:dyDescent="0.35">
      <c r="A1294" s="500"/>
      <c r="B1294" s="504"/>
      <c r="C1294" s="117" t="s">
        <v>14</v>
      </c>
      <c r="D1294" s="120" t="s">
        <v>133</v>
      </c>
      <c r="E1294" s="117" t="s">
        <v>25</v>
      </c>
      <c r="F1294" s="117">
        <v>100</v>
      </c>
      <c r="G1294" s="117">
        <v>100</v>
      </c>
      <c r="H1294" s="149">
        <f t="shared" ref="H1294:H1298" si="128">IF(G1294/F1294*100&gt;100,100,G1294/F1294*100)</f>
        <v>100</v>
      </c>
      <c r="I1294" s="117"/>
      <c r="J1294" s="123" t="s">
        <v>14</v>
      </c>
      <c r="K1294" s="120" t="s">
        <v>90</v>
      </c>
      <c r="L1294" s="117" t="s">
        <v>38</v>
      </c>
      <c r="M1294" s="117">
        <v>350</v>
      </c>
      <c r="N1294" s="117">
        <v>358</v>
      </c>
      <c r="O1294" s="119">
        <f>IF(N1294/M1294*100&gt;110,110,N1294/M1294*100)</f>
        <v>102.28571428571429</v>
      </c>
      <c r="P1294" s="117"/>
      <c r="Q1294" s="115"/>
      <c r="R1294" s="117"/>
      <c r="S1294" s="599"/>
      <c r="T1294" s="232"/>
    </row>
    <row r="1295" spans="1:20" s="233" customFormat="1" x14ac:dyDescent="0.35">
      <c r="A1295" s="500"/>
      <c r="B1295" s="504"/>
      <c r="C1295" s="117" t="s">
        <v>15</v>
      </c>
      <c r="D1295" s="120" t="s">
        <v>591</v>
      </c>
      <c r="E1295" s="117" t="s">
        <v>25</v>
      </c>
      <c r="F1295" s="117">
        <v>100</v>
      </c>
      <c r="G1295" s="117">
        <v>100</v>
      </c>
      <c r="H1295" s="149">
        <f t="shared" si="128"/>
        <v>100</v>
      </c>
      <c r="I1295" s="117"/>
      <c r="J1295" s="123"/>
      <c r="K1295" s="120"/>
      <c r="L1295" s="117"/>
      <c r="M1295" s="124"/>
      <c r="N1295" s="124"/>
      <c r="O1295" s="119"/>
      <c r="P1295" s="132"/>
      <c r="Q1295" s="115"/>
      <c r="R1295" s="117"/>
      <c r="S1295" s="599"/>
      <c r="T1295" s="232"/>
    </row>
    <row r="1296" spans="1:20" s="233" customFormat="1" ht="61.5" customHeight="1" x14ac:dyDescent="0.35">
      <c r="A1296" s="500"/>
      <c r="B1296" s="504"/>
      <c r="C1296" s="117" t="s">
        <v>39</v>
      </c>
      <c r="D1296" s="120" t="s">
        <v>488</v>
      </c>
      <c r="E1296" s="117" t="s">
        <v>25</v>
      </c>
      <c r="F1296" s="117">
        <v>100</v>
      </c>
      <c r="G1296" s="117">
        <v>100</v>
      </c>
      <c r="H1296" s="149">
        <f t="shared" si="128"/>
        <v>100</v>
      </c>
      <c r="I1296" s="117"/>
      <c r="J1296" s="123"/>
      <c r="K1296" s="120"/>
      <c r="L1296" s="117"/>
      <c r="M1296" s="124"/>
      <c r="N1296" s="124"/>
      <c r="O1296" s="119"/>
      <c r="P1296" s="132"/>
      <c r="Q1296" s="115"/>
      <c r="R1296" s="117"/>
      <c r="S1296" s="599"/>
      <c r="T1296" s="232"/>
    </row>
    <row r="1297" spans="1:20" s="233" customFormat="1" ht="75.75" customHeight="1" x14ac:dyDescent="0.35">
      <c r="A1297" s="500"/>
      <c r="B1297" s="504"/>
      <c r="C1297" s="117" t="s">
        <v>45</v>
      </c>
      <c r="D1297" s="120" t="s">
        <v>89</v>
      </c>
      <c r="E1297" s="117" t="s">
        <v>25</v>
      </c>
      <c r="F1297" s="117">
        <v>90</v>
      </c>
      <c r="G1297" s="117">
        <v>100</v>
      </c>
      <c r="H1297" s="149">
        <f t="shared" si="128"/>
        <v>100</v>
      </c>
      <c r="I1297" s="117"/>
      <c r="J1297" s="123"/>
      <c r="K1297" s="120"/>
      <c r="L1297" s="117"/>
      <c r="M1297" s="124"/>
      <c r="N1297" s="124"/>
      <c r="O1297" s="119"/>
      <c r="P1297" s="132"/>
      <c r="Q1297" s="115"/>
      <c r="R1297" s="117"/>
      <c r="S1297" s="599"/>
      <c r="T1297" s="232"/>
    </row>
    <row r="1298" spans="1:20" s="233" customFormat="1" ht="124.5" customHeight="1" x14ac:dyDescent="0.35">
      <c r="A1298" s="500"/>
      <c r="B1298" s="504"/>
      <c r="C1298" s="117" t="s">
        <v>66</v>
      </c>
      <c r="D1298" s="120" t="s">
        <v>131</v>
      </c>
      <c r="E1298" s="117" t="s">
        <v>25</v>
      </c>
      <c r="F1298" s="117">
        <v>100</v>
      </c>
      <c r="G1298" s="117">
        <v>100</v>
      </c>
      <c r="H1298" s="149">
        <f t="shared" si="128"/>
        <v>100</v>
      </c>
      <c r="I1298" s="117"/>
      <c r="J1298" s="123"/>
      <c r="K1298" s="120"/>
      <c r="L1298" s="117"/>
      <c r="M1298" s="124"/>
      <c r="N1298" s="124"/>
      <c r="O1298" s="119"/>
      <c r="P1298" s="132"/>
      <c r="Q1298" s="115"/>
      <c r="R1298" s="117"/>
      <c r="S1298" s="599"/>
      <c r="T1298" s="232"/>
    </row>
    <row r="1299" spans="1:20" s="450" customFormat="1" ht="40.5" customHeight="1" x14ac:dyDescent="0.35">
      <c r="A1299" s="500"/>
      <c r="B1299" s="504"/>
      <c r="C1299" s="208"/>
      <c r="D1299" s="200" t="s">
        <v>6</v>
      </c>
      <c r="E1299" s="208"/>
      <c r="F1299" s="201"/>
      <c r="G1299" s="201"/>
      <c r="H1299" s="204"/>
      <c r="I1299" s="204">
        <f>(H1294+H1295+H1296+H1297+H1298)/5</f>
        <v>100</v>
      </c>
      <c r="J1299" s="199"/>
      <c r="K1299" s="200" t="s">
        <v>6</v>
      </c>
      <c r="L1299" s="201"/>
      <c r="M1299" s="205"/>
      <c r="N1299" s="205"/>
      <c r="O1299" s="204"/>
      <c r="P1299" s="204">
        <f>O1294</f>
        <v>102.28571428571429</v>
      </c>
      <c r="Q1299" s="204">
        <f>(I1299+P1299)/2</f>
        <v>101.14285714285714</v>
      </c>
      <c r="R1299" s="208" t="s">
        <v>31</v>
      </c>
      <c r="S1299" s="599"/>
      <c r="T1299" s="449"/>
    </row>
    <row r="1300" spans="1:20" s="233" customFormat="1" ht="73.5" customHeight="1" x14ac:dyDescent="0.35">
      <c r="A1300" s="500"/>
      <c r="B1300" s="504"/>
      <c r="C1300" s="116" t="s">
        <v>28</v>
      </c>
      <c r="D1300" s="159" t="s">
        <v>134</v>
      </c>
      <c r="E1300" s="117"/>
      <c r="F1300" s="117"/>
      <c r="G1300" s="117"/>
      <c r="H1300" s="115"/>
      <c r="I1300" s="115"/>
      <c r="J1300" s="116" t="s">
        <v>28</v>
      </c>
      <c r="K1300" s="159" t="str">
        <f>D1300</f>
        <v>Реализация основных общеобразовательных программ среднего общего образования</v>
      </c>
      <c r="L1300" s="117"/>
      <c r="M1300" s="124"/>
      <c r="N1300" s="124"/>
      <c r="O1300" s="115"/>
      <c r="P1300" s="132"/>
      <c r="Q1300" s="115"/>
      <c r="R1300" s="117"/>
      <c r="S1300" s="599"/>
      <c r="T1300" s="232"/>
    </row>
    <row r="1301" spans="1:20" s="233" customFormat="1" ht="73.5" customHeight="1" x14ac:dyDescent="0.35">
      <c r="A1301" s="500"/>
      <c r="B1301" s="504"/>
      <c r="C1301" s="117" t="s">
        <v>29</v>
      </c>
      <c r="D1301" s="120" t="s">
        <v>135</v>
      </c>
      <c r="E1301" s="117" t="s">
        <v>25</v>
      </c>
      <c r="F1301" s="117">
        <v>100</v>
      </c>
      <c r="G1301" s="117">
        <v>100</v>
      </c>
      <c r="H1301" s="149">
        <f t="shared" ref="H1301:H1305" si="129">IF(G1301/F1301*100&gt;100,100,G1301/F1301*100)</f>
        <v>100</v>
      </c>
      <c r="I1301" s="117"/>
      <c r="J1301" s="123" t="s">
        <v>29</v>
      </c>
      <c r="K1301" s="120" t="s">
        <v>90</v>
      </c>
      <c r="L1301" s="117" t="s">
        <v>38</v>
      </c>
      <c r="M1301" s="117">
        <v>42</v>
      </c>
      <c r="N1301" s="117">
        <v>44</v>
      </c>
      <c r="O1301" s="119">
        <f>IF(N1301/M1301*100&gt;110,110,N1301/M1301*100)</f>
        <v>104.76190476190477</v>
      </c>
      <c r="P1301" s="117"/>
      <c r="Q1301" s="115"/>
      <c r="R1301" s="117"/>
      <c r="S1301" s="599"/>
      <c r="T1301" s="232"/>
    </row>
    <row r="1302" spans="1:20" s="233" customFormat="1" x14ac:dyDescent="0.35">
      <c r="A1302" s="500"/>
      <c r="B1302" s="504"/>
      <c r="C1302" s="117" t="s">
        <v>30</v>
      </c>
      <c r="D1302" s="120" t="s">
        <v>592</v>
      </c>
      <c r="E1302" s="117" t="s">
        <v>25</v>
      </c>
      <c r="F1302" s="117">
        <v>100</v>
      </c>
      <c r="G1302" s="117">
        <v>100</v>
      </c>
      <c r="H1302" s="149">
        <f t="shared" si="129"/>
        <v>100</v>
      </c>
      <c r="I1302" s="117"/>
      <c r="J1302" s="123"/>
      <c r="K1302" s="120"/>
      <c r="L1302" s="117"/>
      <c r="M1302" s="124"/>
      <c r="N1302" s="124"/>
      <c r="O1302" s="119"/>
      <c r="P1302" s="132"/>
      <c r="Q1302" s="115"/>
      <c r="R1302" s="117"/>
      <c r="S1302" s="599"/>
      <c r="T1302" s="232"/>
    </row>
    <row r="1303" spans="1:20" s="233" customFormat="1" ht="43.5" customHeight="1" x14ac:dyDescent="0.35">
      <c r="A1303" s="500"/>
      <c r="B1303" s="504"/>
      <c r="C1303" s="117" t="s">
        <v>52</v>
      </c>
      <c r="D1303" s="120" t="s">
        <v>488</v>
      </c>
      <c r="E1303" s="117" t="s">
        <v>25</v>
      </c>
      <c r="F1303" s="117">
        <v>100</v>
      </c>
      <c r="G1303" s="117">
        <v>100</v>
      </c>
      <c r="H1303" s="149">
        <f t="shared" si="129"/>
        <v>100</v>
      </c>
      <c r="I1303" s="117"/>
      <c r="J1303" s="123"/>
      <c r="K1303" s="120"/>
      <c r="L1303" s="117"/>
      <c r="M1303" s="124"/>
      <c r="N1303" s="124"/>
      <c r="O1303" s="119"/>
      <c r="P1303" s="132"/>
      <c r="Q1303" s="115"/>
      <c r="R1303" s="117"/>
      <c r="S1303" s="599"/>
      <c r="T1303" s="232"/>
    </row>
    <row r="1304" spans="1:20" s="233" customFormat="1" ht="72.75" customHeight="1" x14ac:dyDescent="0.35">
      <c r="A1304" s="500"/>
      <c r="B1304" s="504"/>
      <c r="C1304" s="117" t="s">
        <v>53</v>
      </c>
      <c r="D1304" s="120" t="s">
        <v>89</v>
      </c>
      <c r="E1304" s="117" t="s">
        <v>25</v>
      </c>
      <c r="F1304" s="117">
        <v>90</v>
      </c>
      <c r="G1304" s="117">
        <v>100</v>
      </c>
      <c r="H1304" s="149">
        <f t="shared" si="129"/>
        <v>100</v>
      </c>
      <c r="I1304" s="117"/>
      <c r="J1304" s="123"/>
      <c r="K1304" s="120"/>
      <c r="L1304" s="117"/>
      <c r="M1304" s="124"/>
      <c r="N1304" s="124"/>
      <c r="O1304" s="119"/>
      <c r="P1304" s="132"/>
      <c r="Q1304" s="115"/>
      <c r="R1304" s="117"/>
      <c r="S1304" s="599"/>
      <c r="T1304" s="232"/>
    </row>
    <row r="1305" spans="1:20" s="233" customFormat="1" ht="124.5" customHeight="1" x14ac:dyDescent="0.35">
      <c r="A1305" s="500"/>
      <c r="B1305" s="504"/>
      <c r="C1305" s="117" t="s">
        <v>136</v>
      </c>
      <c r="D1305" s="120" t="s">
        <v>131</v>
      </c>
      <c r="E1305" s="117" t="s">
        <v>25</v>
      </c>
      <c r="F1305" s="117">
        <v>100</v>
      </c>
      <c r="G1305" s="117">
        <v>100</v>
      </c>
      <c r="H1305" s="149">
        <f t="shared" si="129"/>
        <v>100</v>
      </c>
      <c r="I1305" s="117"/>
      <c r="J1305" s="123"/>
      <c r="K1305" s="120"/>
      <c r="L1305" s="117"/>
      <c r="M1305" s="124"/>
      <c r="N1305" s="124"/>
      <c r="O1305" s="119"/>
      <c r="P1305" s="132"/>
      <c r="Q1305" s="115"/>
      <c r="R1305" s="117"/>
      <c r="S1305" s="599"/>
      <c r="T1305" s="232"/>
    </row>
    <row r="1306" spans="1:20" s="450" customFormat="1" ht="40.5" customHeight="1" x14ac:dyDescent="0.35">
      <c r="A1306" s="500"/>
      <c r="B1306" s="504"/>
      <c r="C1306" s="208"/>
      <c r="D1306" s="200" t="s">
        <v>6</v>
      </c>
      <c r="E1306" s="208"/>
      <c r="F1306" s="201"/>
      <c r="G1306" s="201"/>
      <c r="H1306" s="204"/>
      <c r="I1306" s="204">
        <f>(H1301+H1302+H1303+H1304+H1305)/5</f>
        <v>100</v>
      </c>
      <c r="J1306" s="199"/>
      <c r="K1306" s="200" t="s">
        <v>6</v>
      </c>
      <c r="L1306" s="201"/>
      <c r="M1306" s="205"/>
      <c r="N1306" s="205"/>
      <c r="O1306" s="204"/>
      <c r="P1306" s="204">
        <f>O1301</f>
        <v>104.76190476190477</v>
      </c>
      <c r="Q1306" s="204">
        <f>(I1306+P1306)/2</f>
        <v>102.38095238095238</v>
      </c>
      <c r="R1306" s="208" t="s">
        <v>31</v>
      </c>
      <c r="S1306" s="599"/>
      <c r="T1306" s="449"/>
    </row>
    <row r="1307" spans="1:20" s="453" customFormat="1" ht="54.75" customHeight="1" x14ac:dyDescent="0.35">
      <c r="A1307" s="500"/>
      <c r="B1307" s="504"/>
      <c r="C1307" s="116" t="s">
        <v>42</v>
      </c>
      <c r="D1307" s="159" t="s">
        <v>213</v>
      </c>
      <c r="E1307" s="117"/>
      <c r="F1307" s="117"/>
      <c r="G1307" s="117"/>
      <c r="H1307" s="115"/>
      <c r="I1307" s="115"/>
      <c r="J1307" s="116" t="s">
        <v>42</v>
      </c>
      <c r="K1307" s="159" t="str">
        <f>D1307</f>
        <v>Реализация дополнительных общеразвивающих программ</v>
      </c>
      <c r="L1307" s="117"/>
      <c r="M1307" s="124"/>
      <c r="N1307" s="124"/>
      <c r="O1307" s="115"/>
      <c r="P1307" s="451"/>
      <c r="Q1307" s="115"/>
      <c r="R1307" s="117"/>
      <c r="S1307" s="599"/>
      <c r="T1307" s="452"/>
    </row>
    <row r="1308" spans="1:20" s="453" customFormat="1" ht="84.75" customHeight="1" x14ac:dyDescent="0.35">
      <c r="A1308" s="500"/>
      <c r="B1308" s="504"/>
      <c r="C1308" s="117" t="s">
        <v>43</v>
      </c>
      <c r="D1308" s="120" t="s">
        <v>139</v>
      </c>
      <c r="E1308" s="117" t="s">
        <v>25</v>
      </c>
      <c r="F1308" s="117">
        <v>90</v>
      </c>
      <c r="G1308" s="117">
        <v>90</v>
      </c>
      <c r="H1308" s="149">
        <f>IF(G1308/F1308*100&gt;100,100,G1308/F1308*100)</f>
        <v>100</v>
      </c>
      <c r="I1308" s="117"/>
      <c r="J1308" s="123" t="str">
        <f>C1308</f>
        <v>4.1.</v>
      </c>
      <c r="K1308" s="120" t="s">
        <v>489</v>
      </c>
      <c r="L1308" s="117" t="s">
        <v>353</v>
      </c>
      <c r="M1308" s="117">
        <v>58752</v>
      </c>
      <c r="N1308" s="117">
        <v>58588</v>
      </c>
      <c r="O1308" s="119">
        <f>IF(N1308/M1308*100&gt;110,110,N1308/M1308*100)</f>
        <v>99.720860566448806</v>
      </c>
      <c r="P1308" s="451"/>
      <c r="Q1308" s="115"/>
      <c r="R1308" s="117"/>
      <c r="S1308" s="599"/>
      <c r="T1308" s="452"/>
    </row>
    <row r="1309" spans="1:20" s="450" customFormat="1" ht="42" customHeight="1" x14ac:dyDescent="0.35">
      <c r="A1309" s="500"/>
      <c r="B1309" s="504"/>
      <c r="C1309" s="208"/>
      <c r="D1309" s="200" t="s">
        <v>6</v>
      </c>
      <c r="E1309" s="208"/>
      <c r="F1309" s="201"/>
      <c r="G1309" s="201"/>
      <c r="H1309" s="204"/>
      <c r="I1309" s="204">
        <f>H1308</f>
        <v>100</v>
      </c>
      <c r="J1309" s="199"/>
      <c r="K1309" s="200" t="s">
        <v>6</v>
      </c>
      <c r="L1309" s="201"/>
      <c r="M1309" s="205"/>
      <c r="N1309" s="205"/>
      <c r="O1309" s="204"/>
      <c r="P1309" s="204">
        <f>O1308</f>
        <v>99.720860566448806</v>
      </c>
      <c r="Q1309" s="204">
        <f>(I1309+P1309)/2</f>
        <v>99.860430283224403</v>
      </c>
      <c r="R1309" s="208" t="s">
        <v>376</v>
      </c>
      <c r="S1309" s="599"/>
      <c r="T1309" s="449"/>
    </row>
    <row r="1310" spans="1:20" s="233" customFormat="1" ht="62.25" customHeight="1" x14ac:dyDescent="0.35">
      <c r="A1310" s="500">
        <v>70</v>
      </c>
      <c r="B1310" s="504" t="s">
        <v>183</v>
      </c>
      <c r="C1310" s="116" t="s">
        <v>12</v>
      </c>
      <c r="D1310" s="159" t="s">
        <v>129</v>
      </c>
      <c r="E1310" s="116"/>
      <c r="F1310" s="116"/>
      <c r="G1310" s="116"/>
      <c r="H1310" s="115"/>
      <c r="I1310" s="115"/>
      <c r="J1310" s="116" t="s">
        <v>12</v>
      </c>
      <c r="K1310" s="159" t="s">
        <v>129</v>
      </c>
      <c r="L1310" s="117"/>
      <c r="M1310" s="117"/>
      <c r="N1310" s="117"/>
      <c r="O1310" s="115"/>
      <c r="P1310" s="132"/>
      <c r="Q1310" s="115"/>
      <c r="R1310" s="117"/>
      <c r="S1310" s="599" t="s">
        <v>287</v>
      </c>
      <c r="T1310" s="232"/>
    </row>
    <row r="1311" spans="1:20" s="233" customFormat="1" ht="75.75" customHeight="1" x14ac:dyDescent="0.35">
      <c r="A1311" s="500"/>
      <c r="B1311" s="504"/>
      <c r="C1311" s="117" t="s">
        <v>7</v>
      </c>
      <c r="D1311" s="120" t="s">
        <v>130</v>
      </c>
      <c r="E1311" s="117" t="s">
        <v>25</v>
      </c>
      <c r="F1311" s="117">
        <v>100</v>
      </c>
      <c r="G1311" s="117">
        <v>100</v>
      </c>
      <c r="H1311" s="149">
        <f t="shared" ref="H1311:H1315" si="130">IF(G1311/F1311*100&gt;100,100,G1311/F1311*100)</f>
        <v>100</v>
      </c>
      <c r="I1311" s="117"/>
      <c r="J1311" s="117" t="s">
        <v>7</v>
      </c>
      <c r="K1311" s="120" t="s">
        <v>90</v>
      </c>
      <c r="L1311" s="117" t="s">
        <v>38</v>
      </c>
      <c r="M1311" s="117">
        <v>213</v>
      </c>
      <c r="N1311" s="117">
        <v>218</v>
      </c>
      <c r="O1311" s="119">
        <f>IF(N1311/M1311*100&gt;110,110,N1311/M1311*100)</f>
        <v>102.34741784037557</v>
      </c>
      <c r="P1311" s="132"/>
      <c r="Q1311" s="115"/>
      <c r="R1311" s="117"/>
      <c r="S1311" s="599"/>
      <c r="T1311" s="232"/>
    </row>
    <row r="1312" spans="1:20" s="233" customFormat="1" x14ac:dyDescent="0.35">
      <c r="A1312" s="500"/>
      <c r="B1312" s="504"/>
      <c r="C1312" s="117" t="s">
        <v>8</v>
      </c>
      <c r="D1312" s="120" t="s">
        <v>593</v>
      </c>
      <c r="E1312" s="117" t="s">
        <v>25</v>
      </c>
      <c r="F1312" s="117">
        <v>100</v>
      </c>
      <c r="G1312" s="117">
        <v>100</v>
      </c>
      <c r="H1312" s="149">
        <f t="shared" si="130"/>
        <v>100</v>
      </c>
      <c r="I1312" s="117"/>
      <c r="J1312" s="117"/>
      <c r="K1312" s="133"/>
      <c r="L1312" s="117"/>
      <c r="M1312" s="122"/>
      <c r="N1312" s="122"/>
      <c r="O1312" s="119"/>
      <c r="P1312" s="132"/>
      <c r="Q1312" s="115"/>
      <c r="R1312" s="117"/>
      <c r="S1312" s="599"/>
      <c r="T1312" s="232"/>
    </row>
    <row r="1313" spans="1:20" s="233" customFormat="1" ht="47.25" customHeight="1" x14ac:dyDescent="0.35">
      <c r="A1313" s="500"/>
      <c r="B1313" s="504"/>
      <c r="C1313" s="117" t="s">
        <v>9</v>
      </c>
      <c r="D1313" s="120" t="s">
        <v>488</v>
      </c>
      <c r="E1313" s="117" t="s">
        <v>25</v>
      </c>
      <c r="F1313" s="117">
        <v>100</v>
      </c>
      <c r="G1313" s="117">
        <v>100</v>
      </c>
      <c r="H1313" s="149">
        <f t="shared" si="130"/>
        <v>100</v>
      </c>
      <c r="I1313" s="117"/>
      <c r="J1313" s="123"/>
      <c r="K1313" s="120"/>
      <c r="L1313" s="117"/>
      <c r="M1313" s="124"/>
      <c r="N1313" s="124"/>
      <c r="O1313" s="119"/>
      <c r="P1313" s="132"/>
      <c r="Q1313" s="115"/>
      <c r="R1313" s="117"/>
      <c r="S1313" s="599"/>
      <c r="T1313" s="232"/>
    </row>
    <row r="1314" spans="1:20" s="233" customFormat="1" ht="82.5" customHeight="1" x14ac:dyDescent="0.35">
      <c r="A1314" s="500"/>
      <c r="B1314" s="504"/>
      <c r="C1314" s="117" t="s">
        <v>10</v>
      </c>
      <c r="D1314" s="120" t="s">
        <v>89</v>
      </c>
      <c r="E1314" s="117" t="s">
        <v>25</v>
      </c>
      <c r="F1314" s="117">
        <v>90</v>
      </c>
      <c r="G1314" s="117">
        <v>100</v>
      </c>
      <c r="H1314" s="149">
        <f t="shared" si="130"/>
        <v>100</v>
      </c>
      <c r="I1314" s="117"/>
      <c r="J1314" s="123"/>
      <c r="K1314" s="120"/>
      <c r="L1314" s="117"/>
      <c r="M1314" s="124"/>
      <c r="N1314" s="124"/>
      <c r="O1314" s="119"/>
      <c r="P1314" s="132"/>
      <c r="Q1314" s="115"/>
      <c r="R1314" s="117"/>
      <c r="S1314" s="599"/>
      <c r="T1314" s="232"/>
    </row>
    <row r="1315" spans="1:20" s="233" customFormat="1" ht="135.75" customHeight="1" x14ac:dyDescent="0.35">
      <c r="A1315" s="500"/>
      <c r="B1315" s="504"/>
      <c r="C1315" s="117" t="s">
        <v>35</v>
      </c>
      <c r="D1315" s="120" t="s">
        <v>131</v>
      </c>
      <c r="E1315" s="117" t="s">
        <v>25</v>
      </c>
      <c r="F1315" s="117">
        <v>100</v>
      </c>
      <c r="G1315" s="117">
        <v>100</v>
      </c>
      <c r="H1315" s="149">
        <f t="shared" si="130"/>
        <v>100</v>
      </c>
      <c r="I1315" s="117"/>
      <c r="J1315" s="123"/>
      <c r="K1315" s="120"/>
      <c r="L1315" s="117"/>
      <c r="M1315" s="124"/>
      <c r="N1315" s="124"/>
      <c r="O1315" s="119"/>
      <c r="P1315" s="132"/>
      <c r="Q1315" s="115"/>
      <c r="R1315" s="117"/>
      <c r="S1315" s="599"/>
      <c r="T1315" s="232"/>
    </row>
    <row r="1316" spans="1:20" s="450" customFormat="1" ht="40.5" customHeight="1" x14ac:dyDescent="0.35">
      <c r="A1316" s="500"/>
      <c r="B1316" s="504"/>
      <c r="C1316" s="208"/>
      <c r="D1316" s="200" t="s">
        <v>6</v>
      </c>
      <c r="E1316" s="208"/>
      <c r="F1316" s="201"/>
      <c r="G1316" s="201"/>
      <c r="H1316" s="204"/>
      <c r="I1316" s="204">
        <f>(H1311+H1312+H1313+H1314+H1315)/5</f>
        <v>100</v>
      </c>
      <c r="J1316" s="199"/>
      <c r="K1316" s="200" t="s">
        <v>6</v>
      </c>
      <c r="L1316" s="201"/>
      <c r="M1316" s="205"/>
      <c r="N1316" s="205"/>
      <c r="O1316" s="204"/>
      <c r="P1316" s="204">
        <f>O1311</f>
        <v>102.34741784037557</v>
      </c>
      <c r="Q1316" s="204">
        <f>(I1316+P1316)/2</f>
        <v>101.17370892018778</v>
      </c>
      <c r="R1316" s="208" t="s">
        <v>31</v>
      </c>
      <c r="S1316" s="599"/>
      <c r="T1316" s="449"/>
    </row>
    <row r="1317" spans="1:20" s="233" customFormat="1" ht="59.25" customHeight="1" x14ac:dyDescent="0.35">
      <c r="A1317" s="500"/>
      <c r="B1317" s="504"/>
      <c r="C1317" s="116" t="s">
        <v>13</v>
      </c>
      <c r="D1317" s="159" t="s">
        <v>132</v>
      </c>
      <c r="E1317" s="117"/>
      <c r="F1317" s="117"/>
      <c r="G1317" s="117"/>
      <c r="H1317" s="115"/>
      <c r="I1317" s="115"/>
      <c r="J1317" s="116" t="s">
        <v>13</v>
      </c>
      <c r="K1317" s="159" t="s">
        <v>132</v>
      </c>
      <c r="L1317" s="117"/>
      <c r="M1317" s="124"/>
      <c r="N1317" s="124"/>
      <c r="O1317" s="115"/>
      <c r="P1317" s="132"/>
      <c r="Q1317" s="115"/>
      <c r="R1317" s="117"/>
      <c r="S1317" s="599"/>
      <c r="T1317" s="232"/>
    </row>
    <row r="1318" spans="1:20" s="233" customFormat="1" ht="79.5" customHeight="1" x14ac:dyDescent="0.35">
      <c r="A1318" s="500"/>
      <c r="B1318" s="504"/>
      <c r="C1318" s="117" t="s">
        <v>14</v>
      </c>
      <c r="D1318" s="120" t="s">
        <v>133</v>
      </c>
      <c r="E1318" s="117" t="s">
        <v>25</v>
      </c>
      <c r="F1318" s="117">
        <v>100</v>
      </c>
      <c r="G1318" s="117">
        <v>100</v>
      </c>
      <c r="H1318" s="149">
        <f t="shared" ref="H1318:H1322" si="131">IF(G1318/F1318*100&gt;100,100,G1318/F1318*100)</f>
        <v>100</v>
      </c>
      <c r="I1318" s="117"/>
      <c r="J1318" s="123" t="s">
        <v>14</v>
      </c>
      <c r="K1318" s="120" t="s">
        <v>90</v>
      </c>
      <c r="L1318" s="117" t="s">
        <v>38</v>
      </c>
      <c r="M1318" s="117">
        <v>258</v>
      </c>
      <c r="N1318" s="117">
        <v>261</v>
      </c>
      <c r="O1318" s="119">
        <f>IF(N1318/M1318*100&gt;110,110,N1318/M1318*100)</f>
        <v>101.16279069767442</v>
      </c>
      <c r="P1318" s="117"/>
      <c r="Q1318" s="115"/>
      <c r="R1318" s="117"/>
      <c r="S1318" s="599"/>
      <c r="T1318" s="232"/>
    </row>
    <row r="1319" spans="1:20" s="233" customFormat="1" x14ac:dyDescent="0.35">
      <c r="A1319" s="500"/>
      <c r="B1319" s="504"/>
      <c r="C1319" s="117" t="s">
        <v>15</v>
      </c>
      <c r="D1319" s="120" t="s">
        <v>591</v>
      </c>
      <c r="E1319" s="117" t="s">
        <v>25</v>
      </c>
      <c r="F1319" s="117">
        <v>100</v>
      </c>
      <c r="G1319" s="117">
        <v>100</v>
      </c>
      <c r="H1319" s="149">
        <f t="shared" si="131"/>
        <v>100</v>
      </c>
      <c r="I1319" s="117"/>
      <c r="J1319" s="123"/>
      <c r="K1319" s="120"/>
      <c r="L1319" s="117"/>
      <c r="M1319" s="124"/>
      <c r="N1319" s="124"/>
      <c r="O1319" s="119"/>
      <c r="P1319" s="132"/>
      <c r="Q1319" s="115"/>
      <c r="R1319" s="117"/>
      <c r="S1319" s="599"/>
      <c r="T1319" s="232"/>
    </row>
    <row r="1320" spans="1:20" s="233" customFormat="1" ht="48.75" customHeight="1" x14ac:dyDescent="0.35">
      <c r="A1320" s="500"/>
      <c r="B1320" s="504"/>
      <c r="C1320" s="117" t="s">
        <v>39</v>
      </c>
      <c r="D1320" s="120" t="s">
        <v>488</v>
      </c>
      <c r="E1320" s="117" t="s">
        <v>25</v>
      </c>
      <c r="F1320" s="117">
        <v>100</v>
      </c>
      <c r="G1320" s="117">
        <v>100</v>
      </c>
      <c r="H1320" s="149">
        <f t="shared" si="131"/>
        <v>100</v>
      </c>
      <c r="I1320" s="117"/>
      <c r="J1320" s="123"/>
      <c r="K1320" s="120"/>
      <c r="L1320" s="117"/>
      <c r="M1320" s="124"/>
      <c r="N1320" s="124"/>
      <c r="O1320" s="119"/>
      <c r="P1320" s="132"/>
      <c r="Q1320" s="115"/>
      <c r="R1320" s="117"/>
      <c r="S1320" s="599"/>
      <c r="T1320" s="232"/>
    </row>
    <row r="1321" spans="1:20" s="233" customFormat="1" ht="73.5" customHeight="1" x14ac:dyDescent="0.35">
      <c r="A1321" s="500"/>
      <c r="B1321" s="504"/>
      <c r="C1321" s="117" t="s">
        <v>45</v>
      </c>
      <c r="D1321" s="120" t="s">
        <v>89</v>
      </c>
      <c r="E1321" s="117" t="s">
        <v>25</v>
      </c>
      <c r="F1321" s="117">
        <v>90</v>
      </c>
      <c r="G1321" s="117">
        <v>100</v>
      </c>
      <c r="H1321" s="149">
        <f t="shared" si="131"/>
        <v>100</v>
      </c>
      <c r="I1321" s="117"/>
      <c r="J1321" s="123"/>
      <c r="K1321" s="120"/>
      <c r="L1321" s="117"/>
      <c r="M1321" s="124"/>
      <c r="N1321" s="124"/>
      <c r="O1321" s="119"/>
      <c r="P1321" s="132"/>
      <c r="Q1321" s="115"/>
      <c r="R1321" s="117"/>
      <c r="S1321" s="599"/>
      <c r="T1321" s="232"/>
    </row>
    <row r="1322" spans="1:20" s="233" customFormat="1" ht="130.5" customHeight="1" x14ac:dyDescent="0.35">
      <c r="A1322" s="500"/>
      <c r="B1322" s="504"/>
      <c r="C1322" s="117" t="s">
        <v>66</v>
      </c>
      <c r="D1322" s="120" t="s">
        <v>131</v>
      </c>
      <c r="E1322" s="117" t="s">
        <v>25</v>
      </c>
      <c r="F1322" s="117">
        <v>100</v>
      </c>
      <c r="G1322" s="117">
        <v>100</v>
      </c>
      <c r="H1322" s="149">
        <f t="shared" si="131"/>
        <v>100</v>
      </c>
      <c r="I1322" s="117"/>
      <c r="J1322" s="123"/>
      <c r="K1322" s="120"/>
      <c r="L1322" s="117"/>
      <c r="M1322" s="124"/>
      <c r="N1322" s="124"/>
      <c r="O1322" s="119"/>
      <c r="P1322" s="132"/>
      <c r="Q1322" s="115"/>
      <c r="R1322" s="117"/>
      <c r="S1322" s="599"/>
      <c r="T1322" s="232"/>
    </row>
    <row r="1323" spans="1:20" s="129" customFormat="1" ht="40.5" customHeight="1" x14ac:dyDescent="0.35">
      <c r="A1323" s="500"/>
      <c r="B1323" s="504"/>
      <c r="C1323" s="208"/>
      <c r="D1323" s="200" t="s">
        <v>6</v>
      </c>
      <c r="E1323" s="208"/>
      <c r="F1323" s="201"/>
      <c r="G1323" s="201"/>
      <c r="H1323" s="204"/>
      <c r="I1323" s="204">
        <f>(H1318+H1319+H1320+H1321+H1322)/5</f>
        <v>100</v>
      </c>
      <c r="J1323" s="199"/>
      <c r="K1323" s="200" t="s">
        <v>6</v>
      </c>
      <c r="L1323" s="201"/>
      <c r="M1323" s="205"/>
      <c r="N1323" s="205"/>
      <c r="O1323" s="204"/>
      <c r="P1323" s="204">
        <f>O1318</f>
        <v>101.16279069767442</v>
      </c>
      <c r="Q1323" s="204">
        <f>(I1323+P1323)/2</f>
        <v>100.58139534883722</v>
      </c>
      <c r="R1323" s="208" t="s">
        <v>31</v>
      </c>
      <c r="S1323" s="599"/>
      <c r="T1323" s="128"/>
    </row>
    <row r="1324" spans="1:20" s="233" customFormat="1" ht="57.75" customHeight="1" x14ac:dyDescent="0.35">
      <c r="A1324" s="500"/>
      <c r="B1324" s="504"/>
      <c r="C1324" s="116" t="s">
        <v>28</v>
      </c>
      <c r="D1324" s="159" t="s">
        <v>134</v>
      </c>
      <c r="E1324" s="117"/>
      <c r="F1324" s="117"/>
      <c r="G1324" s="117"/>
      <c r="H1324" s="115"/>
      <c r="I1324" s="115"/>
      <c r="J1324" s="116" t="s">
        <v>28</v>
      </c>
      <c r="K1324" s="159" t="str">
        <f>D1324</f>
        <v>Реализация основных общеобразовательных программ среднего общего образования</v>
      </c>
      <c r="L1324" s="117"/>
      <c r="M1324" s="124"/>
      <c r="N1324" s="124"/>
      <c r="O1324" s="115"/>
      <c r="P1324" s="132"/>
      <c r="Q1324" s="115"/>
      <c r="R1324" s="117"/>
      <c r="S1324" s="599"/>
      <c r="T1324" s="232"/>
    </row>
    <row r="1325" spans="1:20" s="233" customFormat="1" ht="74.25" customHeight="1" x14ac:dyDescent="0.35">
      <c r="A1325" s="500"/>
      <c r="B1325" s="504"/>
      <c r="C1325" s="117" t="s">
        <v>29</v>
      </c>
      <c r="D1325" s="120" t="s">
        <v>135</v>
      </c>
      <c r="E1325" s="117" t="s">
        <v>25</v>
      </c>
      <c r="F1325" s="117">
        <v>100</v>
      </c>
      <c r="G1325" s="117">
        <v>100</v>
      </c>
      <c r="H1325" s="149">
        <f t="shared" ref="H1325:H1329" si="132">IF(G1325/F1325*100&gt;100,100,G1325/F1325*100)</f>
        <v>100</v>
      </c>
      <c r="I1325" s="117"/>
      <c r="J1325" s="123" t="s">
        <v>29</v>
      </c>
      <c r="K1325" s="120" t="s">
        <v>90</v>
      </c>
      <c r="L1325" s="117" t="s">
        <v>38</v>
      </c>
      <c r="M1325" s="117">
        <v>41</v>
      </c>
      <c r="N1325" s="117">
        <v>40</v>
      </c>
      <c r="O1325" s="119">
        <f>IF(N1325/M1325*100&gt;110,110,N1325/M1325*100)</f>
        <v>97.560975609756099</v>
      </c>
      <c r="P1325" s="117"/>
      <c r="Q1325" s="115"/>
      <c r="R1325" s="117"/>
      <c r="S1325" s="599"/>
      <c r="T1325" s="232"/>
    </row>
    <row r="1326" spans="1:20" s="233" customFormat="1" x14ac:dyDescent="0.35">
      <c r="A1326" s="500"/>
      <c r="B1326" s="504"/>
      <c r="C1326" s="117" t="s">
        <v>30</v>
      </c>
      <c r="D1326" s="120" t="s">
        <v>592</v>
      </c>
      <c r="E1326" s="117" t="s">
        <v>25</v>
      </c>
      <c r="F1326" s="117">
        <v>100</v>
      </c>
      <c r="G1326" s="117">
        <v>100</v>
      </c>
      <c r="H1326" s="149">
        <f t="shared" si="132"/>
        <v>100</v>
      </c>
      <c r="I1326" s="117"/>
      <c r="J1326" s="123"/>
      <c r="K1326" s="120"/>
      <c r="L1326" s="117"/>
      <c r="M1326" s="124"/>
      <c r="N1326" s="124"/>
      <c r="O1326" s="119"/>
      <c r="P1326" s="132"/>
      <c r="Q1326" s="115"/>
      <c r="R1326" s="117"/>
      <c r="S1326" s="599"/>
      <c r="T1326" s="232"/>
    </row>
    <row r="1327" spans="1:20" s="233" customFormat="1" ht="57" customHeight="1" x14ac:dyDescent="0.35">
      <c r="A1327" s="500"/>
      <c r="B1327" s="504"/>
      <c r="C1327" s="117" t="s">
        <v>52</v>
      </c>
      <c r="D1327" s="120" t="s">
        <v>488</v>
      </c>
      <c r="E1327" s="117" t="s">
        <v>25</v>
      </c>
      <c r="F1327" s="117">
        <v>100</v>
      </c>
      <c r="G1327" s="117">
        <v>100</v>
      </c>
      <c r="H1327" s="149">
        <f t="shared" si="132"/>
        <v>100</v>
      </c>
      <c r="I1327" s="117"/>
      <c r="J1327" s="123"/>
      <c r="K1327" s="120"/>
      <c r="L1327" s="117"/>
      <c r="M1327" s="124"/>
      <c r="N1327" s="124"/>
      <c r="O1327" s="119"/>
      <c r="P1327" s="132"/>
      <c r="Q1327" s="115"/>
      <c r="R1327" s="117"/>
      <c r="S1327" s="599"/>
      <c r="T1327" s="232"/>
    </row>
    <row r="1328" spans="1:20" s="233" customFormat="1" ht="67.5" customHeight="1" x14ac:dyDescent="0.35">
      <c r="A1328" s="500"/>
      <c r="B1328" s="504"/>
      <c r="C1328" s="117" t="s">
        <v>53</v>
      </c>
      <c r="D1328" s="120" t="s">
        <v>89</v>
      </c>
      <c r="E1328" s="117" t="s">
        <v>25</v>
      </c>
      <c r="F1328" s="117">
        <v>90</v>
      </c>
      <c r="G1328" s="117">
        <v>100</v>
      </c>
      <c r="H1328" s="149">
        <f t="shared" si="132"/>
        <v>100</v>
      </c>
      <c r="I1328" s="117"/>
      <c r="J1328" s="123"/>
      <c r="K1328" s="120"/>
      <c r="L1328" s="117"/>
      <c r="M1328" s="124"/>
      <c r="N1328" s="124"/>
      <c r="O1328" s="119"/>
      <c r="P1328" s="132"/>
      <c r="Q1328" s="115"/>
      <c r="R1328" s="117"/>
      <c r="S1328" s="599"/>
      <c r="T1328" s="232"/>
    </row>
    <row r="1329" spans="1:20" s="233" customFormat="1" ht="125.25" customHeight="1" x14ac:dyDescent="0.35">
      <c r="A1329" s="500"/>
      <c r="B1329" s="504"/>
      <c r="C1329" s="117" t="s">
        <v>136</v>
      </c>
      <c r="D1329" s="120" t="s">
        <v>131</v>
      </c>
      <c r="E1329" s="117" t="s">
        <v>25</v>
      </c>
      <c r="F1329" s="117">
        <v>100</v>
      </c>
      <c r="G1329" s="117">
        <v>100</v>
      </c>
      <c r="H1329" s="149">
        <f t="shared" si="132"/>
        <v>100</v>
      </c>
      <c r="I1329" s="117"/>
      <c r="J1329" s="123"/>
      <c r="K1329" s="120"/>
      <c r="L1329" s="117"/>
      <c r="M1329" s="124"/>
      <c r="N1329" s="124"/>
      <c r="O1329" s="119"/>
      <c r="P1329" s="132"/>
      <c r="Q1329" s="115"/>
      <c r="R1329" s="117"/>
      <c r="S1329" s="599"/>
      <c r="T1329" s="232"/>
    </row>
    <row r="1330" spans="1:20" s="450" customFormat="1" ht="40.5" customHeight="1" x14ac:dyDescent="0.35">
      <c r="A1330" s="500"/>
      <c r="B1330" s="504"/>
      <c r="C1330" s="208"/>
      <c r="D1330" s="200" t="s">
        <v>6</v>
      </c>
      <c r="E1330" s="208"/>
      <c r="F1330" s="201"/>
      <c r="G1330" s="201"/>
      <c r="H1330" s="204"/>
      <c r="I1330" s="204">
        <f>(H1325+H1326+H1327+H1328+H1329)/5</f>
        <v>100</v>
      </c>
      <c r="J1330" s="199"/>
      <c r="K1330" s="200" t="s">
        <v>6</v>
      </c>
      <c r="L1330" s="201"/>
      <c r="M1330" s="205"/>
      <c r="N1330" s="205"/>
      <c r="O1330" s="204"/>
      <c r="P1330" s="204">
        <f>O1325</f>
        <v>97.560975609756099</v>
      </c>
      <c r="Q1330" s="204">
        <f>(I1330+P1330)/2</f>
        <v>98.780487804878049</v>
      </c>
      <c r="R1330" s="208" t="s">
        <v>376</v>
      </c>
      <c r="S1330" s="599"/>
      <c r="T1330" s="449"/>
    </row>
    <row r="1331" spans="1:20" s="233" customFormat="1" x14ac:dyDescent="0.35">
      <c r="A1331" s="500"/>
      <c r="B1331" s="504"/>
      <c r="C1331" s="116" t="s">
        <v>42</v>
      </c>
      <c r="D1331" s="159" t="s">
        <v>91</v>
      </c>
      <c r="E1331" s="117"/>
      <c r="F1331" s="117"/>
      <c r="G1331" s="117"/>
      <c r="H1331" s="115"/>
      <c r="I1331" s="115"/>
      <c r="J1331" s="116" t="s">
        <v>42</v>
      </c>
      <c r="K1331" s="159" t="s">
        <v>91</v>
      </c>
      <c r="L1331" s="117"/>
      <c r="M1331" s="124"/>
      <c r="N1331" s="124"/>
      <c r="O1331" s="115"/>
      <c r="P1331" s="132"/>
      <c r="Q1331" s="115"/>
      <c r="R1331" s="117"/>
      <c r="S1331" s="599"/>
      <c r="T1331" s="232"/>
    </row>
    <row r="1332" spans="1:20" s="233" customFormat="1" ht="47.25" customHeight="1" x14ac:dyDescent="0.35">
      <c r="A1332" s="500"/>
      <c r="B1332" s="504"/>
      <c r="C1332" s="117" t="s">
        <v>43</v>
      </c>
      <c r="D1332" s="120" t="s">
        <v>137</v>
      </c>
      <c r="E1332" s="117" t="s">
        <v>25</v>
      </c>
      <c r="F1332" s="117">
        <v>100</v>
      </c>
      <c r="G1332" s="117">
        <v>100</v>
      </c>
      <c r="H1332" s="149">
        <f t="shared" ref="H1332:H1333" si="133">IF(G1332/F1332*100&gt;100,100,G1332/F1332*100)</f>
        <v>100</v>
      </c>
      <c r="I1332" s="117"/>
      <c r="J1332" s="123" t="s">
        <v>43</v>
      </c>
      <c r="K1332" s="120" t="s">
        <v>90</v>
      </c>
      <c r="L1332" s="117" t="s">
        <v>38</v>
      </c>
      <c r="M1332" s="117">
        <v>51</v>
      </c>
      <c r="N1332" s="117">
        <v>51</v>
      </c>
      <c r="O1332" s="119">
        <f>IF(N1332/M1332*100&gt;110,110,N1332/M1332*100)</f>
        <v>100</v>
      </c>
      <c r="P1332" s="132"/>
      <c r="Q1332" s="115"/>
      <c r="R1332" s="117"/>
      <c r="S1332" s="599"/>
      <c r="T1332" s="232"/>
    </row>
    <row r="1333" spans="1:20" s="233" customFormat="1" ht="78.75" customHeight="1" x14ac:dyDescent="0.35">
      <c r="A1333" s="500"/>
      <c r="B1333" s="504"/>
      <c r="C1333" s="117" t="s">
        <v>138</v>
      </c>
      <c r="D1333" s="120" t="s">
        <v>139</v>
      </c>
      <c r="E1333" s="117" t="s">
        <v>25</v>
      </c>
      <c r="F1333" s="117">
        <v>90</v>
      </c>
      <c r="G1333" s="117">
        <v>90</v>
      </c>
      <c r="H1333" s="149">
        <f t="shared" si="133"/>
        <v>100</v>
      </c>
      <c r="I1333" s="117"/>
      <c r="J1333" s="123"/>
      <c r="K1333" s="120"/>
      <c r="L1333" s="117"/>
      <c r="M1333" s="124"/>
      <c r="N1333" s="124"/>
      <c r="O1333" s="119"/>
      <c r="P1333" s="132"/>
      <c r="Q1333" s="115"/>
      <c r="R1333" s="117"/>
      <c r="S1333" s="599"/>
      <c r="T1333" s="232"/>
    </row>
    <row r="1334" spans="1:20" s="129" customFormat="1" ht="40.5" customHeight="1" x14ac:dyDescent="0.35">
      <c r="A1334" s="500"/>
      <c r="B1334" s="504"/>
      <c r="C1334" s="208"/>
      <c r="D1334" s="200" t="s">
        <v>6</v>
      </c>
      <c r="E1334" s="208"/>
      <c r="F1334" s="201"/>
      <c r="G1334" s="201"/>
      <c r="H1334" s="204"/>
      <c r="I1334" s="204">
        <f>(H1332+H1333)/2</f>
        <v>100</v>
      </c>
      <c r="J1334" s="199"/>
      <c r="K1334" s="200" t="s">
        <v>6</v>
      </c>
      <c r="L1334" s="201"/>
      <c r="M1334" s="205"/>
      <c r="N1334" s="205"/>
      <c r="O1334" s="204"/>
      <c r="P1334" s="204">
        <f>O1332</f>
        <v>100</v>
      </c>
      <c r="Q1334" s="204">
        <f>(I1334+P1334)/2</f>
        <v>100</v>
      </c>
      <c r="R1334" s="208" t="s">
        <v>31</v>
      </c>
      <c r="S1334" s="599"/>
      <c r="T1334" s="128"/>
    </row>
    <row r="1335" spans="1:20" s="233" customFormat="1" ht="60.75" customHeight="1" x14ac:dyDescent="0.35">
      <c r="A1335" s="500"/>
      <c r="B1335" s="504"/>
      <c r="C1335" s="116" t="s">
        <v>165</v>
      </c>
      <c r="D1335" s="159" t="s">
        <v>213</v>
      </c>
      <c r="E1335" s="117"/>
      <c r="F1335" s="117"/>
      <c r="G1335" s="117"/>
      <c r="H1335" s="115"/>
      <c r="I1335" s="115"/>
      <c r="J1335" s="116" t="s">
        <v>165</v>
      </c>
      <c r="K1335" s="159" t="str">
        <f>D1335</f>
        <v>Реализация дополнительных общеразвивающих программ</v>
      </c>
      <c r="L1335" s="117"/>
      <c r="M1335" s="124"/>
      <c r="N1335" s="124"/>
      <c r="O1335" s="115"/>
      <c r="P1335" s="132"/>
      <c r="Q1335" s="115"/>
      <c r="R1335" s="116"/>
      <c r="S1335" s="599"/>
      <c r="T1335" s="232"/>
    </row>
    <row r="1336" spans="1:20" s="233" customFormat="1" ht="80.25" customHeight="1" x14ac:dyDescent="0.35">
      <c r="A1336" s="500"/>
      <c r="B1336" s="504"/>
      <c r="C1336" s="117" t="s">
        <v>166</v>
      </c>
      <c r="D1336" s="120" t="s">
        <v>139</v>
      </c>
      <c r="E1336" s="117" t="s">
        <v>25</v>
      </c>
      <c r="F1336" s="117">
        <v>90</v>
      </c>
      <c r="G1336" s="117">
        <v>90</v>
      </c>
      <c r="H1336" s="149">
        <f>IF(G1336/F1336*100&gt;100,100,G1336/F1336*100)</f>
        <v>100</v>
      </c>
      <c r="I1336" s="117"/>
      <c r="J1336" s="123" t="str">
        <f>C1336</f>
        <v>5.1.</v>
      </c>
      <c r="K1336" s="120" t="s">
        <v>489</v>
      </c>
      <c r="L1336" s="117" t="s">
        <v>353</v>
      </c>
      <c r="M1336" s="117">
        <v>36720</v>
      </c>
      <c r="N1336" s="117">
        <v>36878</v>
      </c>
      <c r="O1336" s="119">
        <f>IF(N1336/M1336*100&gt;110,110,N1336/M1336*100)</f>
        <v>100.43028322440087</v>
      </c>
      <c r="P1336" s="132"/>
      <c r="Q1336" s="115"/>
      <c r="R1336" s="117"/>
      <c r="S1336" s="599"/>
      <c r="T1336" s="232"/>
    </row>
    <row r="1337" spans="1:20" s="129" customFormat="1" ht="39" customHeight="1" x14ac:dyDescent="0.35">
      <c r="A1337" s="500"/>
      <c r="B1337" s="504"/>
      <c r="C1337" s="208"/>
      <c r="D1337" s="200" t="s">
        <v>6</v>
      </c>
      <c r="E1337" s="208"/>
      <c r="F1337" s="201"/>
      <c r="G1337" s="201"/>
      <c r="H1337" s="204"/>
      <c r="I1337" s="204">
        <f>H1336</f>
        <v>100</v>
      </c>
      <c r="J1337" s="199"/>
      <c r="K1337" s="200" t="s">
        <v>6</v>
      </c>
      <c r="L1337" s="201"/>
      <c r="M1337" s="205"/>
      <c r="N1337" s="205"/>
      <c r="O1337" s="204"/>
      <c r="P1337" s="204">
        <f>O1336</f>
        <v>100.43028322440087</v>
      </c>
      <c r="Q1337" s="204">
        <f>(I1337+P1337)/2</f>
        <v>100.21514161220043</v>
      </c>
      <c r="R1337" s="208" t="s">
        <v>31</v>
      </c>
      <c r="S1337" s="599"/>
      <c r="T1337" s="128"/>
    </row>
    <row r="1338" spans="1:20" s="233" customFormat="1" ht="63.75" customHeight="1" x14ac:dyDescent="0.35">
      <c r="A1338" s="500">
        <v>71</v>
      </c>
      <c r="B1338" s="504" t="s">
        <v>184</v>
      </c>
      <c r="C1338" s="116" t="s">
        <v>12</v>
      </c>
      <c r="D1338" s="159" t="s">
        <v>129</v>
      </c>
      <c r="E1338" s="116"/>
      <c r="F1338" s="116"/>
      <c r="G1338" s="116"/>
      <c r="H1338" s="115"/>
      <c r="I1338" s="115"/>
      <c r="J1338" s="116" t="s">
        <v>12</v>
      </c>
      <c r="K1338" s="159" t="s">
        <v>129</v>
      </c>
      <c r="L1338" s="117"/>
      <c r="M1338" s="117"/>
      <c r="N1338" s="117"/>
      <c r="O1338" s="115"/>
      <c r="P1338" s="132"/>
      <c r="Q1338" s="115"/>
      <c r="R1338" s="117"/>
      <c r="S1338" s="599" t="s">
        <v>286</v>
      </c>
      <c r="T1338" s="232"/>
    </row>
    <row r="1339" spans="1:20" s="233" customFormat="1" ht="80.25" customHeight="1" x14ac:dyDescent="0.35">
      <c r="A1339" s="500"/>
      <c r="B1339" s="504"/>
      <c r="C1339" s="117" t="s">
        <v>7</v>
      </c>
      <c r="D1339" s="120" t="s">
        <v>130</v>
      </c>
      <c r="E1339" s="117" t="s">
        <v>25</v>
      </c>
      <c r="F1339" s="117">
        <v>100</v>
      </c>
      <c r="G1339" s="117">
        <v>100</v>
      </c>
      <c r="H1339" s="149">
        <f t="shared" ref="H1339:H1343" si="134">IF(G1339/F1339*100&gt;100,100,G1339/F1339*100)</f>
        <v>100</v>
      </c>
      <c r="I1339" s="117"/>
      <c r="J1339" s="117" t="s">
        <v>7</v>
      </c>
      <c r="K1339" s="120" t="s">
        <v>90</v>
      </c>
      <c r="L1339" s="117" t="s">
        <v>38</v>
      </c>
      <c r="M1339" s="117">
        <v>364</v>
      </c>
      <c r="N1339" s="117">
        <v>368</v>
      </c>
      <c r="O1339" s="119">
        <f>IF(N1339/M1339*100&gt;110,110,N1339/M1339*100)</f>
        <v>101.09890109890109</v>
      </c>
      <c r="P1339" s="132"/>
      <c r="Q1339" s="115"/>
      <c r="R1339" s="117"/>
      <c r="S1339" s="599"/>
      <c r="T1339" s="232"/>
    </row>
    <row r="1340" spans="1:20" s="233" customFormat="1" x14ac:dyDescent="0.35">
      <c r="A1340" s="500"/>
      <c r="B1340" s="504"/>
      <c r="C1340" s="117" t="s">
        <v>8</v>
      </c>
      <c r="D1340" s="120" t="s">
        <v>593</v>
      </c>
      <c r="E1340" s="117" t="s">
        <v>25</v>
      </c>
      <c r="F1340" s="117">
        <v>100</v>
      </c>
      <c r="G1340" s="117">
        <v>100</v>
      </c>
      <c r="H1340" s="149">
        <f t="shared" si="134"/>
        <v>100</v>
      </c>
      <c r="I1340" s="117"/>
      <c r="J1340" s="117"/>
      <c r="K1340" s="133"/>
      <c r="L1340" s="117"/>
      <c r="M1340" s="122"/>
      <c r="N1340" s="122"/>
      <c r="O1340" s="119"/>
      <c r="P1340" s="132"/>
      <c r="Q1340" s="115"/>
      <c r="R1340" s="117"/>
      <c r="S1340" s="599"/>
      <c r="T1340" s="232"/>
    </row>
    <row r="1341" spans="1:20" s="233" customFormat="1" ht="48.75" customHeight="1" x14ac:dyDescent="0.35">
      <c r="A1341" s="500"/>
      <c r="B1341" s="504"/>
      <c r="C1341" s="117" t="s">
        <v>9</v>
      </c>
      <c r="D1341" s="120" t="s">
        <v>488</v>
      </c>
      <c r="E1341" s="117" t="s">
        <v>25</v>
      </c>
      <c r="F1341" s="117">
        <v>100</v>
      </c>
      <c r="G1341" s="117">
        <v>100</v>
      </c>
      <c r="H1341" s="149">
        <f t="shared" si="134"/>
        <v>100</v>
      </c>
      <c r="I1341" s="117"/>
      <c r="J1341" s="123"/>
      <c r="K1341" s="120"/>
      <c r="L1341" s="117"/>
      <c r="M1341" s="124"/>
      <c r="N1341" s="124"/>
      <c r="O1341" s="119"/>
      <c r="P1341" s="132"/>
      <c r="Q1341" s="115"/>
      <c r="R1341" s="117"/>
      <c r="S1341" s="599"/>
      <c r="T1341" s="232"/>
    </row>
    <row r="1342" spans="1:20" s="233" customFormat="1" ht="78.75" customHeight="1" x14ac:dyDescent="0.35">
      <c r="A1342" s="500"/>
      <c r="B1342" s="504"/>
      <c r="C1342" s="117" t="s">
        <v>10</v>
      </c>
      <c r="D1342" s="120" t="s">
        <v>89</v>
      </c>
      <c r="E1342" s="117" t="s">
        <v>25</v>
      </c>
      <c r="F1342" s="117">
        <v>90</v>
      </c>
      <c r="G1342" s="117">
        <v>100</v>
      </c>
      <c r="H1342" s="149">
        <f t="shared" si="134"/>
        <v>100</v>
      </c>
      <c r="I1342" s="117"/>
      <c r="J1342" s="123"/>
      <c r="K1342" s="120"/>
      <c r="L1342" s="117"/>
      <c r="M1342" s="124"/>
      <c r="N1342" s="124"/>
      <c r="O1342" s="119"/>
      <c r="P1342" s="132"/>
      <c r="Q1342" s="115"/>
      <c r="R1342" s="117"/>
      <c r="S1342" s="599"/>
      <c r="T1342" s="232"/>
    </row>
    <row r="1343" spans="1:20" s="233" customFormat="1" ht="126" customHeight="1" x14ac:dyDescent="0.35">
      <c r="A1343" s="500"/>
      <c r="B1343" s="504"/>
      <c r="C1343" s="117" t="s">
        <v>35</v>
      </c>
      <c r="D1343" s="120" t="s">
        <v>131</v>
      </c>
      <c r="E1343" s="117" t="s">
        <v>25</v>
      </c>
      <c r="F1343" s="117">
        <v>100</v>
      </c>
      <c r="G1343" s="117">
        <v>100</v>
      </c>
      <c r="H1343" s="149">
        <f t="shared" si="134"/>
        <v>100</v>
      </c>
      <c r="I1343" s="117"/>
      <c r="J1343" s="123"/>
      <c r="K1343" s="120"/>
      <c r="L1343" s="117"/>
      <c r="M1343" s="124"/>
      <c r="N1343" s="124"/>
      <c r="O1343" s="119"/>
      <c r="P1343" s="132"/>
      <c r="Q1343" s="115"/>
      <c r="R1343" s="117"/>
      <c r="S1343" s="599"/>
      <c r="T1343" s="232"/>
    </row>
    <row r="1344" spans="1:20" s="129" customFormat="1" ht="40.5" customHeight="1" x14ac:dyDescent="0.35">
      <c r="A1344" s="500"/>
      <c r="B1344" s="504"/>
      <c r="C1344" s="208"/>
      <c r="D1344" s="200" t="s">
        <v>6</v>
      </c>
      <c r="E1344" s="208"/>
      <c r="F1344" s="201"/>
      <c r="G1344" s="201"/>
      <c r="H1344" s="204"/>
      <c r="I1344" s="204">
        <f>(H1339+H1340+H1341+H1342+H1343)/5</f>
        <v>100</v>
      </c>
      <c r="J1344" s="199"/>
      <c r="K1344" s="200" t="s">
        <v>6</v>
      </c>
      <c r="L1344" s="201"/>
      <c r="M1344" s="205"/>
      <c r="N1344" s="205"/>
      <c r="O1344" s="204"/>
      <c r="P1344" s="204">
        <f>O1339</f>
        <v>101.09890109890109</v>
      </c>
      <c r="Q1344" s="204">
        <f>(I1344+P1344)/2</f>
        <v>100.54945054945054</v>
      </c>
      <c r="R1344" s="208" t="s">
        <v>31</v>
      </c>
      <c r="S1344" s="599"/>
      <c r="T1344" s="128"/>
    </row>
    <row r="1345" spans="1:20" s="233" customFormat="1" ht="66" customHeight="1" x14ac:dyDescent="0.35">
      <c r="A1345" s="500"/>
      <c r="B1345" s="504"/>
      <c r="C1345" s="116" t="s">
        <v>13</v>
      </c>
      <c r="D1345" s="159" t="s">
        <v>132</v>
      </c>
      <c r="E1345" s="117"/>
      <c r="F1345" s="117"/>
      <c r="G1345" s="117"/>
      <c r="H1345" s="115"/>
      <c r="I1345" s="115"/>
      <c r="J1345" s="116" t="s">
        <v>13</v>
      </c>
      <c r="K1345" s="159" t="s">
        <v>132</v>
      </c>
      <c r="L1345" s="117"/>
      <c r="M1345" s="124"/>
      <c r="N1345" s="124"/>
      <c r="O1345" s="115"/>
      <c r="P1345" s="132"/>
      <c r="Q1345" s="115"/>
      <c r="R1345" s="117"/>
      <c r="S1345" s="599"/>
      <c r="T1345" s="232"/>
    </row>
    <row r="1346" spans="1:20" s="233" customFormat="1" ht="66" customHeight="1" x14ac:dyDescent="0.35">
      <c r="A1346" s="500"/>
      <c r="B1346" s="504"/>
      <c r="C1346" s="117" t="s">
        <v>14</v>
      </c>
      <c r="D1346" s="120" t="s">
        <v>133</v>
      </c>
      <c r="E1346" s="117" t="s">
        <v>25</v>
      </c>
      <c r="F1346" s="117">
        <v>100</v>
      </c>
      <c r="G1346" s="117">
        <v>100</v>
      </c>
      <c r="H1346" s="149">
        <f t="shared" ref="H1346:H1350" si="135">IF(G1346/F1346*100&gt;100,100,G1346/F1346*100)</f>
        <v>100</v>
      </c>
      <c r="I1346" s="117"/>
      <c r="J1346" s="123" t="s">
        <v>14</v>
      </c>
      <c r="K1346" s="120" t="s">
        <v>90</v>
      </c>
      <c r="L1346" s="117" t="s">
        <v>38</v>
      </c>
      <c r="M1346" s="117">
        <v>385</v>
      </c>
      <c r="N1346" s="117">
        <v>398</v>
      </c>
      <c r="O1346" s="119">
        <f>IF(N1346/M1346*100&gt;110,110,N1346/M1346*100)</f>
        <v>103.37662337662337</v>
      </c>
      <c r="P1346" s="117"/>
      <c r="Q1346" s="115"/>
      <c r="R1346" s="117"/>
      <c r="S1346" s="599"/>
      <c r="T1346" s="232"/>
    </row>
    <row r="1347" spans="1:20" s="233" customFormat="1" x14ac:dyDescent="0.35">
      <c r="A1347" s="500"/>
      <c r="B1347" s="504"/>
      <c r="C1347" s="117" t="s">
        <v>15</v>
      </c>
      <c r="D1347" s="120" t="s">
        <v>591</v>
      </c>
      <c r="E1347" s="117" t="s">
        <v>25</v>
      </c>
      <c r="F1347" s="117">
        <v>100</v>
      </c>
      <c r="G1347" s="117">
        <v>100</v>
      </c>
      <c r="H1347" s="149">
        <f t="shared" si="135"/>
        <v>100</v>
      </c>
      <c r="I1347" s="117"/>
      <c r="J1347" s="123"/>
      <c r="K1347" s="120"/>
      <c r="L1347" s="117"/>
      <c r="M1347" s="124"/>
      <c r="N1347" s="124"/>
      <c r="O1347" s="119"/>
      <c r="P1347" s="132"/>
      <c r="Q1347" s="115"/>
      <c r="R1347" s="117"/>
      <c r="S1347" s="599"/>
      <c r="T1347" s="232"/>
    </row>
    <row r="1348" spans="1:20" s="233" customFormat="1" ht="50.25" customHeight="1" x14ac:dyDescent="0.35">
      <c r="A1348" s="500"/>
      <c r="B1348" s="504"/>
      <c r="C1348" s="117" t="s">
        <v>39</v>
      </c>
      <c r="D1348" s="120" t="s">
        <v>488</v>
      </c>
      <c r="E1348" s="117" t="s">
        <v>25</v>
      </c>
      <c r="F1348" s="117">
        <v>100</v>
      </c>
      <c r="G1348" s="117">
        <v>100</v>
      </c>
      <c r="H1348" s="149">
        <f t="shared" si="135"/>
        <v>100</v>
      </c>
      <c r="I1348" s="117"/>
      <c r="J1348" s="123"/>
      <c r="K1348" s="120"/>
      <c r="L1348" s="117"/>
      <c r="M1348" s="124"/>
      <c r="N1348" s="124"/>
      <c r="O1348" s="119"/>
      <c r="P1348" s="132"/>
      <c r="Q1348" s="115"/>
      <c r="R1348" s="117"/>
      <c r="S1348" s="599"/>
      <c r="T1348" s="232"/>
    </row>
    <row r="1349" spans="1:20" s="233" customFormat="1" ht="57.75" customHeight="1" x14ac:dyDescent="0.35">
      <c r="A1349" s="500"/>
      <c r="B1349" s="504"/>
      <c r="C1349" s="117" t="s">
        <v>45</v>
      </c>
      <c r="D1349" s="120" t="s">
        <v>406</v>
      </c>
      <c r="E1349" s="117" t="s">
        <v>25</v>
      </c>
      <c r="F1349" s="117">
        <v>90</v>
      </c>
      <c r="G1349" s="117">
        <v>100</v>
      </c>
      <c r="H1349" s="149">
        <f t="shared" si="135"/>
        <v>100</v>
      </c>
      <c r="I1349" s="117"/>
      <c r="J1349" s="123"/>
      <c r="K1349" s="120"/>
      <c r="L1349" s="117"/>
      <c r="M1349" s="124"/>
      <c r="N1349" s="124"/>
      <c r="O1349" s="119"/>
      <c r="P1349" s="132"/>
      <c r="Q1349" s="115"/>
      <c r="R1349" s="117"/>
      <c r="S1349" s="599"/>
      <c r="T1349" s="232"/>
    </row>
    <row r="1350" spans="1:20" s="233" customFormat="1" ht="123.75" customHeight="1" x14ac:dyDescent="0.35">
      <c r="A1350" s="500"/>
      <c r="B1350" s="504"/>
      <c r="C1350" s="117" t="s">
        <v>66</v>
      </c>
      <c r="D1350" s="120" t="s">
        <v>131</v>
      </c>
      <c r="E1350" s="117" t="s">
        <v>25</v>
      </c>
      <c r="F1350" s="117">
        <v>100</v>
      </c>
      <c r="G1350" s="117">
        <v>100</v>
      </c>
      <c r="H1350" s="149">
        <f t="shared" si="135"/>
        <v>100</v>
      </c>
      <c r="I1350" s="117"/>
      <c r="J1350" s="123"/>
      <c r="K1350" s="120"/>
      <c r="L1350" s="117"/>
      <c r="M1350" s="124"/>
      <c r="N1350" s="124"/>
      <c r="O1350" s="119"/>
      <c r="P1350" s="132"/>
      <c r="Q1350" s="115"/>
      <c r="R1350" s="117"/>
      <c r="S1350" s="599"/>
      <c r="T1350" s="232"/>
    </row>
    <row r="1351" spans="1:20" s="129" customFormat="1" ht="40.5" customHeight="1" x14ac:dyDescent="0.35">
      <c r="A1351" s="500"/>
      <c r="B1351" s="504"/>
      <c r="C1351" s="208"/>
      <c r="D1351" s="200" t="s">
        <v>6</v>
      </c>
      <c r="E1351" s="208"/>
      <c r="F1351" s="201"/>
      <c r="G1351" s="201"/>
      <c r="H1351" s="204"/>
      <c r="I1351" s="204">
        <f>(H1346+H1347+H1348+H1349+H1350)/5</f>
        <v>100</v>
      </c>
      <c r="J1351" s="199"/>
      <c r="K1351" s="200" t="s">
        <v>6</v>
      </c>
      <c r="L1351" s="201"/>
      <c r="M1351" s="205"/>
      <c r="N1351" s="205"/>
      <c r="O1351" s="204"/>
      <c r="P1351" s="204">
        <f>O1346</f>
        <v>103.37662337662337</v>
      </c>
      <c r="Q1351" s="204">
        <f>(I1351+P1351)/2</f>
        <v>101.68831168831169</v>
      </c>
      <c r="R1351" s="208" t="s">
        <v>31</v>
      </c>
      <c r="S1351" s="599"/>
      <c r="T1351" s="128"/>
    </row>
    <row r="1352" spans="1:20" s="233" customFormat="1" ht="59.25" customHeight="1" x14ac:dyDescent="0.35">
      <c r="A1352" s="500"/>
      <c r="B1352" s="504"/>
      <c r="C1352" s="116" t="s">
        <v>28</v>
      </c>
      <c r="D1352" s="159" t="s">
        <v>134</v>
      </c>
      <c r="E1352" s="117"/>
      <c r="F1352" s="117"/>
      <c r="G1352" s="117"/>
      <c r="H1352" s="115"/>
      <c r="I1352" s="115"/>
      <c r="J1352" s="116" t="s">
        <v>28</v>
      </c>
      <c r="K1352" s="159" t="str">
        <f>D1352</f>
        <v>Реализация основных общеобразовательных программ среднего общего образования</v>
      </c>
      <c r="L1352" s="117"/>
      <c r="M1352" s="124"/>
      <c r="N1352" s="124"/>
      <c r="O1352" s="115"/>
      <c r="P1352" s="132"/>
      <c r="Q1352" s="115"/>
      <c r="R1352" s="117"/>
      <c r="S1352" s="599"/>
      <c r="T1352" s="232"/>
    </row>
    <row r="1353" spans="1:20" s="233" customFormat="1" ht="84" customHeight="1" x14ac:dyDescent="0.35">
      <c r="A1353" s="500"/>
      <c r="B1353" s="504"/>
      <c r="C1353" s="117" t="s">
        <v>29</v>
      </c>
      <c r="D1353" s="120" t="s">
        <v>135</v>
      </c>
      <c r="E1353" s="117" t="s">
        <v>25</v>
      </c>
      <c r="F1353" s="117">
        <v>100</v>
      </c>
      <c r="G1353" s="117">
        <v>100</v>
      </c>
      <c r="H1353" s="149">
        <f t="shared" ref="H1353:H1357" si="136">IF(G1353/F1353*100&gt;100,100,G1353/F1353*100)</f>
        <v>100</v>
      </c>
      <c r="I1353" s="117"/>
      <c r="J1353" s="123" t="s">
        <v>29</v>
      </c>
      <c r="K1353" s="120" t="s">
        <v>90</v>
      </c>
      <c r="L1353" s="117" t="s">
        <v>38</v>
      </c>
      <c r="M1353" s="117">
        <v>53</v>
      </c>
      <c r="N1353" s="117">
        <v>53</v>
      </c>
      <c r="O1353" s="119">
        <f>IF(N1353/M1353*100&gt;110,110,N1353/M1353*100)</f>
        <v>100</v>
      </c>
      <c r="P1353" s="117"/>
      <c r="Q1353" s="115"/>
      <c r="R1353" s="117"/>
      <c r="S1353" s="599"/>
      <c r="T1353" s="232"/>
    </row>
    <row r="1354" spans="1:20" s="233" customFormat="1" x14ac:dyDescent="0.35">
      <c r="A1354" s="500"/>
      <c r="B1354" s="504"/>
      <c r="C1354" s="117" t="s">
        <v>30</v>
      </c>
      <c r="D1354" s="120" t="s">
        <v>592</v>
      </c>
      <c r="E1354" s="117" t="s">
        <v>25</v>
      </c>
      <c r="F1354" s="117">
        <v>100</v>
      </c>
      <c r="G1354" s="117">
        <v>100</v>
      </c>
      <c r="H1354" s="149">
        <f t="shared" si="136"/>
        <v>100</v>
      </c>
      <c r="I1354" s="117"/>
      <c r="J1354" s="123"/>
      <c r="K1354" s="120"/>
      <c r="L1354" s="117"/>
      <c r="M1354" s="124"/>
      <c r="N1354" s="124"/>
      <c r="O1354" s="119"/>
      <c r="P1354" s="132"/>
      <c r="Q1354" s="115"/>
      <c r="R1354" s="117"/>
      <c r="S1354" s="599"/>
      <c r="T1354" s="232"/>
    </row>
    <row r="1355" spans="1:20" s="233" customFormat="1" ht="42.75" customHeight="1" x14ac:dyDescent="0.35">
      <c r="A1355" s="500"/>
      <c r="B1355" s="504"/>
      <c r="C1355" s="117" t="s">
        <v>52</v>
      </c>
      <c r="D1355" s="120" t="s">
        <v>488</v>
      </c>
      <c r="E1355" s="117" t="s">
        <v>25</v>
      </c>
      <c r="F1355" s="117">
        <v>100</v>
      </c>
      <c r="G1355" s="117">
        <v>100</v>
      </c>
      <c r="H1355" s="149">
        <f t="shared" si="136"/>
        <v>100</v>
      </c>
      <c r="I1355" s="117"/>
      <c r="J1355" s="123"/>
      <c r="K1355" s="120"/>
      <c r="L1355" s="117"/>
      <c r="M1355" s="124"/>
      <c r="N1355" s="124"/>
      <c r="O1355" s="119"/>
      <c r="P1355" s="132"/>
      <c r="Q1355" s="115"/>
      <c r="R1355" s="117"/>
      <c r="S1355" s="599"/>
      <c r="T1355" s="232"/>
    </row>
    <row r="1356" spans="1:20" s="233" customFormat="1" ht="55.5" customHeight="1" x14ac:dyDescent="0.35">
      <c r="A1356" s="500"/>
      <c r="B1356" s="504"/>
      <c r="C1356" s="117" t="s">
        <v>53</v>
      </c>
      <c r="D1356" s="120" t="s">
        <v>406</v>
      </c>
      <c r="E1356" s="117" t="s">
        <v>25</v>
      </c>
      <c r="F1356" s="117">
        <v>90</v>
      </c>
      <c r="G1356" s="117">
        <v>100</v>
      </c>
      <c r="H1356" s="149">
        <f t="shared" si="136"/>
        <v>100</v>
      </c>
      <c r="I1356" s="117"/>
      <c r="J1356" s="123"/>
      <c r="K1356" s="120"/>
      <c r="L1356" s="117"/>
      <c r="M1356" s="124"/>
      <c r="N1356" s="124"/>
      <c r="O1356" s="119"/>
      <c r="P1356" s="132"/>
      <c r="Q1356" s="115"/>
      <c r="R1356" s="117"/>
      <c r="S1356" s="599"/>
      <c r="T1356" s="232"/>
    </row>
    <row r="1357" spans="1:20" s="233" customFormat="1" ht="121.5" customHeight="1" x14ac:dyDescent="0.35">
      <c r="A1357" s="500"/>
      <c r="B1357" s="504"/>
      <c r="C1357" s="117" t="s">
        <v>136</v>
      </c>
      <c r="D1357" s="120" t="s">
        <v>131</v>
      </c>
      <c r="E1357" s="117" t="s">
        <v>25</v>
      </c>
      <c r="F1357" s="117">
        <v>100</v>
      </c>
      <c r="G1357" s="117">
        <v>100</v>
      </c>
      <c r="H1357" s="149">
        <f t="shared" si="136"/>
        <v>100</v>
      </c>
      <c r="I1357" s="117"/>
      <c r="J1357" s="123"/>
      <c r="K1357" s="120"/>
      <c r="L1357" s="117"/>
      <c r="M1357" s="124"/>
      <c r="N1357" s="124"/>
      <c r="O1357" s="119"/>
      <c r="P1357" s="132"/>
      <c r="Q1357" s="115"/>
      <c r="R1357" s="117"/>
      <c r="S1357" s="599"/>
      <c r="T1357" s="232"/>
    </row>
    <row r="1358" spans="1:20" s="129" customFormat="1" ht="40.5" customHeight="1" x14ac:dyDescent="0.35">
      <c r="A1358" s="500"/>
      <c r="B1358" s="504"/>
      <c r="C1358" s="208"/>
      <c r="D1358" s="200" t="s">
        <v>6</v>
      </c>
      <c r="E1358" s="208"/>
      <c r="F1358" s="201"/>
      <c r="G1358" s="201"/>
      <c r="H1358" s="204"/>
      <c r="I1358" s="204">
        <f>(H1353+H1354+H1355+H1356+H1357)/5</f>
        <v>100</v>
      </c>
      <c r="J1358" s="199"/>
      <c r="K1358" s="200" t="s">
        <v>6</v>
      </c>
      <c r="L1358" s="201"/>
      <c r="M1358" s="205"/>
      <c r="N1358" s="205"/>
      <c r="O1358" s="204"/>
      <c r="P1358" s="204">
        <f>O1353</f>
        <v>100</v>
      </c>
      <c r="Q1358" s="204">
        <f>(I1358+P1358)/2</f>
        <v>100</v>
      </c>
      <c r="R1358" s="208" t="s">
        <v>31</v>
      </c>
      <c r="S1358" s="599"/>
      <c r="T1358" s="128"/>
    </row>
    <row r="1359" spans="1:20" s="233" customFormat="1" x14ac:dyDescent="0.35">
      <c r="A1359" s="500"/>
      <c r="B1359" s="504"/>
      <c r="C1359" s="116" t="s">
        <v>42</v>
      </c>
      <c r="D1359" s="159" t="s">
        <v>91</v>
      </c>
      <c r="E1359" s="117"/>
      <c r="F1359" s="117"/>
      <c r="G1359" s="117"/>
      <c r="H1359" s="115"/>
      <c r="I1359" s="115"/>
      <c r="J1359" s="116" t="s">
        <v>42</v>
      </c>
      <c r="K1359" s="159" t="s">
        <v>91</v>
      </c>
      <c r="L1359" s="117"/>
      <c r="M1359" s="124"/>
      <c r="N1359" s="124"/>
      <c r="O1359" s="115"/>
      <c r="P1359" s="132"/>
      <c r="Q1359" s="115"/>
      <c r="R1359" s="117"/>
      <c r="S1359" s="599"/>
      <c r="T1359" s="232"/>
    </row>
    <row r="1360" spans="1:20" s="233" customFormat="1" ht="51.75" customHeight="1" x14ac:dyDescent="0.35">
      <c r="A1360" s="500"/>
      <c r="B1360" s="504"/>
      <c r="C1360" s="117" t="s">
        <v>43</v>
      </c>
      <c r="D1360" s="120" t="s">
        <v>137</v>
      </c>
      <c r="E1360" s="117" t="s">
        <v>25</v>
      </c>
      <c r="F1360" s="117">
        <v>100</v>
      </c>
      <c r="G1360" s="117">
        <v>100</v>
      </c>
      <c r="H1360" s="149">
        <f t="shared" ref="H1360:H1361" si="137">IF(G1360/F1360*100&gt;100,100,G1360/F1360*100)</f>
        <v>100</v>
      </c>
      <c r="I1360" s="117"/>
      <c r="J1360" s="123" t="s">
        <v>43</v>
      </c>
      <c r="K1360" s="120" t="s">
        <v>90</v>
      </c>
      <c r="L1360" s="117" t="s">
        <v>38</v>
      </c>
      <c r="M1360" s="117">
        <v>143</v>
      </c>
      <c r="N1360" s="117">
        <v>143</v>
      </c>
      <c r="O1360" s="119">
        <f>IF(N1360/M1360*100&gt;110,110,N1360/M1360*100)</f>
        <v>100</v>
      </c>
      <c r="P1360" s="132"/>
      <c r="Q1360" s="115"/>
      <c r="R1360" s="117"/>
      <c r="S1360" s="599"/>
      <c r="T1360" s="232"/>
    </row>
    <row r="1361" spans="1:20" s="233" customFormat="1" ht="84" customHeight="1" x14ac:dyDescent="0.35">
      <c r="A1361" s="500"/>
      <c r="B1361" s="504"/>
      <c r="C1361" s="117" t="s">
        <v>138</v>
      </c>
      <c r="D1361" s="120" t="s">
        <v>139</v>
      </c>
      <c r="E1361" s="117" t="s">
        <v>25</v>
      </c>
      <c r="F1361" s="117">
        <v>90</v>
      </c>
      <c r="G1361" s="117">
        <v>90</v>
      </c>
      <c r="H1361" s="149">
        <f t="shared" si="137"/>
        <v>100</v>
      </c>
      <c r="I1361" s="117"/>
      <c r="J1361" s="123"/>
      <c r="K1361" s="120"/>
      <c r="L1361" s="117"/>
      <c r="M1361" s="124"/>
      <c r="N1361" s="124"/>
      <c r="O1361" s="119"/>
      <c r="P1361" s="132"/>
      <c r="Q1361" s="115"/>
      <c r="R1361" s="117"/>
      <c r="S1361" s="599"/>
      <c r="T1361" s="232"/>
    </row>
    <row r="1362" spans="1:20" s="129" customFormat="1" ht="40.5" customHeight="1" x14ac:dyDescent="0.35">
      <c r="A1362" s="500"/>
      <c r="B1362" s="504"/>
      <c r="C1362" s="208"/>
      <c r="D1362" s="200" t="s">
        <v>6</v>
      </c>
      <c r="E1362" s="208"/>
      <c r="F1362" s="201"/>
      <c r="G1362" s="201"/>
      <c r="H1362" s="204"/>
      <c r="I1362" s="204">
        <f>(H1360+H1361)/2</f>
        <v>100</v>
      </c>
      <c r="J1362" s="199"/>
      <c r="K1362" s="200" t="s">
        <v>6</v>
      </c>
      <c r="L1362" s="201"/>
      <c r="M1362" s="205"/>
      <c r="N1362" s="205"/>
      <c r="O1362" s="204"/>
      <c r="P1362" s="204">
        <f>O1360</f>
        <v>100</v>
      </c>
      <c r="Q1362" s="204">
        <f>(I1362+P1362)/2</f>
        <v>100</v>
      </c>
      <c r="R1362" s="208" t="s">
        <v>31</v>
      </c>
      <c r="S1362" s="599"/>
      <c r="T1362" s="128"/>
    </row>
    <row r="1363" spans="1:20" s="233" customFormat="1" ht="62.25" customHeight="1" x14ac:dyDescent="0.35">
      <c r="A1363" s="500"/>
      <c r="B1363" s="504"/>
      <c r="C1363" s="116" t="s">
        <v>165</v>
      </c>
      <c r="D1363" s="159" t="s">
        <v>213</v>
      </c>
      <c r="E1363" s="117"/>
      <c r="F1363" s="117"/>
      <c r="G1363" s="117"/>
      <c r="H1363" s="115"/>
      <c r="I1363" s="115"/>
      <c r="J1363" s="116" t="s">
        <v>165</v>
      </c>
      <c r="K1363" s="159" t="str">
        <f>D1363</f>
        <v>Реализация дополнительных общеразвивающих программ</v>
      </c>
      <c r="L1363" s="117"/>
      <c r="M1363" s="124"/>
      <c r="N1363" s="124"/>
      <c r="O1363" s="115"/>
      <c r="P1363" s="132"/>
      <c r="Q1363" s="115"/>
      <c r="R1363" s="117"/>
      <c r="S1363" s="599"/>
      <c r="T1363" s="232"/>
    </row>
    <row r="1364" spans="1:20" s="233" customFormat="1" ht="77.25" customHeight="1" x14ac:dyDescent="0.35">
      <c r="A1364" s="500"/>
      <c r="B1364" s="504"/>
      <c r="C1364" s="117" t="s">
        <v>166</v>
      </c>
      <c r="D1364" s="120" t="s">
        <v>139</v>
      </c>
      <c r="E1364" s="117" t="s">
        <v>25</v>
      </c>
      <c r="F1364" s="117">
        <v>90</v>
      </c>
      <c r="G1364" s="117">
        <v>90</v>
      </c>
      <c r="H1364" s="149">
        <f>IF(G1364/F1364*100&gt;100,100,G1364/F1364*100)</f>
        <v>100</v>
      </c>
      <c r="I1364" s="117"/>
      <c r="J1364" s="123" t="str">
        <f>C1364</f>
        <v>5.1.</v>
      </c>
      <c r="K1364" s="120" t="s">
        <v>489</v>
      </c>
      <c r="L1364" s="117" t="s">
        <v>353</v>
      </c>
      <c r="M1364" s="117">
        <v>51816</v>
      </c>
      <c r="N1364" s="207">
        <v>51816</v>
      </c>
      <c r="O1364" s="119">
        <f>IF(N1364/M1364*100&gt;110,110,N1364/M1364*100)</f>
        <v>100</v>
      </c>
      <c r="P1364" s="132"/>
      <c r="Q1364" s="115"/>
      <c r="R1364" s="117"/>
      <c r="S1364" s="599"/>
      <c r="T1364" s="232"/>
    </row>
    <row r="1365" spans="1:20" s="129" customFormat="1" ht="39" customHeight="1" x14ac:dyDescent="0.35">
      <c r="A1365" s="500"/>
      <c r="B1365" s="504"/>
      <c r="C1365" s="208"/>
      <c r="D1365" s="200" t="s">
        <v>6</v>
      </c>
      <c r="E1365" s="208"/>
      <c r="F1365" s="201"/>
      <c r="G1365" s="201"/>
      <c r="H1365" s="204"/>
      <c r="I1365" s="204">
        <f>H1364</f>
        <v>100</v>
      </c>
      <c r="J1365" s="199"/>
      <c r="K1365" s="200" t="s">
        <v>6</v>
      </c>
      <c r="L1365" s="201"/>
      <c r="M1365" s="205"/>
      <c r="N1365" s="205"/>
      <c r="O1365" s="204"/>
      <c r="P1365" s="204">
        <f>O1364</f>
        <v>100</v>
      </c>
      <c r="Q1365" s="204">
        <f>(I1365+P1365)/2</f>
        <v>100</v>
      </c>
      <c r="R1365" s="208" t="s">
        <v>31</v>
      </c>
      <c r="S1365" s="599"/>
      <c r="T1365" s="128"/>
    </row>
    <row r="1366" spans="1:20" s="233" customFormat="1" ht="57.75" customHeight="1" x14ac:dyDescent="0.35">
      <c r="A1366" s="500">
        <v>72</v>
      </c>
      <c r="B1366" s="504" t="s">
        <v>185</v>
      </c>
      <c r="C1366" s="116" t="s">
        <v>12</v>
      </c>
      <c r="D1366" s="159" t="s">
        <v>129</v>
      </c>
      <c r="E1366" s="116"/>
      <c r="F1366" s="116"/>
      <c r="G1366" s="116"/>
      <c r="H1366" s="115"/>
      <c r="I1366" s="115"/>
      <c r="J1366" s="116" t="s">
        <v>12</v>
      </c>
      <c r="K1366" s="159" t="s">
        <v>129</v>
      </c>
      <c r="L1366" s="117"/>
      <c r="M1366" s="117"/>
      <c r="N1366" s="117"/>
      <c r="O1366" s="115"/>
      <c r="P1366" s="132"/>
      <c r="Q1366" s="115"/>
      <c r="R1366" s="117"/>
      <c r="S1366" s="599" t="s">
        <v>287</v>
      </c>
      <c r="T1366" s="232"/>
    </row>
    <row r="1367" spans="1:20" s="233" customFormat="1" ht="85.5" customHeight="1" x14ac:dyDescent="0.35">
      <c r="A1367" s="500"/>
      <c r="B1367" s="504"/>
      <c r="C1367" s="117" t="s">
        <v>7</v>
      </c>
      <c r="D1367" s="120" t="s">
        <v>130</v>
      </c>
      <c r="E1367" s="117" t="s">
        <v>25</v>
      </c>
      <c r="F1367" s="117">
        <v>100</v>
      </c>
      <c r="G1367" s="117">
        <v>100</v>
      </c>
      <c r="H1367" s="149">
        <f t="shared" ref="H1367:H1371" si="138">IF(G1367/F1367*100&gt;100,100,G1367/F1367*100)</f>
        <v>100</v>
      </c>
      <c r="I1367" s="117"/>
      <c r="J1367" s="117" t="s">
        <v>7</v>
      </c>
      <c r="K1367" s="120" t="s">
        <v>90</v>
      </c>
      <c r="L1367" s="117" t="s">
        <v>38</v>
      </c>
      <c r="M1367" s="117">
        <v>241</v>
      </c>
      <c r="N1367" s="117">
        <v>237</v>
      </c>
      <c r="O1367" s="119">
        <f>IF(N1367/M1367*100&gt;110,110,N1367/M1367*100)</f>
        <v>98.340248962655593</v>
      </c>
      <c r="P1367" s="132"/>
      <c r="Q1367" s="115"/>
      <c r="R1367" s="117"/>
      <c r="S1367" s="599"/>
      <c r="T1367" s="232"/>
    </row>
    <row r="1368" spans="1:20" s="233" customFormat="1" x14ac:dyDescent="0.35">
      <c r="A1368" s="500"/>
      <c r="B1368" s="504"/>
      <c r="C1368" s="117" t="s">
        <v>8</v>
      </c>
      <c r="D1368" s="120" t="s">
        <v>593</v>
      </c>
      <c r="E1368" s="117" t="s">
        <v>25</v>
      </c>
      <c r="F1368" s="117">
        <v>100</v>
      </c>
      <c r="G1368" s="117">
        <v>100</v>
      </c>
      <c r="H1368" s="149">
        <f t="shared" si="138"/>
        <v>100</v>
      </c>
      <c r="I1368" s="117"/>
      <c r="J1368" s="117"/>
      <c r="K1368" s="133"/>
      <c r="L1368" s="117"/>
      <c r="M1368" s="122"/>
      <c r="N1368" s="122"/>
      <c r="O1368" s="119"/>
      <c r="P1368" s="132"/>
      <c r="Q1368" s="115"/>
      <c r="R1368" s="117"/>
      <c r="S1368" s="599"/>
      <c r="T1368" s="232"/>
    </row>
    <row r="1369" spans="1:20" s="233" customFormat="1" ht="45.75" customHeight="1" x14ac:dyDescent="0.35">
      <c r="A1369" s="500"/>
      <c r="B1369" s="504"/>
      <c r="C1369" s="117" t="s">
        <v>9</v>
      </c>
      <c r="D1369" s="120" t="s">
        <v>488</v>
      </c>
      <c r="E1369" s="117" t="s">
        <v>25</v>
      </c>
      <c r="F1369" s="117">
        <v>100</v>
      </c>
      <c r="G1369" s="117">
        <v>100</v>
      </c>
      <c r="H1369" s="149">
        <f t="shared" si="138"/>
        <v>100</v>
      </c>
      <c r="I1369" s="117"/>
      <c r="J1369" s="123"/>
      <c r="K1369" s="120"/>
      <c r="L1369" s="117"/>
      <c r="M1369" s="124"/>
      <c r="N1369" s="124"/>
      <c r="O1369" s="119"/>
      <c r="P1369" s="132"/>
      <c r="Q1369" s="115"/>
      <c r="R1369" s="117"/>
      <c r="S1369" s="599"/>
      <c r="T1369" s="232"/>
    </row>
    <row r="1370" spans="1:20" s="233" customFormat="1" ht="59.25" customHeight="1" x14ac:dyDescent="0.35">
      <c r="A1370" s="500"/>
      <c r="B1370" s="504"/>
      <c r="C1370" s="117" t="s">
        <v>10</v>
      </c>
      <c r="D1370" s="120" t="s">
        <v>406</v>
      </c>
      <c r="E1370" s="117" t="s">
        <v>25</v>
      </c>
      <c r="F1370" s="117">
        <v>90</v>
      </c>
      <c r="G1370" s="117">
        <v>100</v>
      </c>
      <c r="H1370" s="149">
        <f t="shared" si="138"/>
        <v>100</v>
      </c>
      <c r="I1370" s="117"/>
      <c r="J1370" s="123"/>
      <c r="K1370" s="120"/>
      <c r="L1370" s="117"/>
      <c r="M1370" s="124"/>
      <c r="N1370" s="124"/>
      <c r="O1370" s="119"/>
      <c r="P1370" s="132"/>
      <c r="Q1370" s="115"/>
      <c r="R1370" s="117"/>
      <c r="S1370" s="599"/>
      <c r="T1370" s="232"/>
    </row>
    <row r="1371" spans="1:20" s="233" customFormat="1" ht="132.75" customHeight="1" x14ac:dyDescent="0.35">
      <c r="A1371" s="500"/>
      <c r="B1371" s="504"/>
      <c r="C1371" s="117" t="s">
        <v>35</v>
      </c>
      <c r="D1371" s="120" t="s">
        <v>131</v>
      </c>
      <c r="E1371" s="117" t="s">
        <v>25</v>
      </c>
      <c r="F1371" s="117">
        <v>100</v>
      </c>
      <c r="G1371" s="117">
        <v>100</v>
      </c>
      <c r="H1371" s="149">
        <f t="shared" si="138"/>
        <v>100</v>
      </c>
      <c r="I1371" s="117"/>
      <c r="J1371" s="123"/>
      <c r="K1371" s="120"/>
      <c r="L1371" s="117"/>
      <c r="M1371" s="124"/>
      <c r="N1371" s="124"/>
      <c r="O1371" s="119"/>
      <c r="P1371" s="132"/>
      <c r="Q1371" s="115"/>
      <c r="R1371" s="117"/>
      <c r="S1371" s="599"/>
      <c r="T1371" s="232"/>
    </row>
    <row r="1372" spans="1:20" s="129" customFormat="1" ht="40.5" customHeight="1" x14ac:dyDescent="0.35">
      <c r="A1372" s="500"/>
      <c r="B1372" s="504"/>
      <c r="C1372" s="208"/>
      <c r="D1372" s="200" t="s">
        <v>6</v>
      </c>
      <c r="E1372" s="208"/>
      <c r="F1372" s="201"/>
      <c r="G1372" s="201"/>
      <c r="H1372" s="204"/>
      <c r="I1372" s="204">
        <f>(H1367+H1368+H1369+H1370+H1371)/5</f>
        <v>100</v>
      </c>
      <c r="J1372" s="199"/>
      <c r="K1372" s="200" t="s">
        <v>6</v>
      </c>
      <c r="L1372" s="201"/>
      <c r="M1372" s="205"/>
      <c r="N1372" s="205"/>
      <c r="O1372" s="204"/>
      <c r="P1372" s="204">
        <f>O1367</f>
        <v>98.340248962655593</v>
      </c>
      <c r="Q1372" s="204">
        <f>(I1372+P1372)/2</f>
        <v>99.170124481327804</v>
      </c>
      <c r="R1372" s="208" t="s">
        <v>376</v>
      </c>
      <c r="S1372" s="599"/>
      <c r="T1372" s="128"/>
    </row>
    <row r="1373" spans="1:20" s="233" customFormat="1" ht="57.75" customHeight="1" x14ac:dyDescent="0.35">
      <c r="A1373" s="500"/>
      <c r="B1373" s="504"/>
      <c r="C1373" s="116" t="s">
        <v>13</v>
      </c>
      <c r="D1373" s="159" t="s">
        <v>132</v>
      </c>
      <c r="E1373" s="117"/>
      <c r="F1373" s="117"/>
      <c r="G1373" s="117"/>
      <c r="H1373" s="115"/>
      <c r="I1373" s="115"/>
      <c r="J1373" s="116" t="s">
        <v>13</v>
      </c>
      <c r="K1373" s="159" t="s">
        <v>132</v>
      </c>
      <c r="L1373" s="117"/>
      <c r="M1373" s="124"/>
      <c r="N1373" s="124"/>
      <c r="O1373" s="115"/>
      <c r="P1373" s="132"/>
      <c r="Q1373" s="115"/>
      <c r="R1373" s="117"/>
      <c r="S1373" s="599"/>
      <c r="T1373" s="232"/>
    </row>
    <row r="1374" spans="1:20" s="233" customFormat="1" ht="76.5" customHeight="1" x14ac:dyDescent="0.35">
      <c r="A1374" s="500"/>
      <c r="B1374" s="504"/>
      <c r="C1374" s="117" t="s">
        <v>14</v>
      </c>
      <c r="D1374" s="120" t="s">
        <v>133</v>
      </c>
      <c r="E1374" s="117" t="s">
        <v>25</v>
      </c>
      <c r="F1374" s="117">
        <v>100</v>
      </c>
      <c r="G1374" s="117">
        <v>100</v>
      </c>
      <c r="H1374" s="149">
        <f t="shared" ref="H1374:H1378" si="139">IF(G1374/F1374*100&gt;100,100,G1374/F1374*100)</f>
        <v>100</v>
      </c>
      <c r="I1374" s="117"/>
      <c r="J1374" s="123" t="s">
        <v>14</v>
      </c>
      <c r="K1374" s="120" t="s">
        <v>90</v>
      </c>
      <c r="L1374" s="117" t="s">
        <v>38</v>
      </c>
      <c r="M1374" s="117">
        <v>247</v>
      </c>
      <c r="N1374" s="117">
        <v>252</v>
      </c>
      <c r="O1374" s="119">
        <f>IF(N1374/M1374*100&gt;110,110,N1374/M1374*100)</f>
        <v>102.02429149797571</v>
      </c>
      <c r="P1374" s="117"/>
      <c r="Q1374" s="115"/>
      <c r="R1374" s="117"/>
      <c r="S1374" s="599"/>
      <c r="T1374" s="232"/>
    </row>
    <row r="1375" spans="1:20" s="233" customFormat="1" x14ac:dyDescent="0.35">
      <c r="A1375" s="500"/>
      <c r="B1375" s="504"/>
      <c r="C1375" s="117" t="s">
        <v>15</v>
      </c>
      <c r="D1375" s="120" t="s">
        <v>591</v>
      </c>
      <c r="E1375" s="117" t="s">
        <v>25</v>
      </c>
      <c r="F1375" s="117">
        <v>100</v>
      </c>
      <c r="G1375" s="117">
        <v>100</v>
      </c>
      <c r="H1375" s="149">
        <f t="shared" si="139"/>
        <v>100</v>
      </c>
      <c r="I1375" s="117"/>
      <c r="J1375" s="123"/>
      <c r="K1375" s="120"/>
      <c r="L1375" s="117"/>
      <c r="M1375" s="124"/>
      <c r="N1375" s="124"/>
      <c r="O1375" s="119"/>
      <c r="P1375" s="132"/>
      <c r="Q1375" s="115"/>
      <c r="R1375" s="117"/>
      <c r="S1375" s="599"/>
      <c r="T1375" s="232"/>
    </row>
    <row r="1376" spans="1:20" s="233" customFormat="1" ht="59.25" customHeight="1" x14ac:dyDescent="0.35">
      <c r="A1376" s="500"/>
      <c r="B1376" s="504"/>
      <c r="C1376" s="117" t="s">
        <v>39</v>
      </c>
      <c r="D1376" s="120" t="s">
        <v>488</v>
      </c>
      <c r="E1376" s="117" t="s">
        <v>25</v>
      </c>
      <c r="F1376" s="117">
        <v>100</v>
      </c>
      <c r="G1376" s="117">
        <v>100</v>
      </c>
      <c r="H1376" s="149">
        <f t="shared" si="139"/>
        <v>100</v>
      </c>
      <c r="I1376" s="117"/>
      <c r="J1376" s="123"/>
      <c r="K1376" s="120"/>
      <c r="L1376" s="117"/>
      <c r="M1376" s="124"/>
      <c r="N1376" s="124"/>
      <c r="O1376" s="119"/>
      <c r="P1376" s="132"/>
      <c r="Q1376" s="115"/>
      <c r="R1376" s="117"/>
      <c r="S1376" s="599"/>
      <c r="T1376" s="232"/>
    </row>
    <row r="1377" spans="1:20" s="233" customFormat="1" ht="57.75" customHeight="1" x14ac:dyDescent="0.35">
      <c r="A1377" s="500"/>
      <c r="B1377" s="504"/>
      <c r="C1377" s="117" t="s">
        <v>45</v>
      </c>
      <c r="D1377" s="120" t="s">
        <v>406</v>
      </c>
      <c r="E1377" s="117" t="s">
        <v>25</v>
      </c>
      <c r="F1377" s="117">
        <v>90</v>
      </c>
      <c r="G1377" s="117">
        <v>100</v>
      </c>
      <c r="H1377" s="149">
        <f t="shared" si="139"/>
        <v>100</v>
      </c>
      <c r="I1377" s="117"/>
      <c r="J1377" s="123"/>
      <c r="K1377" s="120"/>
      <c r="L1377" s="117"/>
      <c r="M1377" s="124"/>
      <c r="N1377" s="124"/>
      <c r="O1377" s="119"/>
      <c r="P1377" s="132"/>
      <c r="Q1377" s="115"/>
      <c r="R1377" s="117"/>
      <c r="S1377" s="599"/>
      <c r="T1377" s="232"/>
    </row>
    <row r="1378" spans="1:20" s="233" customFormat="1" ht="128.25" customHeight="1" x14ac:dyDescent="0.35">
      <c r="A1378" s="500"/>
      <c r="B1378" s="504"/>
      <c r="C1378" s="117" t="s">
        <v>66</v>
      </c>
      <c r="D1378" s="120" t="s">
        <v>131</v>
      </c>
      <c r="E1378" s="117" t="s">
        <v>25</v>
      </c>
      <c r="F1378" s="117">
        <v>100</v>
      </c>
      <c r="G1378" s="117">
        <v>100</v>
      </c>
      <c r="H1378" s="149">
        <f t="shared" si="139"/>
        <v>100</v>
      </c>
      <c r="I1378" s="117"/>
      <c r="J1378" s="123"/>
      <c r="K1378" s="120"/>
      <c r="L1378" s="117"/>
      <c r="M1378" s="124"/>
      <c r="N1378" s="124"/>
      <c r="O1378" s="119"/>
      <c r="P1378" s="132"/>
      <c r="Q1378" s="115"/>
      <c r="R1378" s="117"/>
      <c r="S1378" s="599"/>
      <c r="T1378" s="232"/>
    </row>
    <row r="1379" spans="1:20" s="129" customFormat="1" ht="40.5" customHeight="1" x14ac:dyDescent="0.35">
      <c r="A1379" s="500"/>
      <c r="B1379" s="504"/>
      <c r="C1379" s="208"/>
      <c r="D1379" s="200" t="s">
        <v>6</v>
      </c>
      <c r="E1379" s="208"/>
      <c r="F1379" s="201"/>
      <c r="G1379" s="201"/>
      <c r="H1379" s="204"/>
      <c r="I1379" s="204">
        <f>(H1374+H1375+H1376+H1377+H1378)/5</f>
        <v>100</v>
      </c>
      <c r="J1379" s="199"/>
      <c r="K1379" s="200" t="s">
        <v>6</v>
      </c>
      <c r="L1379" s="201"/>
      <c r="M1379" s="205"/>
      <c r="N1379" s="205"/>
      <c r="O1379" s="204"/>
      <c r="P1379" s="204">
        <f>O1374</f>
        <v>102.02429149797571</v>
      </c>
      <c r="Q1379" s="204">
        <f>(I1379+P1379)/2</f>
        <v>101.01214574898785</v>
      </c>
      <c r="R1379" s="208" t="s">
        <v>31</v>
      </c>
      <c r="S1379" s="599"/>
      <c r="T1379" s="128"/>
    </row>
    <row r="1380" spans="1:20" s="233" customFormat="1" ht="60" customHeight="1" x14ac:dyDescent="0.35">
      <c r="A1380" s="500"/>
      <c r="B1380" s="504"/>
      <c r="C1380" s="116" t="s">
        <v>28</v>
      </c>
      <c r="D1380" s="159" t="s">
        <v>134</v>
      </c>
      <c r="E1380" s="117"/>
      <c r="F1380" s="117"/>
      <c r="G1380" s="117"/>
      <c r="H1380" s="115"/>
      <c r="I1380" s="115"/>
      <c r="J1380" s="116" t="s">
        <v>28</v>
      </c>
      <c r="K1380" s="159" t="str">
        <f>D1380</f>
        <v>Реализация основных общеобразовательных программ среднего общего образования</v>
      </c>
      <c r="L1380" s="117"/>
      <c r="M1380" s="124"/>
      <c r="N1380" s="124"/>
      <c r="O1380" s="115"/>
      <c r="P1380" s="132"/>
      <c r="Q1380" s="115"/>
      <c r="R1380" s="117"/>
      <c r="S1380" s="599"/>
      <c r="T1380" s="232"/>
    </row>
    <row r="1381" spans="1:20" s="233" customFormat="1" ht="86.25" customHeight="1" x14ac:dyDescent="0.35">
      <c r="A1381" s="500"/>
      <c r="B1381" s="504"/>
      <c r="C1381" s="117" t="s">
        <v>29</v>
      </c>
      <c r="D1381" s="120" t="s">
        <v>135</v>
      </c>
      <c r="E1381" s="117" t="s">
        <v>25</v>
      </c>
      <c r="F1381" s="117">
        <v>100</v>
      </c>
      <c r="G1381" s="117">
        <v>100</v>
      </c>
      <c r="H1381" s="149">
        <f t="shared" ref="H1381:H1385" si="140">IF(G1381/F1381*100&gt;100,100,G1381/F1381*100)</f>
        <v>100</v>
      </c>
      <c r="I1381" s="117"/>
      <c r="J1381" s="123" t="s">
        <v>29</v>
      </c>
      <c r="K1381" s="120" t="s">
        <v>90</v>
      </c>
      <c r="L1381" s="117" t="s">
        <v>38</v>
      </c>
      <c r="M1381" s="117">
        <v>46</v>
      </c>
      <c r="N1381" s="117">
        <v>47</v>
      </c>
      <c r="O1381" s="119">
        <f>IF(N1381/M1381*100&gt;110,110,N1381/M1381*100)</f>
        <v>102.17391304347827</v>
      </c>
      <c r="P1381" s="117"/>
      <c r="Q1381" s="115"/>
      <c r="R1381" s="117"/>
      <c r="S1381" s="599"/>
      <c r="T1381" s="232"/>
    </row>
    <row r="1382" spans="1:20" s="233" customFormat="1" x14ac:dyDescent="0.35">
      <c r="A1382" s="500"/>
      <c r="B1382" s="504"/>
      <c r="C1382" s="117" t="s">
        <v>30</v>
      </c>
      <c r="D1382" s="120" t="s">
        <v>592</v>
      </c>
      <c r="E1382" s="117" t="s">
        <v>25</v>
      </c>
      <c r="F1382" s="117">
        <v>100</v>
      </c>
      <c r="G1382" s="117">
        <v>100</v>
      </c>
      <c r="H1382" s="149">
        <f t="shared" si="140"/>
        <v>100</v>
      </c>
      <c r="I1382" s="117"/>
      <c r="J1382" s="123"/>
      <c r="K1382" s="120"/>
      <c r="L1382" s="117"/>
      <c r="M1382" s="124"/>
      <c r="N1382" s="124"/>
      <c r="O1382" s="119"/>
      <c r="P1382" s="132"/>
      <c r="Q1382" s="115"/>
      <c r="R1382" s="117"/>
      <c r="S1382" s="599"/>
      <c r="T1382" s="232"/>
    </row>
    <row r="1383" spans="1:20" s="233" customFormat="1" ht="43.5" customHeight="1" x14ac:dyDescent="0.35">
      <c r="A1383" s="500"/>
      <c r="B1383" s="504"/>
      <c r="C1383" s="117" t="s">
        <v>52</v>
      </c>
      <c r="D1383" s="120" t="s">
        <v>488</v>
      </c>
      <c r="E1383" s="117" t="s">
        <v>25</v>
      </c>
      <c r="F1383" s="117">
        <v>100</v>
      </c>
      <c r="G1383" s="117">
        <v>100</v>
      </c>
      <c r="H1383" s="149">
        <f t="shared" si="140"/>
        <v>100</v>
      </c>
      <c r="I1383" s="117"/>
      <c r="J1383" s="123"/>
      <c r="K1383" s="120"/>
      <c r="L1383" s="117"/>
      <c r="M1383" s="124"/>
      <c r="N1383" s="124"/>
      <c r="O1383" s="119"/>
      <c r="P1383" s="132"/>
      <c r="Q1383" s="115"/>
      <c r="R1383" s="117"/>
      <c r="S1383" s="599"/>
      <c r="T1383" s="232"/>
    </row>
    <row r="1384" spans="1:20" s="233" customFormat="1" ht="59.25" customHeight="1" x14ac:dyDescent="0.35">
      <c r="A1384" s="500"/>
      <c r="B1384" s="504"/>
      <c r="C1384" s="117" t="s">
        <v>53</v>
      </c>
      <c r="D1384" s="120" t="s">
        <v>406</v>
      </c>
      <c r="E1384" s="117" t="s">
        <v>25</v>
      </c>
      <c r="F1384" s="117">
        <v>90</v>
      </c>
      <c r="G1384" s="117">
        <v>100</v>
      </c>
      <c r="H1384" s="149">
        <f t="shared" si="140"/>
        <v>100</v>
      </c>
      <c r="I1384" s="117"/>
      <c r="J1384" s="123"/>
      <c r="K1384" s="120"/>
      <c r="L1384" s="117"/>
      <c r="M1384" s="124"/>
      <c r="N1384" s="124"/>
      <c r="O1384" s="119"/>
      <c r="P1384" s="132"/>
      <c r="Q1384" s="115"/>
      <c r="R1384" s="117"/>
      <c r="S1384" s="599"/>
      <c r="T1384" s="232"/>
    </row>
    <row r="1385" spans="1:20" s="233" customFormat="1" ht="123" customHeight="1" x14ac:dyDescent="0.35">
      <c r="A1385" s="500"/>
      <c r="B1385" s="504"/>
      <c r="C1385" s="117" t="s">
        <v>136</v>
      </c>
      <c r="D1385" s="120" t="s">
        <v>131</v>
      </c>
      <c r="E1385" s="117" t="s">
        <v>25</v>
      </c>
      <c r="F1385" s="117">
        <v>100</v>
      </c>
      <c r="G1385" s="117">
        <v>100</v>
      </c>
      <c r="H1385" s="149">
        <f t="shared" si="140"/>
        <v>100</v>
      </c>
      <c r="I1385" s="117"/>
      <c r="J1385" s="123"/>
      <c r="K1385" s="120"/>
      <c r="L1385" s="117"/>
      <c r="M1385" s="124"/>
      <c r="N1385" s="124"/>
      <c r="O1385" s="119"/>
      <c r="P1385" s="132"/>
      <c r="Q1385" s="115"/>
      <c r="R1385" s="117"/>
      <c r="S1385" s="599"/>
      <c r="T1385" s="232"/>
    </row>
    <row r="1386" spans="1:20" s="129" customFormat="1" ht="40.5" customHeight="1" x14ac:dyDescent="0.35">
      <c r="A1386" s="500"/>
      <c r="B1386" s="504"/>
      <c r="C1386" s="208"/>
      <c r="D1386" s="200" t="s">
        <v>6</v>
      </c>
      <c r="E1386" s="208"/>
      <c r="F1386" s="201"/>
      <c r="G1386" s="201"/>
      <c r="H1386" s="204"/>
      <c r="I1386" s="204">
        <f>(H1381+H1382+H1383+H1384+H1385)/5</f>
        <v>100</v>
      </c>
      <c r="J1386" s="199"/>
      <c r="K1386" s="200" t="s">
        <v>6</v>
      </c>
      <c r="L1386" s="201"/>
      <c r="M1386" s="205"/>
      <c r="N1386" s="205"/>
      <c r="O1386" s="204"/>
      <c r="P1386" s="204">
        <f>O1381</f>
        <v>102.17391304347827</v>
      </c>
      <c r="Q1386" s="204">
        <f>(I1386+P1386)/2</f>
        <v>101.08695652173913</v>
      </c>
      <c r="R1386" s="208" t="s">
        <v>31</v>
      </c>
      <c r="S1386" s="599"/>
      <c r="T1386" s="128"/>
    </row>
    <row r="1387" spans="1:20" s="233" customFormat="1" x14ac:dyDescent="0.35">
      <c r="A1387" s="500"/>
      <c r="B1387" s="504"/>
      <c r="C1387" s="116" t="s">
        <v>42</v>
      </c>
      <c r="D1387" s="159" t="s">
        <v>91</v>
      </c>
      <c r="E1387" s="117"/>
      <c r="F1387" s="117"/>
      <c r="G1387" s="117"/>
      <c r="H1387" s="115"/>
      <c r="I1387" s="115"/>
      <c r="J1387" s="116" t="s">
        <v>42</v>
      </c>
      <c r="K1387" s="159" t="s">
        <v>91</v>
      </c>
      <c r="L1387" s="117"/>
      <c r="M1387" s="124"/>
      <c r="N1387" s="124"/>
      <c r="O1387" s="115"/>
      <c r="P1387" s="132"/>
      <c r="Q1387" s="115"/>
      <c r="R1387" s="117"/>
      <c r="S1387" s="599"/>
      <c r="T1387" s="232"/>
    </row>
    <row r="1388" spans="1:20" s="233" customFormat="1" ht="42.75" customHeight="1" x14ac:dyDescent="0.35">
      <c r="A1388" s="500"/>
      <c r="B1388" s="504"/>
      <c r="C1388" s="117" t="s">
        <v>43</v>
      </c>
      <c r="D1388" s="120" t="s">
        <v>137</v>
      </c>
      <c r="E1388" s="117" t="s">
        <v>25</v>
      </c>
      <c r="F1388" s="117">
        <v>100</v>
      </c>
      <c r="G1388" s="117">
        <v>100</v>
      </c>
      <c r="H1388" s="149">
        <f t="shared" ref="H1388:H1389" si="141">IF(G1388/F1388*100&gt;100,100,G1388/F1388*100)</f>
        <v>100</v>
      </c>
      <c r="I1388" s="117"/>
      <c r="J1388" s="123" t="s">
        <v>43</v>
      </c>
      <c r="K1388" s="120" t="s">
        <v>90</v>
      </c>
      <c r="L1388" s="117" t="s">
        <v>38</v>
      </c>
      <c r="M1388" s="117">
        <v>58</v>
      </c>
      <c r="N1388" s="117">
        <v>59</v>
      </c>
      <c r="O1388" s="119">
        <f>IF(N1388/M1388*100&gt;110,110,N1388/M1388*100)</f>
        <v>101.72413793103448</v>
      </c>
      <c r="P1388" s="132"/>
      <c r="Q1388" s="115"/>
      <c r="R1388" s="117"/>
      <c r="S1388" s="599"/>
      <c r="T1388" s="232"/>
    </row>
    <row r="1389" spans="1:20" s="233" customFormat="1" ht="81.75" customHeight="1" x14ac:dyDescent="0.35">
      <c r="A1389" s="500"/>
      <c r="B1389" s="504"/>
      <c r="C1389" s="117" t="s">
        <v>138</v>
      </c>
      <c r="D1389" s="120" t="s">
        <v>139</v>
      </c>
      <c r="E1389" s="117" t="s">
        <v>25</v>
      </c>
      <c r="F1389" s="117">
        <v>90</v>
      </c>
      <c r="G1389" s="117">
        <v>100</v>
      </c>
      <c r="H1389" s="149">
        <f t="shared" si="141"/>
        <v>100</v>
      </c>
      <c r="I1389" s="117"/>
      <c r="J1389" s="123"/>
      <c r="K1389" s="120"/>
      <c r="L1389" s="117"/>
      <c r="M1389" s="124"/>
      <c r="N1389" s="124"/>
      <c r="O1389" s="119"/>
      <c r="P1389" s="132"/>
      <c r="Q1389" s="115"/>
      <c r="R1389" s="117"/>
      <c r="S1389" s="599"/>
      <c r="T1389" s="232"/>
    </row>
    <row r="1390" spans="1:20" s="129" customFormat="1" ht="40.5" customHeight="1" x14ac:dyDescent="0.35">
      <c r="A1390" s="500"/>
      <c r="B1390" s="504"/>
      <c r="C1390" s="208"/>
      <c r="D1390" s="200" t="s">
        <v>6</v>
      </c>
      <c r="E1390" s="208"/>
      <c r="F1390" s="201"/>
      <c r="G1390" s="201"/>
      <c r="H1390" s="204"/>
      <c r="I1390" s="204">
        <f>(H1388+H1389)/2</f>
        <v>100</v>
      </c>
      <c r="J1390" s="199"/>
      <c r="K1390" s="200" t="s">
        <v>6</v>
      </c>
      <c r="L1390" s="201"/>
      <c r="M1390" s="205"/>
      <c r="N1390" s="205"/>
      <c r="O1390" s="204"/>
      <c r="P1390" s="204">
        <f>O1388</f>
        <v>101.72413793103448</v>
      </c>
      <c r="Q1390" s="204">
        <f>(I1390+P1390)/2</f>
        <v>100.86206896551724</v>
      </c>
      <c r="R1390" s="208" t="s">
        <v>31</v>
      </c>
      <c r="S1390" s="599"/>
      <c r="T1390" s="128"/>
    </row>
    <row r="1391" spans="1:20" s="233" customFormat="1" ht="59.25" customHeight="1" x14ac:dyDescent="0.35">
      <c r="A1391" s="500"/>
      <c r="B1391" s="504"/>
      <c r="C1391" s="116" t="s">
        <v>165</v>
      </c>
      <c r="D1391" s="159" t="s">
        <v>213</v>
      </c>
      <c r="E1391" s="117"/>
      <c r="F1391" s="117"/>
      <c r="G1391" s="117"/>
      <c r="H1391" s="115"/>
      <c r="I1391" s="115"/>
      <c r="J1391" s="116" t="s">
        <v>165</v>
      </c>
      <c r="K1391" s="159" t="str">
        <f>D1391</f>
        <v>Реализация дополнительных общеразвивающих программ</v>
      </c>
      <c r="L1391" s="117"/>
      <c r="M1391" s="124"/>
      <c r="N1391" s="124"/>
      <c r="O1391" s="115"/>
      <c r="P1391" s="132"/>
      <c r="Q1391" s="115"/>
      <c r="R1391" s="117"/>
      <c r="S1391" s="599"/>
      <c r="T1391" s="232"/>
    </row>
    <row r="1392" spans="1:20" s="233" customFormat="1" ht="80.25" customHeight="1" x14ac:dyDescent="0.35">
      <c r="A1392" s="500"/>
      <c r="B1392" s="504"/>
      <c r="C1392" s="117" t="s">
        <v>166</v>
      </c>
      <c r="D1392" s="120" t="s">
        <v>139</v>
      </c>
      <c r="E1392" s="117" t="s">
        <v>25</v>
      </c>
      <c r="F1392" s="117">
        <v>90</v>
      </c>
      <c r="G1392" s="117">
        <v>100</v>
      </c>
      <c r="H1392" s="149">
        <f>IF(G1392/F1392*100&gt;100,100,G1392/F1392*100)</f>
        <v>100</v>
      </c>
      <c r="I1392" s="117"/>
      <c r="J1392" s="123" t="str">
        <f>C1392</f>
        <v>5.1.</v>
      </c>
      <c r="K1392" s="120" t="s">
        <v>489</v>
      </c>
      <c r="L1392" s="117" t="s">
        <v>353</v>
      </c>
      <c r="M1392" s="117">
        <v>40800</v>
      </c>
      <c r="N1392" s="117">
        <v>43757</v>
      </c>
      <c r="O1392" s="119">
        <f>IF(N1392/M1392*100&gt;110,110,N1392/M1392*100)</f>
        <v>107.24754901960785</v>
      </c>
      <c r="P1392" s="132"/>
      <c r="Q1392" s="115"/>
      <c r="R1392" s="117"/>
      <c r="S1392" s="599"/>
      <c r="T1392" s="232"/>
    </row>
    <row r="1393" spans="1:20" s="129" customFormat="1" ht="36.75" customHeight="1" x14ac:dyDescent="0.35">
      <c r="A1393" s="500"/>
      <c r="B1393" s="504"/>
      <c r="C1393" s="208"/>
      <c r="D1393" s="200" t="s">
        <v>6</v>
      </c>
      <c r="E1393" s="208"/>
      <c r="F1393" s="201"/>
      <c r="G1393" s="201"/>
      <c r="H1393" s="204"/>
      <c r="I1393" s="204">
        <f>H1392</f>
        <v>100</v>
      </c>
      <c r="J1393" s="199"/>
      <c r="K1393" s="200" t="s">
        <v>6</v>
      </c>
      <c r="L1393" s="201"/>
      <c r="M1393" s="205"/>
      <c r="N1393" s="205"/>
      <c r="O1393" s="204"/>
      <c r="P1393" s="204">
        <f>O1392</f>
        <v>107.24754901960785</v>
      </c>
      <c r="Q1393" s="204">
        <f>(I1393+P1393)/2</f>
        <v>103.62377450980392</v>
      </c>
      <c r="R1393" s="208" t="s">
        <v>31</v>
      </c>
      <c r="S1393" s="599"/>
      <c r="T1393" s="128"/>
    </row>
    <row r="1394" spans="1:20" s="233" customFormat="1" ht="63.75" customHeight="1" x14ac:dyDescent="0.35">
      <c r="A1394" s="500">
        <v>73</v>
      </c>
      <c r="B1394" s="504" t="s">
        <v>186</v>
      </c>
      <c r="C1394" s="116" t="s">
        <v>12</v>
      </c>
      <c r="D1394" s="159" t="s">
        <v>129</v>
      </c>
      <c r="E1394" s="116"/>
      <c r="F1394" s="116"/>
      <c r="G1394" s="116"/>
      <c r="H1394" s="115"/>
      <c r="I1394" s="115"/>
      <c r="J1394" s="116" t="s">
        <v>12</v>
      </c>
      <c r="K1394" s="159" t="s">
        <v>129</v>
      </c>
      <c r="L1394" s="117"/>
      <c r="M1394" s="117"/>
      <c r="N1394" s="117"/>
      <c r="O1394" s="115"/>
      <c r="P1394" s="132"/>
      <c r="Q1394" s="115"/>
      <c r="R1394" s="117"/>
      <c r="S1394" s="599" t="s">
        <v>287</v>
      </c>
      <c r="T1394" s="232"/>
    </row>
    <row r="1395" spans="1:20" s="233" customFormat="1" ht="77.25" customHeight="1" x14ac:dyDescent="0.35">
      <c r="A1395" s="500"/>
      <c r="B1395" s="504"/>
      <c r="C1395" s="117" t="s">
        <v>7</v>
      </c>
      <c r="D1395" s="120" t="s">
        <v>130</v>
      </c>
      <c r="E1395" s="117" t="s">
        <v>25</v>
      </c>
      <c r="F1395" s="117">
        <v>100</v>
      </c>
      <c r="G1395" s="117">
        <v>100</v>
      </c>
      <c r="H1395" s="149">
        <f t="shared" ref="H1395:H1399" si="142">IF(G1395/F1395*100&gt;100,100,G1395/F1395*100)</f>
        <v>100</v>
      </c>
      <c r="I1395" s="117"/>
      <c r="J1395" s="117" t="s">
        <v>7</v>
      </c>
      <c r="K1395" s="120" t="s">
        <v>90</v>
      </c>
      <c r="L1395" s="117" t="s">
        <v>38</v>
      </c>
      <c r="M1395" s="117">
        <v>315</v>
      </c>
      <c r="N1395" s="117">
        <v>312</v>
      </c>
      <c r="O1395" s="119">
        <f>IF(N1395/M1395*100&gt;110,110,N1395/M1395*100)</f>
        <v>99.047619047619051</v>
      </c>
      <c r="P1395" s="132"/>
      <c r="Q1395" s="115"/>
      <c r="R1395" s="117"/>
      <c r="S1395" s="599"/>
      <c r="T1395" s="232"/>
    </row>
    <row r="1396" spans="1:20" s="233" customFormat="1" ht="45" customHeight="1" x14ac:dyDescent="0.35">
      <c r="A1396" s="500"/>
      <c r="B1396" s="504"/>
      <c r="C1396" s="117" t="s">
        <v>8</v>
      </c>
      <c r="D1396" s="120" t="s">
        <v>593</v>
      </c>
      <c r="E1396" s="117" t="s">
        <v>25</v>
      </c>
      <c r="F1396" s="117">
        <v>100</v>
      </c>
      <c r="G1396" s="117">
        <v>100</v>
      </c>
      <c r="H1396" s="149">
        <f t="shared" si="142"/>
        <v>100</v>
      </c>
      <c r="I1396" s="117"/>
      <c r="J1396" s="117"/>
      <c r="K1396" s="133"/>
      <c r="L1396" s="117"/>
      <c r="M1396" s="122"/>
      <c r="N1396" s="122"/>
      <c r="O1396" s="119"/>
      <c r="P1396" s="132"/>
      <c r="Q1396" s="115"/>
      <c r="R1396" s="117"/>
      <c r="S1396" s="599"/>
      <c r="T1396" s="232"/>
    </row>
    <row r="1397" spans="1:20" s="233" customFormat="1" ht="42.75" customHeight="1" x14ac:dyDescent="0.35">
      <c r="A1397" s="500"/>
      <c r="B1397" s="504"/>
      <c r="C1397" s="117" t="s">
        <v>9</v>
      </c>
      <c r="D1397" s="120" t="s">
        <v>488</v>
      </c>
      <c r="E1397" s="117" t="s">
        <v>25</v>
      </c>
      <c r="F1397" s="117">
        <v>100</v>
      </c>
      <c r="G1397" s="117">
        <v>100</v>
      </c>
      <c r="H1397" s="149">
        <f t="shared" si="142"/>
        <v>100</v>
      </c>
      <c r="I1397" s="117"/>
      <c r="J1397" s="123"/>
      <c r="K1397" s="120"/>
      <c r="L1397" s="117"/>
      <c r="M1397" s="124"/>
      <c r="N1397" s="124"/>
      <c r="O1397" s="119"/>
      <c r="P1397" s="132"/>
      <c r="Q1397" s="115"/>
      <c r="R1397" s="117"/>
      <c r="S1397" s="599"/>
      <c r="T1397" s="232"/>
    </row>
    <row r="1398" spans="1:20" s="233" customFormat="1" ht="68.25" customHeight="1" x14ac:dyDescent="0.35">
      <c r="A1398" s="500"/>
      <c r="B1398" s="504"/>
      <c r="C1398" s="117" t="s">
        <v>10</v>
      </c>
      <c r="D1398" s="120" t="s">
        <v>406</v>
      </c>
      <c r="E1398" s="117" t="s">
        <v>25</v>
      </c>
      <c r="F1398" s="117">
        <v>90</v>
      </c>
      <c r="G1398" s="117">
        <v>100</v>
      </c>
      <c r="H1398" s="149">
        <f t="shared" si="142"/>
        <v>100</v>
      </c>
      <c r="I1398" s="117"/>
      <c r="J1398" s="123"/>
      <c r="K1398" s="120"/>
      <c r="L1398" s="117"/>
      <c r="M1398" s="124"/>
      <c r="N1398" s="124"/>
      <c r="O1398" s="119"/>
      <c r="P1398" s="132"/>
      <c r="Q1398" s="115"/>
      <c r="R1398" s="117"/>
      <c r="S1398" s="599"/>
      <c r="T1398" s="232"/>
    </row>
    <row r="1399" spans="1:20" s="233" customFormat="1" ht="122.25" customHeight="1" x14ac:dyDescent="0.35">
      <c r="A1399" s="500"/>
      <c r="B1399" s="504"/>
      <c r="C1399" s="117" t="s">
        <v>35</v>
      </c>
      <c r="D1399" s="120" t="s">
        <v>131</v>
      </c>
      <c r="E1399" s="117" t="s">
        <v>25</v>
      </c>
      <c r="F1399" s="117">
        <v>100</v>
      </c>
      <c r="G1399" s="117">
        <v>100</v>
      </c>
      <c r="H1399" s="149">
        <f t="shared" si="142"/>
        <v>100</v>
      </c>
      <c r="I1399" s="117"/>
      <c r="J1399" s="123"/>
      <c r="K1399" s="120"/>
      <c r="L1399" s="117"/>
      <c r="M1399" s="124"/>
      <c r="N1399" s="124"/>
      <c r="O1399" s="119"/>
      <c r="P1399" s="132"/>
      <c r="Q1399" s="115"/>
      <c r="R1399" s="117"/>
      <c r="S1399" s="599"/>
      <c r="T1399" s="232"/>
    </row>
    <row r="1400" spans="1:20" s="129" customFormat="1" ht="40.5" customHeight="1" x14ac:dyDescent="0.35">
      <c r="A1400" s="500"/>
      <c r="B1400" s="504"/>
      <c r="C1400" s="208"/>
      <c r="D1400" s="200" t="s">
        <v>6</v>
      </c>
      <c r="E1400" s="208"/>
      <c r="F1400" s="201"/>
      <c r="G1400" s="201"/>
      <c r="H1400" s="204"/>
      <c r="I1400" s="204">
        <f>(H1395+H1396+H1397+H1398+H1399)/5</f>
        <v>100</v>
      </c>
      <c r="J1400" s="199"/>
      <c r="K1400" s="200" t="s">
        <v>6</v>
      </c>
      <c r="L1400" s="201"/>
      <c r="M1400" s="205"/>
      <c r="N1400" s="205"/>
      <c r="O1400" s="204"/>
      <c r="P1400" s="204">
        <f>O1395</f>
        <v>99.047619047619051</v>
      </c>
      <c r="Q1400" s="204">
        <f>(I1400+P1400)/2</f>
        <v>99.523809523809518</v>
      </c>
      <c r="R1400" s="208" t="s">
        <v>376</v>
      </c>
      <c r="S1400" s="599"/>
      <c r="T1400" s="128"/>
    </row>
    <row r="1401" spans="1:20" s="233" customFormat="1" ht="60" customHeight="1" x14ac:dyDescent="0.35">
      <c r="A1401" s="500"/>
      <c r="B1401" s="504"/>
      <c r="C1401" s="116" t="s">
        <v>13</v>
      </c>
      <c r="D1401" s="159" t="s">
        <v>132</v>
      </c>
      <c r="E1401" s="117"/>
      <c r="F1401" s="117"/>
      <c r="G1401" s="117"/>
      <c r="H1401" s="115"/>
      <c r="I1401" s="115"/>
      <c r="J1401" s="116" t="s">
        <v>13</v>
      </c>
      <c r="K1401" s="159" t="s">
        <v>132</v>
      </c>
      <c r="L1401" s="117"/>
      <c r="M1401" s="124"/>
      <c r="N1401" s="124"/>
      <c r="O1401" s="115"/>
      <c r="P1401" s="132"/>
      <c r="Q1401" s="115"/>
      <c r="R1401" s="117"/>
      <c r="S1401" s="599"/>
      <c r="T1401" s="232"/>
    </row>
    <row r="1402" spans="1:20" s="233" customFormat="1" ht="73.5" customHeight="1" x14ac:dyDescent="0.35">
      <c r="A1402" s="500"/>
      <c r="B1402" s="504"/>
      <c r="C1402" s="117" t="s">
        <v>14</v>
      </c>
      <c r="D1402" s="120" t="s">
        <v>133</v>
      </c>
      <c r="E1402" s="117" t="s">
        <v>25</v>
      </c>
      <c r="F1402" s="117">
        <v>100</v>
      </c>
      <c r="G1402" s="117">
        <v>100</v>
      </c>
      <c r="H1402" s="149">
        <f t="shared" ref="H1402:H1406" si="143">IF(G1402/F1402*100&gt;100,100,G1402/F1402*100)</f>
        <v>100</v>
      </c>
      <c r="I1402" s="117"/>
      <c r="J1402" s="123" t="s">
        <v>14</v>
      </c>
      <c r="K1402" s="120" t="s">
        <v>90</v>
      </c>
      <c r="L1402" s="117" t="s">
        <v>38</v>
      </c>
      <c r="M1402" s="117">
        <v>326</v>
      </c>
      <c r="N1402" s="117">
        <v>332</v>
      </c>
      <c r="O1402" s="119">
        <f>IF(N1402/M1402*100&gt;110,110,N1402/M1402*100)</f>
        <v>101.840490797546</v>
      </c>
      <c r="P1402" s="117"/>
      <c r="Q1402" s="115"/>
      <c r="R1402" s="117"/>
      <c r="S1402" s="599"/>
      <c r="T1402" s="232"/>
    </row>
    <row r="1403" spans="1:20" s="233" customFormat="1" ht="45" customHeight="1" x14ac:dyDescent="0.35">
      <c r="A1403" s="500"/>
      <c r="B1403" s="504"/>
      <c r="C1403" s="117" t="s">
        <v>15</v>
      </c>
      <c r="D1403" s="120" t="s">
        <v>591</v>
      </c>
      <c r="E1403" s="117" t="s">
        <v>25</v>
      </c>
      <c r="F1403" s="117">
        <v>100</v>
      </c>
      <c r="G1403" s="117">
        <v>100</v>
      </c>
      <c r="H1403" s="149">
        <f t="shared" si="143"/>
        <v>100</v>
      </c>
      <c r="I1403" s="117"/>
      <c r="J1403" s="123"/>
      <c r="K1403" s="120"/>
      <c r="L1403" s="117"/>
      <c r="M1403" s="124"/>
      <c r="N1403" s="124"/>
      <c r="O1403" s="119"/>
      <c r="P1403" s="132"/>
      <c r="Q1403" s="115"/>
      <c r="R1403" s="117"/>
      <c r="S1403" s="599"/>
      <c r="T1403" s="232"/>
    </row>
    <row r="1404" spans="1:20" s="233" customFormat="1" ht="49.5" customHeight="1" x14ac:dyDescent="0.35">
      <c r="A1404" s="500"/>
      <c r="B1404" s="504"/>
      <c r="C1404" s="117" t="s">
        <v>39</v>
      </c>
      <c r="D1404" s="120" t="s">
        <v>488</v>
      </c>
      <c r="E1404" s="117" t="s">
        <v>25</v>
      </c>
      <c r="F1404" s="117">
        <v>100</v>
      </c>
      <c r="G1404" s="117">
        <v>100</v>
      </c>
      <c r="H1404" s="149">
        <f t="shared" si="143"/>
        <v>100</v>
      </c>
      <c r="I1404" s="117"/>
      <c r="J1404" s="123"/>
      <c r="K1404" s="120"/>
      <c r="L1404" s="117"/>
      <c r="M1404" s="124"/>
      <c r="N1404" s="124"/>
      <c r="O1404" s="119"/>
      <c r="P1404" s="132"/>
      <c r="Q1404" s="115"/>
      <c r="R1404" s="117"/>
      <c r="S1404" s="599"/>
      <c r="T1404" s="232"/>
    </row>
    <row r="1405" spans="1:20" s="233" customFormat="1" ht="61.5" customHeight="1" x14ac:dyDescent="0.35">
      <c r="A1405" s="500"/>
      <c r="B1405" s="504"/>
      <c r="C1405" s="117" t="s">
        <v>45</v>
      </c>
      <c r="D1405" s="120" t="s">
        <v>406</v>
      </c>
      <c r="E1405" s="117" t="s">
        <v>25</v>
      </c>
      <c r="F1405" s="117">
        <v>90</v>
      </c>
      <c r="G1405" s="117">
        <v>100</v>
      </c>
      <c r="H1405" s="149">
        <f t="shared" si="143"/>
        <v>100</v>
      </c>
      <c r="I1405" s="117"/>
      <c r="J1405" s="123"/>
      <c r="K1405" s="120"/>
      <c r="L1405" s="117"/>
      <c r="M1405" s="124"/>
      <c r="N1405" s="124"/>
      <c r="O1405" s="119"/>
      <c r="P1405" s="132"/>
      <c r="Q1405" s="115"/>
      <c r="R1405" s="117"/>
      <c r="S1405" s="599"/>
      <c r="T1405" s="232"/>
    </row>
    <row r="1406" spans="1:20" s="233" customFormat="1" ht="123.75" customHeight="1" x14ac:dyDescent="0.35">
      <c r="A1406" s="500"/>
      <c r="B1406" s="504"/>
      <c r="C1406" s="117" t="s">
        <v>66</v>
      </c>
      <c r="D1406" s="120" t="s">
        <v>131</v>
      </c>
      <c r="E1406" s="117" t="s">
        <v>25</v>
      </c>
      <c r="F1406" s="117">
        <v>100</v>
      </c>
      <c r="G1406" s="117">
        <v>100</v>
      </c>
      <c r="H1406" s="149">
        <f t="shared" si="143"/>
        <v>100</v>
      </c>
      <c r="I1406" s="117"/>
      <c r="J1406" s="123"/>
      <c r="K1406" s="120"/>
      <c r="L1406" s="117"/>
      <c r="M1406" s="124"/>
      <c r="N1406" s="124"/>
      <c r="O1406" s="119"/>
      <c r="P1406" s="132"/>
      <c r="Q1406" s="115"/>
      <c r="R1406" s="117"/>
      <c r="S1406" s="599"/>
      <c r="T1406" s="232"/>
    </row>
    <row r="1407" spans="1:20" s="129" customFormat="1" ht="40.5" customHeight="1" x14ac:dyDescent="0.35">
      <c r="A1407" s="500"/>
      <c r="B1407" s="504"/>
      <c r="C1407" s="208"/>
      <c r="D1407" s="200" t="s">
        <v>6</v>
      </c>
      <c r="E1407" s="208"/>
      <c r="F1407" s="201"/>
      <c r="G1407" s="201"/>
      <c r="H1407" s="204"/>
      <c r="I1407" s="204">
        <f>(H1402+H1403+H1404+H1405+H1406)/5</f>
        <v>100</v>
      </c>
      <c r="J1407" s="199"/>
      <c r="K1407" s="200" t="s">
        <v>6</v>
      </c>
      <c r="L1407" s="201"/>
      <c r="M1407" s="205"/>
      <c r="N1407" s="205"/>
      <c r="O1407" s="204"/>
      <c r="P1407" s="204">
        <f>O1402</f>
        <v>101.840490797546</v>
      </c>
      <c r="Q1407" s="204">
        <f>(I1407+P1407)/2</f>
        <v>100.92024539877301</v>
      </c>
      <c r="R1407" s="208" t="s">
        <v>31</v>
      </c>
      <c r="S1407" s="599"/>
      <c r="T1407" s="128"/>
    </row>
    <row r="1408" spans="1:20" s="233" customFormat="1" ht="67.5" customHeight="1" x14ac:dyDescent="0.35">
      <c r="A1408" s="500"/>
      <c r="B1408" s="504"/>
      <c r="C1408" s="116" t="s">
        <v>28</v>
      </c>
      <c r="D1408" s="159" t="s">
        <v>134</v>
      </c>
      <c r="E1408" s="117"/>
      <c r="F1408" s="117"/>
      <c r="G1408" s="117"/>
      <c r="H1408" s="115"/>
      <c r="I1408" s="115"/>
      <c r="J1408" s="116" t="s">
        <v>28</v>
      </c>
      <c r="K1408" s="159" t="str">
        <f>D1408</f>
        <v>Реализация основных общеобразовательных программ среднего общего образования</v>
      </c>
      <c r="L1408" s="117"/>
      <c r="M1408" s="124"/>
      <c r="N1408" s="124"/>
      <c r="O1408" s="115"/>
      <c r="P1408" s="132"/>
      <c r="Q1408" s="115"/>
      <c r="R1408" s="117"/>
      <c r="S1408" s="599"/>
      <c r="T1408" s="232"/>
    </row>
    <row r="1409" spans="1:20" s="233" customFormat="1" ht="67.5" customHeight="1" x14ac:dyDescent="0.35">
      <c r="A1409" s="500"/>
      <c r="B1409" s="504"/>
      <c r="C1409" s="117" t="s">
        <v>29</v>
      </c>
      <c r="D1409" s="120" t="s">
        <v>135</v>
      </c>
      <c r="E1409" s="117" t="s">
        <v>25</v>
      </c>
      <c r="F1409" s="117">
        <v>100</v>
      </c>
      <c r="G1409" s="117">
        <v>100</v>
      </c>
      <c r="H1409" s="149">
        <f t="shared" ref="H1409:H1413" si="144">IF(G1409/F1409*100&gt;100,100,G1409/F1409*100)</f>
        <v>100</v>
      </c>
      <c r="I1409" s="117"/>
      <c r="J1409" s="123" t="s">
        <v>29</v>
      </c>
      <c r="K1409" s="120" t="s">
        <v>90</v>
      </c>
      <c r="L1409" s="117" t="s">
        <v>38</v>
      </c>
      <c r="M1409" s="117">
        <v>68</v>
      </c>
      <c r="N1409" s="117">
        <v>64</v>
      </c>
      <c r="O1409" s="119">
        <f>IF(N1409/M1409*100&gt;110,110,N1409/M1409*100)</f>
        <v>94.117647058823522</v>
      </c>
      <c r="P1409" s="117"/>
      <c r="Q1409" s="115"/>
      <c r="R1409" s="117"/>
      <c r="S1409" s="599"/>
      <c r="T1409" s="232"/>
    </row>
    <row r="1410" spans="1:20" s="233" customFormat="1" ht="45" customHeight="1" x14ac:dyDescent="0.35">
      <c r="A1410" s="500"/>
      <c r="B1410" s="504"/>
      <c r="C1410" s="117" t="s">
        <v>30</v>
      </c>
      <c r="D1410" s="120" t="s">
        <v>592</v>
      </c>
      <c r="E1410" s="117" t="s">
        <v>25</v>
      </c>
      <c r="F1410" s="117">
        <v>100</v>
      </c>
      <c r="G1410" s="117">
        <v>100</v>
      </c>
      <c r="H1410" s="149">
        <f t="shared" si="144"/>
        <v>100</v>
      </c>
      <c r="I1410" s="117"/>
      <c r="J1410" s="123"/>
      <c r="K1410" s="120"/>
      <c r="L1410" s="117"/>
      <c r="M1410" s="124"/>
      <c r="N1410" s="124"/>
      <c r="O1410" s="119"/>
      <c r="P1410" s="132"/>
      <c r="Q1410" s="115"/>
      <c r="R1410" s="117"/>
      <c r="S1410" s="599"/>
      <c r="T1410" s="232"/>
    </row>
    <row r="1411" spans="1:20" s="233" customFormat="1" ht="45.75" customHeight="1" x14ac:dyDescent="0.35">
      <c r="A1411" s="500"/>
      <c r="B1411" s="504"/>
      <c r="C1411" s="117" t="s">
        <v>52</v>
      </c>
      <c r="D1411" s="120" t="s">
        <v>488</v>
      </c>
      <c r="E1411" s="117" t="s">
        <v>25</v>
      </c>
      <c r="F1411" s="117">
        <v>100</v>
      </c>
      <c r="G1411" s="117">
        <v>100</v>
      </c>
      <c r="H1411" s="149">
        <f t="shared" si="144"/>
        <v>100</v>
      </c>
      <c r="I1411" s="117"/>
      <c r="J1411" s="123"/>
      <c r="K1411" s="120"/>
      <c r="L1411" s="117"/>
      <c r="M1411" s="124"/>
      <c r="N1411" s="124"/>
      <c r="O1411" s="119"/>
      <c r="P1411" s="132"/>
      <c r="Q1411" s="115"/>
      <c r="R1411" s="117"/>
      <c r="S1411" s="599"/>
      <c r="T1411" s="232"/>
    </row>
    <row r="1412" spans="1:20" s="233" customFormat="1" ht="54" customHeight="1" x14ac:dyDescent="0.35">
      <c r="A1412" s="500"/>
      <c r="B1412" s="504"/>
      <c r="C1412" s="117" t="s">
        <v>53</v>
      </c>
      <c r="D1412" s="120" t="s">
        <v>406</v>
      </c>
      <c r="E1412" s="117" t="s">
        <v>25</v>
      </c>
      <c r="F1412" s="117">
        <v>90</v>
      </c>
      <c r="G1412" s="117">
        <v>100</v>
      </c>
      <c r="H1412" s="149">
        <f t="shared" si="144"/>
        <v>100</v>
      </c>
      <c r="I1412" s="117"/>
      <c r="J1412" s="123"/>
      <c r="K1412" s="120"/>
      <c r="L1412" s="117"/>
      <c r="M1412" s="124"/>
      <c r="N1412" s="124"/>
      <c r="O1412" s="119"/>
      <c r="P1412" s="132"/>
      <c r="Q1412" s="115"/>
      <c r="R1412" s="117"/>
      <c r="S1412" s="599"/>
      <c r="T1412" s="232"/>
    </row>
    <row r="1413" spans="1:20" s="233" customFormat="1" ht="121.5" customHeight="1" x14ac:dyDescent="0.35">
      <c r="A1413" s="500"/>
      <c r="B1413" s="504"/>
      <c r="C1413" s="117" t="s">
        <v>136</v>
      </c>
      <c r="D1413" s="120" t="s">
        <v>131</v>
      </c>
      <c r="E1413" s="117" t="s">
        <v>25</v>
      </c>
      <c r="F1413" s="117">
        <v>100</v>
      </c>
      <c r="G1413" s="117">
        <v>100</v>
      </c>
      <c r="H1413" s="149">
        <f t="shared" si="144"/>
        <v>100</v>
      </c>
      <c r="I1413" s="117"/>
      <c r="J1413" s="123"/>
      <c r="K1413" s="120"/>
      <c r="L1413" s="117"/>
      <c r="M1413" s="124"/>
      <c r="N1413" s="124"/>
      <c r="O1413" s="119"/>
      <c r="P1413" s="132"/>
      <c r="Q1413" s="115"/>
      <c r="R1413" s="117"/>
      <c r="S1413" s="599"/>
      <c r="T1413" s="232"/>
    </row>
    <row r="1414" spans="1:20" s="129" customFormat="1" ht="40.5" customHeight="1" x14ac:dyDescent="0.35">
      <c r="A1414" s="500"/>
      <c r="B1414" s="504"/>
      <c r="C1414" s="208"/>
      <c r="D1414" s="200" t="s">
        <v>6</v>
      </c>
      <c r="E1414" s="208"/>
      <c r="F1414" s="201"/>
      <c r="G1414" s="201"/>
      <c r="H1414" s="204"/>
      <c r="I1414" s="204">
        <f>(H1409+H1410+H1411+H1412+H1413)/5</f>
        <v>100</v>
      </c>
      <c r="J1414" s="199"/>
      <c r="K1414" s="200" t="s">
        <v>6</v>
      </c>
      <c r="L1414" s="201"/>
      <c r="M1414" s="205"/>
      <c r="N1414" s="205"/>
      <c r="O1414" s="204"/>
      <c r="P1414" s="204">
        <f>O1409</f>
        <v>94.117647058823522</v>
      </c>
      <c r="Q1414" s="204">
        <f>(I1414+P1414)/2</f>
        <v>97.058823529411768</v>
      </c>
      <c r="R1414" s="208" t="s">
        <v>376</v>
      </c>
      <c r="S1414" s="599"/>
      <c r="T1414" s="128"/>
    </row>
    <row r="1415" spans="1:20" s="233" customFormat="1" ht="45" customHeight="1" x14ac:dyDescent="0.35">
      <c r="A1415" s="500"/>
      <c r="B1415" s="504"/>
      <c r="C1415" s="116" t="s">
        <v>42</v>
      </c>
      <c r="D1415" s="159" t="s">
        <v>91</v>
      </c>
      <c r="E1415" s="117"/>
      <c r="F1415" s="117"/>
      <c r="G1415" s="117"/>
      <c r="H1415" s="115"/>
      <c r="I1415" s="115"/>
      <c r="J1415" s="116" t="s">
        <v>42</v>
      </c>
      <c r="K1415" s="159" t="s">
        <v>91</v>
      </c>
      <c r="L1415" s="117"/>
      <c r="M1415" s="124"/>
      <c r="N1415" s="124"/>
      <c r="O1415" s="115"/>
      <c r="P1415" s="132"/>
      <c r="Q1415" s="115"/>
      <c r="R1415" s="117"/>
      <c r="S1415" s="599"/>
      <c r="T1415" s="232"/>
    </row>
    <row r="1416" spans="1:20" s="233" customFormat="1" ht="52.5" customHeight="1" x14ac:dyDescent="0.35">
      <c r="A1416" s="500"/>
      <c r="B1416" s="504"/>
      <c r="C1416" s="117" t="s">
        <v>43</v>
      </c>
      <c r="D1416" s="120" t="s">
        <v>137</v>
      </c>
      <c r="E1416" s="117" t="s">
        <v>25</v>
      </c>
      <c r="F1416" s="117">
        <v>100</v>
      </c>
      <c r="G1416" s="117">
        <v>100</v>
      </c>
      <c r="H1416" s="149">
        <f t="shared" ref="H1416:H1417" si="145">IF(G1416/F1416*100&gt;100,100,G1416/F1416*100)</f>
        <v>100</v>
      </c>
      <c r="I1416" s="117"/>
      <c r="J1416" s="123" t="s">
        <v>43</v>
      </c>
      <c r="K1416" s="120" t="s">
        <v>90</v>
      </c>
      <c r="L1416" s="117" t="s">
        <v>38</v>
      </c>
      <c r="M1416" s="117">
        <v>89</v>
      </c>
      <c r="N1416" s="117">
        <v>89</v>
      </c>
      <c r="O1416" s="119">
        <f>IF(N1416/M1416*100&gt;110,110,N1416/M1416*100)</f>
        <v>100</v>
      </c>
      <c r="P1416" s="132"/>
      <c r="Q1416" s="115"/>
      <c r="R1416" s="117"/>
      <c r="S1416" s="599"/>
      <c r="T1416" s="232"/>
    </row>
    <row r="1417" spans="1:20" s="233" customFormat="1" ht="81.75" customHeight="1" x14ac:dyDescent="0.35">
      <c r="A1417" s="500"/>
      <c r="B1417" s="504"/>
      <c r="C1417" s="117" t="s">
        <v>138</v>
      </c>
      <c r="D1417" s="120" t="s">
        <v>139</v>
      </c>
      <c r="E1417" s="117" t="s">
        <v>25</v>
      </c>
      <c r="F1417" s="117">
        <v>90</v>
      </c>
      <c r="G1417" s="117">
        <v>90</v>
      </c>
      <c r="H1417" s="149">
        <f t="shared" si="145"/>
        <v>100</v>
      </c>
      <c r="I1417" s="117"/>
      <c r="J1417" s="123"/>
      <c r="K1417" s="120"/>
      <c r="L1417" s="117"/>
      <c r="M1417" s="124"/>
      <c r="N1417" s="124"/>
      <c r="O1417" s="119"/>
      <c r="P1417" s="132"/>
      <c r="Q1417" s="115"/>
      <c r="R1417" s="117"/>
      <c r="S1417" s="599"/>
      <c r="T1417" s="232"/>
    </row>
    <row r="1418" spans="1:20" s="129" customFormat="1" ht="40.5" customHeight="1" x14ac:dyDescent="0.35">
      <c r="A1418" s="500"/>
      <c r="B1418" s="504"/>
      <c r="C1418" s="208"/>
      <c r="D1418" s="200" t="s">
        <v>6</v>
      </c>
      <c r="E1418" s="208"/>
      <c r="F1418" s="201"/>
      <c r="G1418" s="201"/>
      <c r="H1418" s="204"/>
      <c r="I1418" s="204">
        <f>(H1416+H1417)/2</f>
        <v>100</v>
      </c>
      <c r="J1418" s="199"/>
      <c r="K1418" s="200" t="s">
        <v>6</v>
      </c>
      <c r="L1418" s="201"/>
      <c r="M1418" s="205"/>
      <c r="N1418" s="205"/>
      <c r="O1418" s="204"/>
      <c r="P1418" s="204">
        <f>O1416</f>
        <v>100</v>
      </c>
      <c r="Q1418" s="204">
        <f>(I1418+P1418)/2</f>
        <v>100</v>
      </c>
      <c r="R1418" s="208" t="s">
        <v>31</v>
      </c>
      <c r="S1418" s="599"/>
      <c r="T1418" s="128"/>
    </row>
    <row r="1419" spans="1:20" s="233" customFormat="1" ht="63.75" customHeight="1" x14ac:dyDescent="0.35">
      <c r="A1419" s="500"/>
      <c r="B1419" s="504"/>
      <c r="C1419" s="116" t="s">
        <v>165</v>
      </c>
      <c r="D1419" s="159" t="s">
        <v>213</v>
      </c>
      <c r="E1419" s="117"/>
      <c r="F1419" s="117"/>
      <c r="G1419" s="117"/>
      <c r="H1419" s="115"/>
      <c r="I1419" s="115"/>
      <c r="J1419" s="116" t="s">
        <v>165</v>
      </c>
      <c r="K1419" s="159" t="str">
        <f>D1419</f>
        <v>Реализация дополнительных общеразвивающих программ</v>
      </c>
      <c r="L1419" s="117"/>
      <c r="M1419" s="124"/>
      <c r="N1419" s="124"/>
      <c r="O1419" s="115"/>
      <c r="P1419" s="132"/>
      <c r="Q1419" s="115"/>
      <c r="R1419" s="117"/>
      <c r="S1419" s="599"/>
      <c r="T1419" s="232"/>
    </row>
    <row r="1420" spans="1:20" s="233" customFormat="1" ht="75" customHeight="1" x14ac:dyDescent="0.35">
      <c r="A1420" s="500"/>
      <c r="B1420" s="504"/>
      <c r="C1420" s="117" t="s">
        <v>166</v>
      </c>
      <c r="D1420" s="120" t="s">
        <v>139</v>
      </c>
      <c r="E1420" s="117" t="s">
        <v>25</v>
      </c>
      <c r="F1420" s="117">
        <v>90</v>
      </c>
      <c r="G1420" s="117">
        <v>90</v>
      </c>
      <c r="H1420" s="149">
        <f>IF(G1420/F1420*100&gt;100,100,G1420/F1420*100)</f>
        <v>100</v>
      </c>
      <c r="I1420" s="117"/>
      <c r="J1420" s="123" t="str">
        <f>C1420</f>
        <v>5.1.</v>
      </c>
      <c r="K1420" s="120" t="s">
        <v>489</v>
      </c>
      <c r="L1420" s="117" t="s">
        <v>353</v>
      </c>
      <c r="M1420" s="117">
        <v>58752</v>
      </c>
      <c r="N1420" s="117">
        <v>58142</v>
      </c>
      <c r="O1420" s="119">
        <f>IF(N1420/M1420*100&gt;110,110,N1420/M1420*100)</f>
        <v>98.961737472766885</v>
      </c>
      <c r="P1420" s="132"/>
      <c r="Q1420" s="115"/>
      <c r="R1420" s="117"/>
      <c r="S1420" s="599"/>
      <c r="T1420" s="232"/>
    </row>
    <row r="1421" spans="1:20" s="129" customFormat="1" ht="44.25" customHeight="1" x14ac:dyDescent="0.35">
      <c r="A1421" s="500"/>
      <c r="B1421" s="504"/>
      <c r="C1421" s="208"/>
      <c r="D1421" s="200" t="s">
        <v>6</v>
      </c>
      <c r="E1421" s="208"/>
      <c r="F1421" s="201"/>
      <c r="G1421" s="201"/>
      <c r="H1421" s="204"/>
      <c r="I1421" s="204">
        <f>H1420</f>
        <v>100</v>
      </c>
      <c r="J1421" s="199"/>
      <c r="K1421" s="200" t="s">
        <v>6</v>
      </c>
      <c r="L1421" s="201"/>
      <c r="M1421" s="205"/>
      <c r="N1421" s="205"/>
      <c r="O1421" s="204"/>
      <c r="P1421" s="204">
        <f>O1420</f>
        <v>98.961737472766885</v>
      </c>
      <c r="Q1421" s="204">
        <f>(I1421+P1421)/2</f>
        <v>99.480868736383442</v>
      </c>
      <c r="R1421" s="208" t="s">
        <v>376</v>
      </c>
      <c r="S1421" s="599"/>
      <c r="T1421" s="128"/>
    </row>
    <row r="1422" spans="1:20" s="233" customFormat="1" ht="65.25" customHeight="1" x14ac:dyDescent="0.35">
      <c r="A1422" s="500">
        <v>74</v>
      </c>
      <c r="B1422" s="504" t="s">
        <v>187</v>
      </c>
      <c r="C1422" s="116" t="s">
        <v>12</v>
      </c>
      <c r="D1422" s="159" t="s">
        <v>129</v>
      </c>
      <c r="E1422" s="116"/>
      <c r="F1422" s="116"/>
      <c r="G1422" s="116"/>
      <c r="H1422" s="115"/>
      <c r="I1422" s="115"/>
      <c r="J1422" s="116" t="s">
        <v>12</v>
      </c>
      <c r="K1422" s="159" t="s">
        <v>129</v>
      </c>
      <c r="L1422" s="117"/>
      <c r="M1422" s="117"/>
      <c r="N1422" s="117"/>
      <c r="O1422" s="115"/>
      <c r="P1422" s="132"/>
      <c r="Q1422" s="115"/>
      <c r="R1422" s="117"/>
      <c r="S1422" s="599" t="s">
        <v>287</v>
      </c>
      <c r="T1422" s="232"/>
    </row>
    <row r="1423" spans="1:20" s="233" customFormat="1" ht="75.75" customHeight="1" x14ac:dyDescent="0.35">
      <c r="A1423" s="500"/>
      <c r="B1423" s="504"/>
      <c r="C1423" s="117" t="s">
        <v>7</v>
      </c>
      <c r="D1423" s="120" t="s">
        <v>130</v>
      </c>
      <c r="E1423" s="117" t="s">
        <v>25</v>
      </c>
      <c r="F1423" s="117">
        <v>100</v>
      </c>
      <c r="G1423" s="117">
        <v>100</v>
      </c>
      <c r="H1423" s="149">
        <f t="shared" ref="H1423:H1427" si="146">IF(G1423/F1423*100&gt;100,100,G1423/F1423*100)</f>
        <v>100</v>
      </c>
      <c r="I1423" s="117"/>
      <c r="J1423" s="117" t="s">
        <v>7</v>
      </c>
      <c r="K1423" s="120" t="s">
        <v>90</v>
      </c>
      <c r="L1423" s="117" t="s">
        <v>38</v>
      </c>
      <c r="M1423" s="117">
        <v>289</v>
      </c>
      <c r="N1423" s="117">
        <v>295</v>
      </c>
      <c r="O1423" s="119">
        <f>IF(N1423/M1423*100&gt;110,110,N1423/M1423*100)</f>
        <v>102.07612456747405</v>
      </c>
      <c r="P1423" s="132"/>
      <c r="Q1423" s="115"/>
      <c r="R1423" s="117"/>
      <c r="S1423" s="599"/>
      <c r="T1423" s="232"/>
    </row>
    <row r="1424" spans="1:20" s="233" customFormat="1" x14ac:dyDescent="0.35">
      <c r="A1424" s="500"/>
      <c r="B1424" s="504"/>
      <c r="C1424" s="117" t="s">
        <v>8</v>
      </c>
      <c r="D1424" s="120" t="s">
        <v>593</v>
      </c>
      <c r="E1424" s="117" t="s">
        <v>25</v>
      </c>
      <c r="F1424" s="117">
        <v>100</v>
      </c>
      <c r="G1424" s="117">
        <v>100</v>
      </c>
      <c r="H1424" s="149">
        <f t="shared" si="146"/>
        <v>100</v>
      </c>
      <c r="I1424" s="117"/>
      <c r="J1424" s="117"/>
      <c r="K1424" s="133"/>
      <c r="L1424" s="117"/>
      <c r="M1424" s="122"/>
      <c r="N1424" s="122"/>
      <c r="O1424" s="119"/>
      <c r="P1424" s="132"/>
      <c r="Q1424" s="115"/>
      <c r="R1424" s="117"/>
      <c r="S1424" s="599"/>
      <c r="T1424" s="232"/>
    </row>
    <row r="1425" spans="1:20" s="233" customFormat="1" ht="41.25" customHeight="1" x14ac:dyDescent="0.35">
      <c r="A1425" s="500"/>
      <c r="B1425" s="504"/>
      <c r="C1425" s="117" t="s">
        <v>9</v>
      </c>
      <c r="D1425" s="120" t="s">
        <v>488</v>
      </c>
      <c r="E1425" s="117" t="s">
        <v>25</v>
      </c>
      <c r="F1425" s="117">
        <v>100</v>
      </c>
      <c r="G1425" s="117">
        <v>100</v>
      </c>
      <c r="H1425" s="149">
        <f t="shared" si="146"/>
        <v>100</v>
      </c>
      <c r="I1425" s="117"/>
      <c r="J1425" s="123"/>
      <c r="K1425" s="120"/>
      <c r="L1425" s="117"/>
      <c r="M1425" s="124"/>
      <c r="N1425" s="124"/>
      <c r="O1425" s="119"/>
      <c r="P1425" s="132"/>
      <c r="Q1425" s="115"/>
      <c r="R1425" s="117"/>
      <c r="S1425" s="599"/>
      <c r="T1425" s="232"/>
    </row>
    <row r="1426" spans="1:20" s="233" customFormat="1" ht="75" customHeight="1" x14ac:dyDescent="0.35">
      <c r="A1426" s="500"/>
      <c r="B1426" s="504"/>
      <c r="C1426" s="117" t="s">
        <v>10</v>
      </c>
      <c r="D1426" s="120" t="s">
        <v>89</v>
      </c>
      <c r="E1426" s="117" t="s">
        <v>25</v>
      </c>
      <c r="F1426" s="117">
        <v>90</v>
      </c>
      <c r="G1426" s="117">
        <v>100</v>
      </c>
      <c r="H1426" s="149">
        <f t="shared" si="146"/>
        <v>100</v>
      </c>
      <c r="I1426" s="117"/>
      <c r="J1426" s="123"/>
      <c r="K1426" s="120"/>
      <c r="L1426" s="117"/>
      <c r="M1426" s="124"/>
      <c r="N1426" s="124"/>
      <c r="O1426" s="119"/>
      <c r="P1426" s="132"/>
      <c r="Q1426" s="115"/>
      <c r="R1426" s="117"/>
      <c r="S1426" s="599"/>
      <c r="T1426" s="232"/>
    </row>
    <row r="1427" spans="1:20" s="233" customFormat="1" ht="122.25" customHeight="1" x14ac:dyDescent="0.35">
      <c r="A1427" s="500"/>
      <c r="B1427" s="504"/>
      <c r="C1427" s="117" t="s">
        <v>35</v>
      </c>
      <c r="D1427" s="120" t="s">
        <v>131</v>
      </c>
      <c r="E1427" s="117" t="s">
        <v>25</v>
      </c>
      <c r="F1427" s="117">
        <v>100</v>
      </c>
      <c r="G1427" s="117">
        <v>100</v>
      </c>
      <c r="H1427" s="149">
        <f t="shared" si="146"/>
        <v>100</v>
      </c>
      <c r="I1427" s="117"/>
      <c r="J1427" s="123"/>
      <c r="K1427" s="120"/>
      <c r="L1427" s="117"/>
      <c r="M1427" s="124"/>
      <c r="N1427" s="124"/>
      <c r="O1427" s="119"/>
      <c r="P1427" s="132"/>
      <c r="Q1427" s="115"/>
      <c r="R1427" s="117"/>
      <c r="S1427" s="599"/>
      <c r="T1427" s="232"/>
    </row>
    <row r="1428" spans="1:20" s="129" customFormat="1" ht="40.5" customHeight="1" x14ac:dyDescent="0.35">
      <c r="A1428" s="500"/>
      <c r="B1428" s="504"/>
      <c r="C1428" s="208"/>
      <c r="D1428" s="200" t="s">
        <v>6</v>
      </c>
      <c r="E1428" s="208"/>
      <c r="F1428" s="201"/>
      <c r="G1428" s="201"/>
      <c r="H1428" s="204"/>
      <c r="I1428" s="204">
        <f>(H1423+H1424+H1425+H1426+H1427)/5</f>
        <v>100</v>
      </c>
      <c r="J1428" s="199"/>
      <c r="K1428" s="200" t="s">
        <v>6</v>
      </c>
      <c r="L1428" s="201"/>
      <c r="M1428" s="205"/>
      <c r="N1428" s="205"/>
      <c r="O1428" s="204"/>
      <c r="P1428" s="204">
        <f>O1423</f>
        <v>102.07612456747405</v>
      </c>
      <c r="Q1428" s="204">
        <f>(I1428+P1428)/2</f>
        <v>101.03806228373702</v>
      </c>
      <c r="R1428" s="208" t="s">
        <v>31</v>
      </c>
      <c r="S1428" s="599"/>
      <c r="T1428" s="128"/>
    </row>
    <row r="1429" spans="1:20" s="233" customFormat="1" ht="61.5" customHeight="1" x14ac:dyDescent="0.35">
      <c r="A1429" s="500"/>
      <c r="B1429" s="504"/>
      <c r="C1429" s="116" t="s">
        <v>13</v>
      </c>
      <c r="D1429" s="159" t="s">
        <v>132</v>
      </c>
      <c r="E1429" s="117"/>
      <c r="F1429" s="117"/>
      <c r="G1429" s="117"/>
      <c r="H1429" s="115"/>
      <c r="I1429" s="115"/>
      <c r="J1429" s="116" t="s">
        <v>13</v>
      </c>
      <c r="K1429" s="159" t="s">
        <v>132</v>
      </c>
      <c r="L1429" s="117"/>
      <c r="M1429" s="124"/>
      <c r="N1429" s="124"/>
      <c r="O1429" s="115"/>
      <c r="P1429" s="132"/>
      <c r="Q1429" s="115"/>
      <c r="R1429" s="117"/>
      <c r="S1429" s="599"/>
      <c r="T1429" s="232"/>
    </row>
    <row r="1430" spans="1:20" s="233" customFormat="1" ht="75" customHeight="1" x14ac:dyDescent="0.35">
      <c r="A1430" s="500"/>
      <c r="B1430" s="504"/>
      <c r="C1430" s="117" t="s">
        <v>14</v>
      </c>
      <c r="D1430" s="120" t="s">
        <v>133</v>
      </c>
      <c r="E1430" s="117" t="s">
        <v>25</v>
      </c>
      <c r="F1430" s="117">
        <v>100</v>
      </c>
      <c r="G1430" s="117">
        <v>100</v>
      </c>
      <c r="H1430" s="149">
        <f t="shared" ref="H1430:H1434" si="147">IF(G1430/F1430*100&gt;100,100,G1430/F1430*100)</f>
        <v>100</v>
      </c>
      <c r="I1430" s="117"/>
      <c r="J1430" s="123" t="s">
        <v>14</v>
      </c>
      <c r="K1430" s="120" t="s">
        <v>90</v>
      </c>
      <c r="L1430" s="117" t="s">
        <v>38</v>
      </c>
      <c r="M1430" s="117">
        <v>310</v>
      </c>
      <c r="N1430" s="117">
        <v>305</v>
      </c>
      <c r="O1430" s="119">
        <f>IF(N1430/M1430*100&gt;110,110,N1430/M1430*100)</f>
        <v>98.387096774193552</v>
      </c>
      <c r="P1430" s="117"/>
      <c r="Q1430" s="115"/>
      <c r="R1430" s="117"/>
      <c r="S1430" s="599"/>
      <c r="T1430" s="232"/>
    </row>
    <row r="1431" spans="1:20" s="233" customFormat="1" x14ac:dyDescent="0.35">
      <c r="A1431" s="500"/>
      <c r="B1431" s="504"/>
      <c r="C1431" s="117" t="s">
        <v>15</v>
      </c>
      <c r="D1431" s="120" t="s">
        <v>591</v>
      </c>
      <c r="E1431" s="117" t="s">
        <v>25</v>
      </c>
      <c r="F1431" s="117">
        <v>100</v>
      </c>
      <c r="G1431" s="117">
        <v>100</v>
      </c>
      <c r="H1431" s="149">
        <f t="shared" si="147"/>
        <v>100</v>
      </c>
      <c r="I1431" s="117"/>
      <c r="J1431" s="123"/>
      <c r="K1431" s="120"/>
      <c r="L1431" s="117"/>
      <c r="M1431" s="124"/>
      <c r="N1431" s="124"/>
      <c r="O1431" s="119"/>
      <c r="P1431" s="132"/>
      <c r="Q1431" s="115"/>
      <c r="R1431" s="117"/>
      <c r="S1431" s="599"/>
      <c r="T1431" s="232"/>
    </row>
    <row r="1432" spans="1:20" s="233" customFormat="1" ht="49.5" customHeight="1" x14ac:dyDescent="0.35">
      <c r="A1432" s="500"/>
      <c r="B1432" s="504"/>
      <c r="C1432" s="117" t="s">
        <v>39</v>
      </c>
      <c r="D1432" s="120" t="s">
        <v>488</v>
      </c>
      <c r="E1432" s="117" t="s">
        <v>25</v>
      </c>
      <c r="F1432" s="117">
        <v>100</v>
      </c>
      <c r="G1432" s="117">
        <v>100</v>
      </c>
      <c r="H1432" s="149">
        <f t="shared" si="147"/>
        <v>100</v>
      </c>
      <c r="I1432" s="117"/>
      <c r="J1432" s="123"/>
      <c r="K1432" s="120"/>
      <c r="L1432" s="117"/>
      <c r="M1432" s="124"/>
      <c r="N1432" s="124"/>
      <c r="O1432" s="119"/>
      <c r="P1432" s="132"/>
      <c r="Q1432" s="115"/>
      <c r="R1432" s="117"/>
      <c r="S1432" s="599"/>
      <c r="T1432" s="232"/>
    </row>
    <row r="1433" spans="1:20" s="233" customFormat="1" ht="60" customHeight="1" x14ac:dyDescent="0.35">
      <c r="A1433" s="500"/>
      <c r="B1433" s="504"/>
      <c r="C1433" s="117" t="s">
        <v>45</v>
      </c>
      <c r="D1433" s="120" t="s">
        <v>406</v>
      </c>
      <c r="E1433" s="117" t="s">
        <v>25</v>
      </c>
      <c r="F1433" s="117">
        <v>90</v>
      </c>
      <c r="G1433" s="117">
        <v>100</v>
      </c>
      <c r="H1433" s="149">
        <f t="shared" si="147"/>
        <v>100</v>
      </c>
      <c r="I1433" s="117"/>
      <c r="J1433" s="123"/>
      <c r="K1433" s="120"/>
      <c r="L1433" s="117"/>
      <c r="M1433" s="124"/>
      <c r="N1433" s="124"/>
      <c r="O1433" s="119"/>
      <c r="P1433" s="132"/>
      <c r="Q1433" s="115"/>
      <c r="R1433" s="117"/>
      <c r="S1433" s="599"/>
      <c r="T1433" s="232"/>
    </row>
    <row r="1434" spans="1:20" s="233" customFormat="1" ht="122.25" customHeight="1" x14ac:dyDescent="0.35">
      <c r="A1434" s="500"/>
      <c r="B1434" s="504"/>
      <c r="C1434" s="117" t="s">
        <v>66</v>
      </c>
      <c r="D1434" s="120" t="s">
        <v>131</v>
      </c>
      <c r="E1434" s="117" t="s">
        <v>25</v>
      </c>
      <c r="F1434" s="117">
        <v>100</v>
      </c>
      <c r="G1434" s="117">
        <v>100</v>
      </c>
      <c r="H1434" s="149">
        <f t="shared" si="147"/>
        <v>100</v>
      </c>
      <c r="I1434" s="117"/>
      <c r="J1434" s="123"/>
      <c r="K1434" s="120"/>
      <c r="L1434" s="117"/>
      <c r="M1434" s="124"/>
      <c r="N1434" s="124"/>
      <c r="O1434" s="119"/>
      <c r="P1434" s="132"/>
      <c r="Q1434" s="115"/>
      <c r="R1434" s="117"/>
      <c r="S1434" s="599"/>
      <c r="T1434" s="232"/>
    </row>
    <row r="1435" spans="1:20" s="129" customFormat="1" ht="40.5" customHeight="1" x14ac:dyDescent="0.35">
      <c r="A1435" s="500"/>
      <c r="B1435" s="504"/>
      <c r="C1435" s="208"/>
      <c r="D1435" s="200" t="s">
        <v>6</v>
      </c>
      <c r="E1435" s="208"/>
      <c r="F1435" s="201"/>
      <c r="G1435" s="201"/>
      <c r="H1435" s="204"/>
      <c r="I1435" s="204">
        <f>(H1430+H1431+H1432+H1433+H1434)/5</f>
        <v>100</v>
      </c>
      <c r="J1435" s="199"/>
      <c r="K1435" s="200" t="s">
        <v>6</v>
      </c>
      <c r="L1435" s="201"/>
      <c r="M1435" s="205"/>
      <c r="N1435" s="205"/>
      <c r="O1435" s="204"/>
      <c r="P1435" s="204">
        <f>O1430</f>
        <v>98.387096774193552</v>
      </c>
      <c r="Q1435" s="204">
        <f>(I1435+P1435)/2</f>
        <v>99.193548387096769</v>
      </c>
      <c r="R1435" s="208" t="s">
        <v>376</v>
      </c>
      <c r="S1435" s="599"/>
      <c r="T1435" s="128"/>
    </row>
    <row r="1436" spans="1:20" s="233" customFormat="1" ht="78" customHeight="1" x14ac:dyDescent="0.35">
      <c r="A1436" s="500"/>
      <c r="B1436" s="504"/>
      <c r="C1436" s="116" t="s">
        <v>28</v>
      </c>
      <c r="D1436" s="159" t="s">
        <v>134</v>
      </c>
      <c r="E1436" s="117"/>
      <c r="F1436" s="117"/>
      <c r="G1436" s="117"/>
      <c r="H1436" s="115"/>
      <c r="I1436" s="115"/>
      <c r="J1436" s="116" t="s">
        <v>28</v>
      </c>
      <c r="K1436" s="159" t="str">
        <f>D1436</f>
        <v>Реализация основных общеобразовательных программ среднего общего образования</v>
      </c>
      <c r="L1436" s="117"/>
      <c r="M1436" s="124"/>
      <c r="N1436" s="124"/>
      <c r="O1436" s="115"/>
      <c r="P1436" s="132"/>
      <c r="Q1436" s="115"/>
      <c r="R1436" s="117"/>
      <c r="S1436" s="599"/>
      <c r="T1436" s="232"/>
    </row>
    <row r="1437" spans="1:20" s="233" customFormat="1" ht="73.5" customHeight="1" x14ac:dyDescent="0.35">
      <c r="A1437" s="500"/>
      <c r="B1437" s="504"/>
      <c r="C1437" s="117" t="s">
        <v>29</v>
      </c>
      <c r="D1437" s="120" t="s">
        <v>135</v>
      </c>
      <c r="E1437" s="117" t="s">
        <v>25</v>
      </c>
      <c r="F1437" s="117">
        <v>100</v>
      </c>
      <c r="G1437" s="117">
        <v>100</v>
      </c>
      <c r="H1437" s="149">
        <f t="shared" ref="H1437:H1441" si="148">IF(G1437/F1437*100&gt;100,100,G1437/F1437*100)</f>
        <v>100</v>
      </c>
      <c r="I1437" s="117"/>
      <c r="J1437" s="123" t="s">
        <v>29</v>
      </c>
      <c r="K1437" s="120" t="s">
        <v>90</v>
      </c>
      <c r="L1437" s="117" t="s">
        <v>38</v>
      </c>
      <c r="M1437" s="117">
        <v>48</v>
      </c>
      <c r="N1437" s="117">
        <v>48</v>
      </c>
      <c r="O1437" s="119">
        <f>IF(N1437/M1437*100&gt;110,110,N1437/M1437*100)</f>
        <v>100</v>
      </c>
      <c r="P1437" s="117"/>
      <c r="Q1437" s="115"/>
      <c r="R1437" s="117"/>
      <c r="S1437" s="599"/>
      <c r="T1437" s="232"/>
    </row>
    <row r="1438" spans="1:20" s="233" customFormat="1" x14ac:dyDescent="0.35">
      <c r="A1438" s="500"/>
      <c r="B1438" s="504"/>
      <c r="C1438" s="117" t="s">
        <v>30</v>
      </c>
      <c r="D1438" s="120" t="s">
        <v>592</v>
      </c>
      <c r="E1438" s="117" t="s">
        <v>25</v>
      </c>
      <c r="F1438" s="117">
        <v>100</v>
      </c>
      <c r="G1438" s="117">
        <v>100</v>
      </c>
      <c r="H1438" s="149">
        <f t="shared" si="148"/>
        <v>100</v>
      </c>
      <c r="I1438" s="117"/>
      <c r="J1438" s="123"/>
      <c r="K1438" s="120"/>
      <c r="L1438" s="117"/>
      <c r="M1438" s="124"/>
      <c r="N1438" s="124"/>
      <c r="O1438" s="119"/>
      <c r="P1438" s="132"/>
      <c r="Q1438" s="115"/>
      <c r="R1438" s="117"/>
      <c r="S1438" s="599"/>
      <c r="T1438" s="232"/>
    </row>
    <row r="1439" spans="1:20" s="233" customFormat="1" ht="54" customHeight="1" x14ac:dyDescent="0.35">
      <c r="A1439" s="500"/>
      <c r="B1439" s="504"/>
      <c r="C1439" s="117" t="s">
        <v>52</v>
      </c>
      <c r="D1439" s="120" t="s">
        <v>488</v>
      </c>
      <c r="E1439" s="117" t="s">
        <v>25</v>
      </c>
      <c r="F1439" s="117">
        <v>100</v>
      </c>
      <c r="G1439" s="117">
        <v>100</v>
      </c>
      <c r="H1439" s="149">
        <f t="shared" si="148"/>
        <v>100</v>
      </c>
      <c r="I1439" s="117"/>
      <c r="J1439" s="123"/>
      <c r="K1439" s="120"/>
      <c r="L1439" s="117"/>
      <c r="M1439" s="124"/>
      <c r="N1439" s="124"/>
      <c r="O1439" s="119"/>
      <c r="P1439" s="132"/>
      <c r="Q1439" s="115"/>
      <c r="R1439" s="117"/>
      <c r="S1439" s="599"/>
      <c r="T1439" s="232"/>
    </row>
    <row r="1440" spans="1:20" s="233" customFormat="1" ht="57.75" customHeight="1" x14ac:dyDescent="0.35">
      <c r="A1440" s="500"/>
      <c r="B1440" s="504"/>
      <c r="C1440" s="117" t="s">
        <v>53</v>
      </c>
      <c r="D1440" s="120" t="s">
        <v>406</v>
      </c>
      <c r="E1440" s="117" t="s">
        <v>25</v>
      </c>
      <c r="F1440" s="117">
        <v>90</v>
      </c>
      <c r="G1440" s="117">
        <v>100</v>
      </c>
      <c r="H1440" s="149">
        <f t="shared" si="148"/>
        <v>100</v>
      </c>
      <c r="I1440" s="117"/>
      <c r="J1440" s="123"/>
      <c r="K1440" s="120"/>
      <c r="L1440" s="117"/>
      <c r="M1440" s="124"/>
      <c r="N1440" s="124"/>
      <c r="O1440" s="119"/>
      <c r="P1440" s="132"/>
      <c r="Q1440" s="115"/>
      <c r="R1440" s="117"/>
      <c r="S1440" s="599"/>
      <c r="T1440" s="232"/>
    </row>
    <row r="1441" spans="1:21" s="233" customFormat="1" ht="117.75" customHeight="1" x14ac:dyDescent="0.35">
      <c r="A1441" s="500"/>
      <c r="B1441" s="504"/>
      <c r="C1441" s="117" t="s">
        <v>136</v>
      </c>
      <c r="D1441" s="120" t="s">
        <v>131</v>
      </c>
      <c r="E1441" s="117" t="s">
        <v>25</v>
      </c>
      <c r="F1441" s="117">
        <v>100</v>
      </c>
      <c r="G1441" s="117">
        <v>100</v>
      </c>
      <c r="H1441" s="149">
        <f t="shared" si="148"/>
        <v>100</v>
      </c>
      <c r="I1441" s="117"/>
      <c r="J1441" s="123"/>
      <c r="K1441" s="120"/>
      <c r="L1441" s="117"/>
      <c r="M1441" s="124"/>
      <c r="N1441" s="124"/>
      <c r="O1441" s="119"/>
      <c r="P1441" s="132"/>
      <c r="Q1441" s="115"/>
      <c r="R1441" s="117"/>
      <c r="S1441" s="599"/>
      <c r="T1441" s="232"/>
    </row>
    <row r="1442" spans="1:21" s="129" customFormat="1" ht="40.5" customHeight="1" x14ac:dyDescent="0.35">
      <c r="A1442" s="500"/>
      <c r="B1442" s="504"/>
      <c r="C1442" s="208"/>
      <c r="D1442" s="200" t="s">
        <v>6</v>
      </c>
      <c r="E1442" s="208"/>
      <c r="F1442" s="201"/>
      <c r="G1442" s="201"/>
      <c r="H1442" s="204"/>
      <c r="I1442" s="204">
        <f>(H1437+H1438+H1439+H1440+H1441)/5</f>
        <v>100</v>
      </c>
      <c r="J1442" s="199"/>
      <c r="K1442" s="200" t="s">
        <v>6</v>
      </c>
      <c r="L1442" s="201"/>
      <c r="M1442" s="205"/>
      <c r="N1442" s="205"/>
      <c r="O1442" s="204"/>
      <c r="P1442" s="204">
        <f>O1437</f>
        <v>100</v>
      </c>
      <c r="Q1442" s="204">
        <f>(I1442+P1442)/2</f>
        <v>100</v>
      </c>
      <c r="R1442" s="208" t="s">
        <v>31</v>
      </c>
      <c r="S1442" s="599"/>
      <c r="T1442" s="128"/>
    </row>
    <row r="1443" spans="1:21" s="233" customFormat="1" x14ac:dyDescent="0.35">
      <c r="A1443" s="500"/>
      <c r="B1443" s="504"/>
      <c r="C1443" s="116" t="s">
        <v>42</v>
      </c>
      <c r="D1443" s="159" t="s">
        <v>91</v>
      </c>
      <c r="E1443" s="117"/>
      <c r="F1443" s="117"/>
      <c r="G1443" s="117"/>
      <c r="H1443" s="115"/>
      <c r="I1443" s="115"/>
      <c r="J1443" s="116" t="s">
        <v>42</v>
      </c>
      <c r="K1443" s="159" t="s">
        <v>91</v>
      </c>
      <c r="L1443" s="117"/>
      <c r="M1443" s="124"/>
      <c r="N1443" s="124"/>
      <c r="O1443" s="115"/>
      <c r="P1443" s="132"/>
      <c r="Q1443" s="115"/>
      <c r="R1443" s="117"/>
      <c r="S1443" s="599"/>
      <c r="T1443" s="232"/>
    </row>
    <row r="1444" spans="1:21" s="233" customFormat="1" ht="48.75" customHeight="1" x14ac:dyDescent="0.35">
      <c r="A1444" s="500"/>
      <c r="B1444" s="504"/>
      <c r="C1444" s="117" t="s">
        <v>43</v>
      </c>
      <c r="D1444" s="120" t="s">
        <v>137</v>
      </c>
      <c r="E1444" s="117" t="s">
        <v>25</v>
      </c>
      <c r="F1444" s="117">
        <v>100</v>
      </c>
      <c r="G1444" s="117">
        <v>100</v>
      </c>
      <c r="H1444" s="149">
        <f t="shared" ref="H1444:H1445" si="149">IF(G1444/F1444*100&gt;100,100,G1444/F1444*100)</f>
        <v>100</v>
      </c>
      <c r="I1444" s="117"/>
      <c r="J1444" s="123" t="s">
        <v>43</v>
      </c>
      <c r="K1444" s="120" t="s">
        <v>90</v>
      </c>
      <c r="L1444" s="117" t="s">
        <v>38</v>
      </c>
      <c r="M1444" s="117">
        <v>50</v>
      </c>
      <c r="N1444" s="117">
        <v>50</v>
      </c>
      <c r="O1444" s="119">
        <f>IF(N1444/M1444*100&gt;110,110,N1444/M1444*100)</f>
        <v>100</v>
      </c>
      <c r="P1444" s="132"/>
      <c r="Q1444" s="115"/>
      <c r="R1444" s="117"/>
      <c r="S1444" s="599"/>
      <c r="T1444" s="232"/>
    </row>
    <row r="1445" spans="1:21" s="233" customFormat="1" ht="78" customHeight="1" x14ac:dyDescent="0.35">
      <c r="A1445" s="500"/>
      <c r="B1445" s="504"/>
      <c r="C1445" s="117" t="s">
        <v>138</v>
      </c>
      <c r="D1445" s="120" t="s">
        <v>139</v>
      </c>
      <c r="E1445" s="117" t="s">
        <v>25</v>
      </c>
      <c r="F1445" s="117">
        <v>90</v>
      </c>
      <c r="G1445" s="117">
        <v>100</v>
      </c>
      <c r="H1445" s="149">
        <f t="shared" si="149"/>
        <v>100</v>
      </c>
      <c r="I1445" s="117"/>
      <c r="J1445" s="123"/>
      <c r="K1445" s="120"/>
      <c r="L1445" s="117"/>
      <c r="M1445" s="124"/>
      <c r="N1445" s="124"/>
      <c r="O1445" s="119"/>
      <c r="P1445" s="132"/>
      <c r="Q1445" s="115"/>
      <c r="R1445" s="117"/>
      <c r="S1445" s="599"/>
      <c r="T1445" s="232"/>
    </row>
    <row r="1446" spans="1:21" s="129" customFormat="1" ht="40.5" customHeight="1" x14ac:dyDescent="0.35">
      <c r="A1446" s="500"/>
      <c r="B1446" s="504"/>
      <c r="C1446" s="208"/>
      <c r="D1446" s="200" t="s">
        <v>6</v>
      </c>
      <c r="E1446" s="208"/>
      <c r="F1446" s="201"/>
      <c r="G1446" s="201"/>
      <c r="H1446" s="204"/>
      <c r="I1446" s="204">
        <f>(H1444+H1445)/2</f>
        <v>100</v>
      </c>
      <c r="J1446" s="199"/>
      <c r="K1446" s="200" t="s">
        <v>6</v>
      </c>
      <c r="L1446" s="201"/>
      <c r="M1446" s="205"/>
      <c r="N1446" s="205"/>
      <c r="O1446" s="204"/>
      <c r="P1446" s="204">
        <f>O1444</f>
        <v>100</v>
      </c>
      <c r="Q1446" s="204">
        <f>(I1446+P1446)/2</f>
        <v>100</v>
      </c>
      <c r="R1446" s="208" t="s">
        <v>31</v>
      </c>
      <c r="S1446" s="599"/>
      <c r="T1446" s="128"/>
    </row>
    <row r="1447" spans="1:21" s="233" customFormat="1" ht="60.75" customHeight="1" x14ac:dyDescent="0.35">
      <c r="A1447" s="500"/>
      <c r="B1447" s="504"/>
      <c r="C1447" s="116" t="s">
        <v>165</v>
      </c>
      <c r="D1447" s="159" t="s">
        <v>213</v>
      </c>
      <c r="E1447" s="117"/>
      <c r="F1447" s="117"/>
      <c r="G1447" s="117"/>
      <c r="H1447" s="115"/>
      <c r="I1447" s="115"/>
      <c r="J1447" s="116" t="s">
        <v>165</v>
      </c>
      <c r="K1447" s="159" t="str">
        <f>D1447</f>
        <v>Реализация дополнительных общеразвивающих программ</v>
      </c>
      <c r="L1447" s="117"/>
      <c r="M1447" s="124"/>
      <c r="N1447" s="124"/>
      <c r="O1447" s="115"/>
      <c r="P1447" s="132"/>
      <c r="Q1447" s="115"/>
      <c r="R1447" s="117"/>
      <c r="S1447" s="599"/>
      <c r="T1447" s="232"/>
    </row>
    <row r="1448" spans="1:21" s="233" customFormat="1" ht="80.25" customHeight="1" x14ac:dyDescent="0.35">
      <c r="A1448" s="500"/>
      <c r="B1448" s="504"/>
      <c r="C1448" s="117" t="s">
        <v>166</v>
      </c>
      <c r="D1448" s="120" t="s">
        <v>139</v>
      </c>
      <c r="E1448" s="117" t="s">
        <v>25</v>
      </c>
      <c r="F1448" s="117">
        <v>90</v>
      </c>
      <c r="G1448" s="117">
        <v>100</v>
      </c>
      <c r="H1448" s="149">
        <f>IF(G1448/F1448*100&gt;100,100,G1448/F1448*100)</f>
        <v>100</v>
      </c>
      <c r="I1448" s="117"/>
      <c r="J1448" s="123" t="str">
        <f>C1448</f>
        <v>5.1.</v>
      </c>
      <c r="K1448" s="120" t="s">
        <v>489</v>
      </c>
      <c r="L1448" s="117" t="s">
        <v>353</v>
      </c>
      <c r="M1448" s="117">
        <v>39168</v>
      </c>
      <c r="N1448" s="117">
        <v>38959</v>
      </c>
      <c r="O1448" s="119">
        <f>IF(N1448/M1448*100&gt;110,110,N1448/M1448*100)</f>
        <v>99.466401143790847</v>
      </c>
      <c r="P1448" s="132"/>
      <c r="Q1448" s="115"/>
      <c r="R1448" s="117"/>
      <c r="S1448" s="599"/>
      <c r="T1448" s="232"/>
    </row>
    <row r="1449" spans="1:21" s="446" customFormat="1" ht="39" customHeight="1" x14ac:dyDescent="0.35">
      <c r="A1449" s="500"/>
      <c r="B1449" s="504"/>
      <c r="C1449" s="208"/>
      <c r="D1449" s="200" t="s">
        <v>6</v>
      </c>
      <c r="E1449" s="208"/>
      <c r="F1449" s="201"/>
      <c r="G1449" s="201"/>
      <c r="H1449" s="204"/>
      <c r="I1449" s="204">
        <f>H1448</f>
        <v>100</v>
      </c>
      <c r="J1449" s="199"/>
      <c r="K1449" s="200" t="s">
        <v>6</v>
      </c>
      <c r="L1449" s="201"/>
      <c r="M1449" s="205"/>
      <c r="N1449" s="205"/>
      <c r="O1449" s="204"/>
      <c r="P1449" s="204">
        <f>O1448</f>
        <v>99.466401143790847</v>
      </c>
      <c r="Q1449" s="204">
        <f>(I1449+P1449)/2</f>
        <v>99.733200571895424</v>
      </c>
      <c r="R1449" s="208" t="s">
        <v>376</v>
      </c>
      <c r="S1449" s="599"/>
      <c r="T1449" s="445"/>
    </row>
    <row r="1450" spans="1:21" ht="85.5" customHeight="1" x14ac:dyDescent="0.35">
      <c r="A1450" s="500">
        <v>75</v>
      </c>
      <c r="B1450" s="504" t="s">
        <v>188</v>
      </c>
      <c r="C1450" s="272" t="s">
        <v>12</v>
      </c>
      <c r="D1450" s="113" t="s">
        <v>213</v>
      </c>
      <c r="E1450" s="125"/>
      <c r="F1450" s="125"/>
      <c r="G1450" s="125"/>
      <c r="H1450" s="118"/>
      <c r="I1450" s="118"/>
      <c r="J1450" s="125" t="s">
        <v>12</v>
      </c>
      <c r="K1450" s="146" t="s">
        <v>213</v>
      </c>
      <c r="L1450" s="121"/>
      <c r="M1450" s="121"/>
      <c r="N1450" s="121"/>
      <c r="O1450" s="118"/>
      <c r="P1450" s="118"/>
      <c r="Q1450" s="118"/>
      <c r="R1450" s="114"/>
      <c r="S1450" s="599" t="s">
        <v>287</v>
      </c>
    </row>
    <row r="1451" spans="1:21" ht="66" customHeight="1" x14ac:dyDescent="0.35">
      <c r="A1451" s="500"/>
      <c r="B1451" s="504"/>
      <c r="C1451" s="114" t="s">
        <v>7</v>
      </c>
      <c r="D1451" s="112" t="s">
        <v>189</v>
      </c>
      <c r="E1451" s="121" t="s">
        <v>25</v>
      </c>
      <c r="F1451" s="121">
        <v>90</v>
      </c>
      <c r="G1451" s="121">
        <v>100</v>
      </c>
      <c r="H1451" s="149">
        <f t="shared" ref="H1451:H1452" si="150">IF(G1451/F1451*100&gt;100,100,G1451/F1451*100)</f>
        <v>100</v>
      </c>
      <c r="I1451" s="121"/>
      <c r="J1451" s="121" t="s">
        <v>7</v>
      </c>
      <c r="K1451" s="150" t="s">
        <v>494</v>
      </c>
      <c r="L1451" s="121" t="s">
        <v>191</v>
      </c>
      <c r="M1451" s="121">
        <v>100563</v>
      </c>
      <c r="N1451" s="121">
        <v>95194</v>
      </c>
      <c r="O1451" s="149">
        <f>IF(N1451/M1451*100&gt;110,110,N1451/M1451*100)</f>
        <v>94.661058242096999</v>
      </c>
      <c r="P1451" s="147"/>
      <c r="Q1451" s="118"/>
      <c r="R1451" s="121"/>
      <c r="S1451" s="599"/>
    </row>
    <row r="1452" spans="1:21" ht="119.25" customHeight="1" x14ac:dyDescent="0.35">
      <c r="A1452" s="500"/>
      <c r="B1452" s="504"/>
      <c r="C1452" s="114" t="s">
        <v>8</v>
      </c>
      <c r="D1452" s="112" t="s">
        <v>190</v>
      </c>
      <c r="E1452" s="121" t="s">
        <v>25</v>
      </c>
      <c r="F1452" s="121">
        <v>5</v>
      </c>
      <c r="G1452" s="121">
        <v>4</v>
      </c>
      <c r="H1452" s="149">
        <f t="shared" si="150"/>
        <v>80</v>
      </c>
      <c r="I1452" s="121"/>
      <c r="J1452" s="121" t="s">
        <v>8</v>
      </c>
      <c r="K1452" s="150" t="s">
        <v>495</v>
      </c>
      <c r="L1452" s="121" t="s">
        <v>191</v>
      </c>
      <c r="M1452" s="121">
        <v>67240</v>
      </c>
      <c r="N1452" s="121">
        <v>63740</v>
      </c>
      <c r="O1452" s="149">
        <f>IF(N1452/M1452*100&gt;110,110,N1452/M1452*100)</f>
        <v>94.794765020820932</v>
      </c>
      <c r="P1452" s="147"/>
      <c r="Q1452" s="118"/>
      <c r="R1452" s="114"/>
      <c r="S1452" s="599"/>
    </row>
    <row r="1453" spans="1:21" s="129" customFormat="1" ht="39.75" customHeight="1" x14ac:dyDescent="0.35">
      <c r="A1453" s="500"/>
      <c r="B1453" s="504"/>
      <c r="C1453" s="199"/>
      <c r="D1453" s="200" t="s">
        <v>6</v>
      </c>
      <c r="E1453" s="201"/>
      <c r="F1453" s="202"/>
      <c r="G1453" s="203"/>
      <c r="H1453" s="204"/>
      <c r="I1453" s="204">
        <f>(H1451+H1452)/2</f>
        <v>90</v>
      </c>
      <c r="J1453" s="201"/>
      <c r="K1453" s="200" t="s">
        <v>6</v>
      </c>
      <c r="L1453" s="201"/>
      <c r="M1453" s="205"/>
      <c r="N1453" s="205"/>
      <c r="O1453" s="204"/>
      <c r="P1453" s="204">
        <f>(O1451+O1452)/2</f>
        <v>94.727911631458966</v>
      </c>
      <c r="Q1453" s="204">
        <f>(I1453+P1453)/2</f>
        <v>92.363955815729483</v>
      </c>
      <c r="R1453" s="208" t="s">
        <v>376</v>
      </c>
      <c r="S1453" s="599"/>
      <c r="T1453" s="110"/>
      <c r="U1453" s="206"/>
    </row>
    <row r="1454" spans="1:21" ht="100.5" customHeight="1" x14ac:dyDescent="0.35">
      <c r="A1454" s="500"/>
      <c r="B1454" s="504"/>
      <c r="C1454" s="272" t="s">
        <v>13</v>
      </c>
      <c r="D1454" s="113" t="s">
        <v>284</v>
      </c>
      <c r="E1454" s="121"/>
      <c r="F1454" s="121"/>
      <c r="G1454" s="121"/>
      <c r="H1454" s="118"/>
      <c r="I1454" s="118"/>
      <c r="J1454" s="125" t="s">
        <v>13</v>
      </c>
      <c r="K1454" s="146" t="s">
        <v>284</v>
      </c>
      <c r="L1454" s="121"/>
      <c r="M1454" s="121"/>
      <c r="N1454" s="121"/>
      <c r="O1454" s="118"/>
      <c r="P1454" s="118"/>
      <c r="Q1454" s="118"/>
      <c r="R1454" s="117"/>
      <c r="S1454" s="599"/>
    </row>
    <row r="1455" spans="1:21" ht="100.5" customHeight="1" x14ac:dyDescent="0.35">
      <c r="A1455" s="500"/>
      <c r="B1455" s="504"/>
      <c r="C1455" s="114" t="s">
        <v>14</v>
      </c>
      <c r="D1455" s="112" t="s">
        <v>194</v>
      </c>
      <c r="E1455" s="121"/>
      <c r="F1455" s="121"/>
      <c r="G1455" s="121"/>
      <c r="H1455" s="149"/>
      <c r="I1455" s="121"/>
      <c r="J1455" s="121" t="s">
        <v>14</v>
      </c>
      <c r="K1455" s="148" t="s">
        <v>195</v>
      </c>
      <c r="L1455" s="121"/>
      <c r="M1455" s="121"/>
      <c r="N1455" s="121"/>
      <c r="O1455" s="149"/>
      <c r="P1455" s="121"/>
      <c r="Q1455" s="118"/>
      <c r="R1455" s="114"/>
      <c r="S1455" s="599"/>
    </row>
    <row r="1456" spans="1:21" ht="81" customHeight="1" x14ac:dyDescent="0.35">
      <c r="A1456" s="500"/>
      <c r="B1456" s="504"/>
      <c r="C1456" s="114"/>
      <c r="D1456" s="112" t="s">
        <v>354</v>
      </c>
      <c r="E1456" s="121" t="s">
        <v>25</v>
      </c>
      <c r="F1456" s="121">
        <v>100</v>
      </c>
      <c r="G1456" s="121">
        <v>100</v>
      </c>
      <c r="H1456" s="149">
        <f>IF(G1456/F1456*100&gt;100,100,G1456/F1456*100)</f>
        <v>100</v>
      </c>
      <c r="I1456" s="121"/>
      <c r="J1456" s="121"/>
      <c r="K1456" s="148" t="str">
        <f>D1456</f>
        <v>творческие (фестивали, выставки, конкурсы, смотры)</v>
      </c>
      <c r="L1456" s="121" t="s">
        <v>41</v>
      </c>
      <c r="M1456" s="121">
        <v>9</v>
      </c>
      <c r="N1456" s="121">
        <v>9</v>
      </c>
      <c r="O1456" s="149">
        <f>IF(N1456/M1456*100&gt;110,110,N1456/M1456*100)</f>
        <v>100</v>
      </c>
      <c r="P1456" s="121"/>
      <c r="Q1456" s="118"/>
      <c r="R1456" s="114"/>
      <c r="S1456" s="599"/>
    </row>
    <row r="1457" spans="1:21" x14ac:dyDescent="0.35">
      <c r="A1457" s="500"/>
      <c r="B1457" s="504"/>
      <c r="C1457" s="507"/>
      <c r="D1457" s="510" t="s">
        <v>355</v>
      </c>
      <c r="E1457" s="505" t="s">
        <v>25</v>
      </c>
      <c r="F1457" s="505">
        <v>100</v>
      </c>
      <c r="G1457" s="505">
        <v>100</v>
      </c>
      <c r="H1457" s="509">
        <f>IF(G1457/F1457*100&gt;100,100,G1457/F1457*100)</f>
        <v>100</v>
      </c>
      <c r="I1457" s="505"/>
      <c r="J1457" s="505"/>
      <c r="K1457" s="508" t="str">
        <f>D1457</f>
        <v>культурно-массовые (иные зрелищные мероприятия)</v>
      </c>
      <c r="L1457" s="505" t="s">
        <v>41</v>
      </c>
      <c r="M1457" s="505">
        <v>5</v>
      </c>
      <c r="N1457" s="505">
        <v>5</v>
      </c>
      <c r="O1457" s="509">
        <f>IF(N1457/M1457*100&gt;110,110,N1457/M1457*100)</f>
        <v>100</v>
      </c>
      <c r="P1457" s="505"/>
      <c r="Q1457" s="506"/>
      <c r="R1457" s="507"/>
      <c r="S1457" s="599"/>
    </row>
    <row r="1458" spans="1:21" ht="25.5" customHeight="1" x14ac:dyDescent="0.35">
      <c r="A1458" s="500"/>
      <c r="B1458" s="504"/>
      <c r="C1458" s="507"/>
      <c r="D1458" s="510"/>
      <c r="E1458" s="505"/>
      <c r="F1458" s="505"/>
      <c r="G1458" s="505"/>
      <c r="H1458" s="509" t="e">
        <f>IF(G1458/F1458*100&gt;100,100,G1458/F1458*100)</f>
        <v>#DIV/0!</v>
      </c>
      <c r="I1458" s="505"/>
      <c r="J1458" s="505"/>
      <c r="K1458" s="508"/>
      <c r="L1458" s="505"/>
      <c r="M1458" s="505"/>
      <c r="N1458" s="505"/>
      <c r="O1458" s="509"/>
      <c r="P1458" s="505"/>
      <c r="Q1458" s="506"/>
      <c r="R1458" s="507"/>
      <c r="S1458" s="599"/>
    </row>
    <row r="1459" spans="1:21" ht="46.5" x14ac:dyDescent="0.35">
      <c r="A1459" s="500"/>
      <c r="B1459" s="504"/>
      <c r="C1459" s="114"/>
      <c r="D1459" s="112" t="s">
        <v>356</v>
      </c>
      <c r="E1459" s="121" t="s">
        <v>25</v>
      </c>
      <c r="F1459" s="121">
        <v>100</v>
      </c>
      <c r="G1459" s="121">
        <v>100</v>
      </c>
      <c r="H1459" s="149">
        <f>IF(G1459/F1459*100&gt;100,100,G1459/F1459*100)</f>
        <v>100</v>
      </c>
      <c r="I1459" s="121"/>
      <c r="J1459" s="121"/>
      <c r="K1459" s="148" t="str">
        <f>D1459</f>
        <v>методические (семинар, конференция)</v>
      </c>
      <c r="L1459" s="121" t="s">
        <v>41</v>
      </c>
      <c r="M1459" s="121">
        <v>4</v>
      </c>
      <c r="N1459" s="121">
        <v>4</v>
      </c>
      <c r="O1459" s="149">
        <f>IF(N1459/M1459*100&gt;110,110,N1459/M1459*100)</f>
        <v>100</v>
      </c>
      <c r="P1459" s="121"/>
      <c r="Q1459" s="118"/>
      <c r="R1459" s="114"/>
      <c r="S1459" s="599"/>
    </row>
    <row r="1460" spans="1:21" s="129" customFormat="1" ht="39.75" customHeight="1" x14ac:dyDescent="0.35">
      <c r="A1460" s="500"/>
      <c r="B1460" s="504"/>
      <c r="C1460" s="199"/>
      <c r="D1460" s="200" t="s">
        <v>6</v>
      </c>
      <c r="E1460" s="201"/>
      <c r="F1460" s="202"/>
      <c r="G1460" s="203"/>
      <c r="H1460" s="204"/>
      <c r="I1460" s="204">
        <f>(H1459+H1457+H1456)/3</f>
        <v>100</v>
      </c>
      <c r="J1460" s="201"/>
      <c r="K1460" s="200" t="s">
        <v>6</v>
      </c>
      <c r="L1460" s="201"/>
      <c r="M1460" s="205"/>
      <c r="N1460" s="205"/>
      <c r="O1460" s="204"/>
      <c r="P1460" s="204">
        <f>(O1459+O1457+O1456)/3</f>
        <v>100</v>
      </c>
      <c r="Q1460" s="204">
        <f>(I1460+P1460)/2</f>
        <v>100</v>
      </c>
      <c r="R1460" s="208" t="s">
        <v>31</v>
      </c>
      <c r="S1460" s="599"/>
      <c r="T1460" s="110"/>
      <c r="U1460" s="206"/>
    </row>
    <row r="1461" spans="1:21" ht="170.25" customHeight="1" x14ac:dyDescent="0.35">
      <c r="A1461" s="500"/>
      <c r="B1461" s="504"/>
      <c r="C1461" s="272" t="s">
        <v>28</v>
      </c>
      <c r="D1461" s="113" t="s">
        <v>496</v>
      </c>
      <c r="E1461" s="121"/>
      <c r="F1461" s="121"/>
      <c r="G1461" s="121"/>
      <c r="H1461" s="118"/>
      <c r="I1461" s="118"/>
      <c r="J1461" s="125" t="s">
        <v>28</v>
      </c>
      <c r="K1461" s="146" t="str">
        <f>D1461</f>
        <v>Организация мероприятий, направленных на профилактику асоциального и деструктивного поведения подростков и молодежи, поддержка детей и молодежи, находящейся в социально-опасном положении</v>
      </c>
      <c r="L1461" s="121"/>
      <c r="M1461" s="121"/>
      <c r="N1461" s="121"/>
      <c r="O1461" s="118"/>
      <c r="P1461" s="118"/>
      <c r="Q1461" s="118"/>
      <c r="R1461" s="117"/>
      <c r="S1461" s="599"/>
    </row>
    <row r="1462" spans="1:21" ht="53.25" customHeight="1" x14ac:dyDescent="0.35">
      <c r="A1462" s="500"/>
      <c r="B1462" s="504"/>
      <c r="C1462" s="114" t="s">
        <v>29</v>
      </c>
      <c r="D1462" s="112" t="s">
        <v>194</v>
      </c>
      <c r="E1462" s="121" t="s">
        <v>25</v>
      </c>
      <c r="F1462" s="121">
        <v>100</v>
      </c>
      <c r="G1462" s="121">
        <v>100</v>
      </c>
      <c r="H1462" s="149">
        <f>IF(G1462/F1462*100&gt;100,100,G1462/F1462*100)</f>
        <v>100</v>
      </c>
      <c r="I1462" s="121"/>
      <c r="J1462" s="121" t="s">
        <v>29</v>
      </c>
      <c r="K1462" s="148" t="s">
        <v>195</v>
      </c>
      <c r="L1462" s="121" t="s">
        <v>41</v>
      </c>
      <c r="M1462" s="121">
        <v>11</v>
      </c>
      <c r="N1462" s="121">
        <v>11</v>
      </c>
      <c r="O1462" s="149">
        <f>IF(N1462/M1462*100&gt;110,110,N1462/M1462*100)</f>
        <v>100</v>
      </c>
      <c r="P1462" s="121"/>
      <c r="Q1462" s="118"/>
      <c r="R1462" s="114"/>
      <c r="S1462" s="599"/>
    </row>
    <row r="1463" spans="1:21" s="129" customFormat="1" ht="37.5" customHeight="1" x14ac:dyDescent="0.35">
      <c r="A1463" s="500"/>
      <c r="B1463" s="504"/>
      <c r="C1463" s="208"/>
      <c r="D1463" s="200" t="s">
        <v>6</v>
      </c>
      <c r="E1463" s="208"/>
      <c r="F1463" s="201"/>
      <c r="G1463" s="201"/>
      <c r="H1463" s="204"/>
      <c r="I1463" s="204">
        <f>H1462</f>
        <v>100</v>
      </c>
      <c r="J1463" s="199"/>
      <c r="K1463" s="200" t="s">
        <v>6</v>
      </c>
      <c r="L1463" s="201"/>
      <c r="M1463" s="205"/>
      <c r="N1463" s="205"/>
      <c r="O1463" s="204"/>
      <c r="P1463" s="204">
        <f>O1462</f>
        <v>100</v>
      </c>
      <c r="Q1463" s="204">
        <f>(I1463+P1463)/2</f>
        <v>100</v>
      </c>
      <c r="R1463" s="208" t="s">
        <v>31</v>
      </c>
      <c r="S1463" s="599"/>
      <c r="T1463" s="110"/>
    </row>
    <row r="1464" spans="1:21" ht="81.75" customHeight="1" x14ac:dyDescent="0.35">
      <c r="A1464" s="500">
        <v>76</v>
      </c>
      <c r="B1464" s="504" t="s">
        <v>197</v>
      </c>
      <c r="C1464" s="272" t="s">
        <v>12</v>
      </c>
      <c r="D1464" s="113" t="s">
        <v>213</v>
      </c>
      <c r="E1464" s="125"/>
      <c r="F1464" s="125"/>
      <c r="G1464" s="125"/>
      <c r="H1464" s="118"/>
      <c r="I1464" s="118"/>
      <c r="J1464" s="125" t="s">
        <v>12</v>
      </c>
      <c r="K1464" s="146" t="s">
        <v>213</v>
      </c>
      <c r="L1464" s="121"/>
      <c r="M1464" s="121"/>
      <c r="N1464" s="121"/>
      <c r="O1464" s="118"/>
      <c r="P1464" s="118"/>
      <c r="Q1464" s="118"/>
      <c r="R1464" s="114"/>
      <c r="S1464" s="599" t="s">
        <v>287</v>
      </c>
    </row>
    <row r="1465" spans="1:21" ht="55.5" customHeight="1" x14ac:dyDescent="0.35">
      <c r="A1465" s="500"/>
      <c r="B1465" s="504"/>
      <c r="C1465" s="114" t="s">
        <v>7</v>
      </c>
      <c r="D1465" s="112" t="s">
        <v>189</v>
      </c>
      <c r="E1465" s="121" t="s">
        <v>25</v>
      </c>
      <c r="F1465" s="121">
        <v>90</v>
      </c>
      <c r="G1465" s="121">
        <v>99</v>
      </c>
      <c r="H1465" s="149">
        <f>IF(G1465/F1465*100&gt;100,100,G1465/F1465*100)</f>
        <v>100</v>
      </c>
      <c r="I1465" s="121"/>
      <c r="J1465" s="121" t="s">
        <v>7</v>
      </c>
      <c r="K1465" s="150" t="s">
        <v>497</v>
      </c>
      <c r="L1465" s="121" t="s">
        <v>191</v>
      </c>
      <c r="M1465" s="121"/>
      <c r="N1465" s="121"/>
      <c r="O1465" s="149"/>
      <c r="P1465" s="147"/>
      <c r="Q1465" s="118"/>
      <c r="R1465" s="121"/>
      <c r="S1465" s="599"/>
    </row>
    <row r="1466" spans="1:21" ht="90.75" customHeight="1" x14ac:dyDescent="0.35">
      <c r="A1466" s="500"/>
      <c r="B1466" s="504"/>
      <c r="C1466" s="114" t="s">
        <v>8</v>
      </c>
      <c r="D1466" s="112" t="s">
        <v>190</v>
      </c>
      <c r="E1466" s="121" t="s">
        <v>25</v>
      </c>
      <c r="F1466" s="121">
        <v>5</v>
      </c>
      <c r="G1466" s="121">
        <v>5</v>
      </c>
      <c r="H1466" s="149">
        <f>IF(G1466/F1466*100&gt;100,100,G1466/F1466*100)</f>
        <v>100</v>
      </c>
      <c r="I1466" s="121"/>
      <c r="J1466" s="121" t="s">
        <v>46</v>
      </c>
      <c r="K1466" s="150" t="s">
        <v>422</v>
      </c>
      <c r="L1466" s="121" t="s">
        <v>191</v>
      </c>
      <c r="M1466" s="121">
        <v>52468</v>
      </c>
      <c r="N1466" s="121">
        <v>52132</v>
      </c>
      <c r="O1466" s="149">
        <f>IF(N1466/M1466*100&gt;110,110,N1466/M1466*100)</f>
        <v>99.359609666844548</v>
      </c>
      <c r="P1466" s="147"/>
      <c r="Q1466" s="118"/>
      <c r="R1466" s="114"/>
      <c r="S1466" s="599"/>
    </row>
    <row r="1467" spans="1:21" ht="115.5" customHeight="1" x14ac:dyDescent="0.35">
      <c r="A1467" s="500"/>
      <c r="B1467" s="504"/>
      <c r="C1467" s="114"/>
      <c r="D1467" s="112"/>
      <c r="E1467" s="121"/>
      <c r="F1467" s="121"/>
      <c r="G1467" s="121"/>
      <c r="H1467" s="149"/>
      <c r="I1467" s="121"/>
      <c r="J1467" s="121" t="s">
        <v>47</v>
      </c>
      <c r="K1467" s="150" t="s">
        <v>192</v>
      </c>
      <c r="L1467" s="121" t="s">
        <v>191</v>
      </c>
      <c r="M1467" s="121">
        <v>192002</v>
      </c>
      <c r="N1467" s="121">
        <v>191473</v>
      </c>
      <c r="O1467" s="149">
        <f>IF(N1467/M1467*100&gt;110,110,N1467/M1467*100)</f>
        <v>99.724482036645455</v>
      </c>
      <c r="P1467" s="147"/>
      <c r="Q1467" s="118"/>
      <c r="R1467" s="114"/>
      <c r="S1467" s="599"/>
    </row>
    <row r="1468" spans="1:21" ht="115.5" customHeight="1" x14ac:dyDescent="0.35">
      <c r="A1468" s="500"/>
      <c r="B1468" s="504"/>
      <c r="C1468" s="114"/>
      <c r="D1468" s="112"/>
      <c r="E1468" s="121"/>
      <c r="F1468" s="121"/>
      <c r="G1468" s="121"/>
      <c r="H1468" s="149"/>
      <c r="I1468" s="121"/>
      <c r="J1468" s="121" t="s">
        <v>48</v>
      </c>
      <c r="K1468" s="150" t="s">
        <v>196</v>
      </c>
      <c r="L1468" s="121" t="s">
        <v>191</v>
      </c>
      <c r="M1468" s="121">
        <v>16596</v>
      </c>
      <c r="N1468" s="121">
        <v>16691</v>
      </c>
      <c r="O1468" s="149">
        <f>IF(N1468/M1468*100&gt;110,110,N1468/M1468*100)</f>
        <v>100.57242709086526</v>
      </c>
      <c r="P1468" s="121"/>
      <c r="Q1468" s="118"/>
      <c r="R1468" s="114"/>
      <c r="S1468" s="599"/>
    </row>
    <row r="1469" spans="1:21" ht="60" customHeight="1" x14ac:dyDescent="0.35">
      <c r="A1469" s="500"/>
      <c r="B1469" s="504"/>
      <c r="C1469" s="114"/>
      <c r="D1469" s="112"/>
      <c r="E1469" s="121"/>
      <c r="F1469" s="121"/>
      <c r="G1469" s="121"/>
      <c r="H1469" s="149"/>
      <c r="I1469" s="121"/>
      <c r="J1469" s="121" t="s">
        <v>49</v>
      </c>
      <c r="K1469" s="150" t="s">
        <v>193</v>
      </c>
      <c r="L1469" s="121" t="s">
        <v>191</v>
      </c>
      <c r="M1469" s="121">
        <v>15506</v>
      </c>
      <c r="N1469" s="121">
        <v>15214</v>
      </c>
      <c r="O1469" s="149">
        <f>IF(N1469/M1469*100&gt;110,110,N1469/M1469*100)</f>
        <v>98.116857990455316</v>
      </c>
      <c r="P1469" s="147"/>
      <c r="Q1469" s="118"/>
      <c r="R1469" s="114"/>
      <c r="S1469" s="599"/>
    </row>
    <row r="1470" spans="1:21" s="129" customFormat="1" ht="51.75" customHeight="1" x14ac:dyDescent="0.35">
      <c r="A1470" s="500"/>
      <c r="B1470" s="504"/>
      <c r="C1470" s="199"/>
      <c r="D1470" s="200" t="s">
        <v>462</v>
      </c>
      <c r="E1470" s="201"/>
      <c r="F1470" s="202"/>
      <c r="G1470" s="203"/>
      <c r="H1470" s="204"/>
      <c r="I1470" s="204">
        <f>(H1465+H1466)/2</f>
        <v>100</v>
      </c>
      <c r="J1470" s="201"/>
      <c r="K1470" s="200" t="s">
        <v>462</v>
      </c>
      <c r="L1470" s="201"/>
      <c r="M1470" s="205"/>
      <c r="N1470" s="205"/>
      <c r="O1470" s="204"/>
      <c r="P1470" s="204">
        <f>(O1469+O1467+O1466+O1468)/4</f>
        <v>99.443344196202645</v>
      </c>
      <c r="Q1470" s="204">
        <f>(I1470+P1470)/2</f>
        <v>99.721672098101322</v>
      </c>
      <c r="R1470" s="208" t="s">
        <v>376</v>
      </c>
      <c r="S1470" s="599"/>
      <c r="T1470" s="110"/>
      <c r="U1470" s="206"/>
    </row>
    <row r="1471" spans="1:21" s="127" customFormat="1" ht="67.5" x14ac:dyDescent="0.35">
      <c r="A1471" s="500"/>
      <c r="B1471" s="504"/>
      <c r="C1471" s="272" t="s">
        <v>13</v>
      </c>
      <c r="D1471" s="113" t="s">
        <v>397</v>
      </c>
      <c r="E1471" s="125"/>
      <c r="F1471" s="125"/>
      <c r="G1471" s="125"/>
      <c r="H1471" s="118"/>
      <c r="I1471" s="118"/>
      <c r="J1471" s="125" t="str">
        <f>C1471</f>
        <v>II</v>
      </c>
      <c r="K1471" s="459" t="str">
        <f>D1471</f>
        <v>Реализация адаптированных дополнительных общеобразовательных программ</v>
      </c>
      <c r="L1471" s="125"/>
      <c r="M1471" s="125"/>
      <c r="N1471" s="125"/>
      <c r="O1471" s="118"/>
      <c r="P1471" s="147"/>
      <c r="Q1471" s="118"/>
      <c r="R1471" s="272"/>
      <c r="S1471" s="599"/>
      <c r="T1471" s="110"/>
    </row>
    <row r="1472" spans="1:21" ht="60" customHeight="1" x14ac:dyDescent="0.35">
      <c r="A1472" s="500"/>
      <c r="B1472" s="504"/>
      <c r="C1472" s="114" t="s">
        <v>14</v>
      </c>
      <c r="D1472" s="112" t="s">
        <v>398</v>
      </c>
      <c r="E1472" s="121" t="s">
        <v>25</v>
      </c>
      <c r="F1472" s="121">
        <v>90</v>
      </c>
      <c r="G1472" s="121">
        <v>100</v>
      </c>
      <c r="H1472" s="149">
        <f>IF(G1472/F1472*100&gt;100,100,G1472/F1472*100)</f>
        <v>100</v>
      </c>
      <c r="I1472" s="121"/>
      <c r="J1472" s="121" t="s">
        <v>14</v>
      </c>
      <c r="K1472" s="150"/>
      <c r="L1472" s="121" t="s">
        <v>191</v>
      </c>
      <c r="M1472" s="121">
        <v>1008</v>
      </c>
      <c r="N1472" s="121">
        <v>1002</v>
      </c>
      <c r="O1472" s="149">
        <f>IF(N1472/M1472*100&gt;110,110,N1472/M1472*100)</f>
        <v>99.404761904761912</v>
      </c>
      <c r="P1472" s="147"/>
      <c r="Q1472" s="118"/>
      <c r="R1472" s="114"/>
      <c r="S1472" s="599"/>
    </row>
    <row r="1473" spans="1:21" s="129" customFormat="1" ht="44.25" customHeight="1" x14ac:dyDescent="0.35">
      <c r="A1473" s="500"/>
      <c r="B1473" s="504"/>
      <c r="C1473" s="199"/>
      <c r="D1473" s="200" t="s">
        <v>462</v>
      </c>
      <c r="E1473" s="201"/>
      <c r="F1473" s="202"/>
      <c r="G1473" s="203"/>
      <c r="H1473" s="204"/>
      <c r="I1473" s="204">
        <f>H1472</f>
        <v>100</v>
      </c>
      <c r="J1473" s="201"/>
      <c r="K1473" s="200" t="s">
        <v>462</v>
      </c>
      <c r="L1473" s="201"/>
      <c r="M1473" s="205"/>
      <c r="N1473" s="205"/>
      <c r="O1473" s="204"/>
      <c r="P1473" s="204">
        <f>O1472</f>
        <v>99.404761904761912</v>
      </c>
      <c r="Q1473" s="204">
        <f>(I1473+P1473)/2</f>
        <v>99.702380952380963</v>
      </c>
      <c r="R1473" s="208" t="s">
        <v>376</v>
      </c>
      <c r="S1473" s="599"/>
      <c r="T1473" s="110"/>
      <c r="U1473" s="206"/>
    </row>
    <row r="1474" spans="1:21" ht="54" customHeight="1" x14ac:dyDescent="0.35">
      <c r="A1474" s="500"/>
      <c r="B1474" s="504"/>
      <c r="C1474" s="272" t="s">
        <v>28</v>
      </c>
      <c r="D1474" s="113" t="s">
        <v>284</v>
      </c>
      <c r="E1474" s="121"/>
      <c r="F1474" s="121"/>
      <c r="G1474" s="121"/>
      <c r="H1474" s="118"/>
      <c r="I1474" s="118"/>
      <c r="J1474" s="125" t="s">
        <v>28</v>
      </c>
      <c r="K1474" s="146" t="str">
        <f>D1474</f>
        <v>Организация и проведение культурно-массовых мероприятий</v>
      </c>
      <c r="L1474" s="121"/>
      <c r="M1474" s="121"/>
      <c r="N1474" s="121"/>
      <c r="O1474" s="118"/>
      <c r="P1474" s="118"/>
      <c r="Q1474" s="118"/>
      <c r="R1474" s="114"/>
      <c r="S1474" s="599"/>
    </row>
    <row r="1475" spans="1:21" ht="42" customHeight="1" x14ac:dyDescent="0.35">
      <c r="A1475" s="500"/>
      <c r="B1475" s="504"/>
      <c r="C1475" s="114" t="s">
        <v>29</v>
      </c>
      <c r="D1475" s="112" t="s">
        <v>194</v>
      </c>
      <c r="E1475" s="121"/>
      <c r="F1475" s="121"/>
      <c r="G1475" s="121"/>
      <c r="H1475" s="149"/>
      <c r="I1475" s="121"/>
      <c r="J1475" s="121" t="s">
        <v>29</v>
      </c>
      <c r="K1475" s="148" t="s">
        <v>195</v>
      </c>
      <c r="L1475" s="121"/>
      <c r="M1475" s="121"/>
      <c r="N1475" s="121"/>
      <c r="O1475" s="149"/>
      <c r="P1475" s="121"/>
      <c r="Q1475" s="118"/>
      <c r="R1475" s="114"/>
      <c r="S1475" s="599"/>
    </row>
    <row r="1476" spans="1:21" ht="46.5" customHeight="1" x14ac:dyDescent="0.35">
      <c r="A1476" s="500"/>
      <c r="B1476" s="504"/>
      <c r="C1476" s="114"/>
      <c r="D1476" s="112" t="s">
        <v>354</v>
      </c>
      <c r="E1476" s="121" t="s">
        <v>25</v>
      </c>
      <c r="F1476" s="121">
        <v>100</v>
      </c>
      <c r="G1476" s="121">
        <v>100</v>
      </c>
      <c r="H1476" s="149">
        <f>IF(G1476/F1476*100&gt;100,100,G1476/F1476*100)</f>
        <v>100</v>
      </c>
      <c r="I1476" s="121"/>
      <c r="J1476" s="121"/>
      <c r="K1476" s="148" t="str">
        <f>D1476</f>
        <v>творческие (фестивали, выставки, конкурсы, смотры)</v>
      </c>
      <c r="L1476" s="121" t="s">
        <v>41</v>
      </c>
      <c r="M1476" s="121">
        <v>11</v>
      </c>
      <c r="N1476" s="121">
        <v>11</v>
      </c>
      <c r="O1476" s="149">
        <f>IF(N1476/M1476*100&gt;110,110,N1476/M1476*100)</f>
        <v>100</v>
      </c>
      <c r="P1476" s="121"/>
      <c r="Q1476" s="118"/>
      <c r="R1476" s="114"/>
      <c r="S1476" s="599"/>
    </row>
    <row r="1477" spans="1:21" ht="46.5" customHeight="1" x14ac:dyDescent="0.35">
      <c r="A1477" s="500"/>
      <c r="B1477" s="504"/>
      <c r="C1477" s="114"/>
      <c r="D1477" s="112" t="s">
        <v>355</v>
      </c>
      <c r="E1477" s="121" t="s">
        <v>25</v>
      </c>
      <c r="F1477" s="121">
        <v>100</v>
      </c>
      <c r="G1477" s="121">
        <v>100</v>
      </c>
      <c r="H1477" s="149">
        <f>IF(G1477/F1477*100&gt;100,100,G1477/F1477*100)</f>
        <v>100</v>
      </c>
      <c r="I1477" s="121"/>
      <c r="J1477" s="121"/>
      <c r="K1477" s="148" t="str">
        <f>D1477</f>
        <v>культурно-массовые (иные зрелищные мероприятия)</v>
      </c>
      <c r="L1477" s="121" t="s">
        <v>41</v>
      </c>
      <c r="M1477" s="121">
        <v>14</v>
      </c>
      <c r="N1477" s="121">
        <v>14</v>
      </c>
      <c r="O1477" s="149">
        <f>IF(N1477/M1477*100&gt;110,110,N1477/M1477*100)</f>
        <v>100</v>
      </c>
      <c r="P1477" s="121"/>
      <c r="Q1477" s="118"/>
      <c r="R1477" s="114"/>
      <c r="S1477" s="599"/>
    </row>
    <row r="1478" spans="1:21" ht="42" customHeight="1" x14ac:dyDescent="0.35">
      <c r="A1478" s="500"/>
      <c r="B1478" s="504"/>
      <c r="C1478" s="114"/>
      <c r="D1478" s="112" t="s">
        <v>341</v>
      </c>
      <c r="E1478" s="121" t="s">
        <v>25</v>
      </c>
      <c r="F1478" s="121">
        <v>100</v>
      </c>
      <c r="G1478" s="121">
        <v>100</v>
      </c>
      <c r="H1478" s="149">
        <f>IF(G1478/F1478*100&gt;100,100,G1478/F1478*100)</f>
        <v>100</v>
      </c>
      <c r="I1478" s="121"/>
      <c r="J1478" s="121"/>
      <c r="K1478" s="148" t="str">
        <f>D1478</f>
        <v>мастер-классы</v>
      </c>
      <c r="L1478" s="121" t="s">
        <v>41</v>
      </c>
      <c r="M1478" s="121">
        <v>1</v>
      </c>
      <c r="N1478" s="121">
        <v>1</v>
      </c>
      <c r="O1478" s="149">
        <f>IF(N1478/M1478*100&gt;110,110,N1478/M1478*100)</f>
        <v>100</v>
      </c>
      <c r="P1478" s="121"/>
      <c r="Q1478" s="118"/>
      <c r="R1478" s="114"/>
      <c r="S1478" s="599"/>
    </row>
    <row r="1479" spans="1:21" ht="42" customHeight="1" x14ac:dyDescent="0.35">
      <c r="A1479" s="500"/>
      <c r="B1479" s="504"/>
      <c r="C1479" s="114"/>
      <c r="D1479" s="112" t="s">
        <v>356</v>
      </c>
      <c r="E1479" s="121" t="s">
        <v>25</v>
      </c>
      <c r="F1479" s="121">
        <v>100</v>
      </c>
      <c r="G1479" s="121">
        <v>100</v>
      </c>
      <c r="H1479" s="149">
        <f>IF(G1479/F1479*100&gt;100,100,G1479/F1479*100)</f>
        <v>100</v>
      </c>
      <c r="I1479" s="121"/>
      <c r="J1479" s="121"/>
      <c r="K1479" s="148" t="str">
        <f>D1479</f>
        <v>методические (семинар, конференция)</v>
      </c>
      <c r="L1479" s="121" t="s">
        <v>41</v>
      </c>
      <c r="M1479" s="121">
        <v>4</v>
      </c>
      <c r="N1479" s="121">
        <v>4</v>
      </c>
      <c r="O1479" s="149">
        <f>IF(N1479/M1479*100&gt;110,110,N1479/M1479*100)</f>
        <v>100</v>
      </c>
      <c r="P1479" s="121"/>
      <c r="Q1479" s="118"/>
      <c r="R1479" s="114"/>
      <c r="S1479" s="599"/>
    </row>
    <row r="1480" spans="1:21" s="129" customFormat="1" ht="56.25" customHeight="1" x14ac:dyDescent="0.35">
      <c r="A1480" s="500"/>
      <c r="B1480" s="504"/>
      <c r="C1480" s="199"/>
      <c r="D1480" s="200" t="s">
        <v>462</v>
      </c>
      <c r="E1480" s="201"/>
      <c r="F1480" s="202"/>
      <c r="G1480" s="203"/>
      <c r="H1480" s="204"/>
      <c r="I1480" s="204">
        <f>(H1478+H1479+H1477+H1476)/4</f>
        <v>100</v>
      </c>
      <c r="J1480" s="201"/>
      <c r="K1480" s="200" t="s">
        <v>462</v>
      </c>
      <c r="L1480" s="201"/>
      <c r="M1480" s="205"/>
      <c r="N1480" s="205"/>
      <c r="O1480" s="204"/>
      <c r="P1480" s="204">
        <f>(O1479+O1478+O1477+O1476)/4</f>
        <v>100</v>
      </c>
      <c r="Q1480" s="204">
        <f>(I1480+P1480)/2</f>
        <v>100</v>
      </c>
      <c r="R1480" s="208" t="s">
        <v>31</v>
      </c>
      <c r="S1480" s="599"/>
      <c r="T1480" s="110"/>
      <c r="U1480" s="206"/>
    </row>
    <row r="1481" spans="1:21" ht="82.5" customHeight="1" x14ac:dyDescent="0.35">
      <c r="A1481" s="500">
        <v>77</v>
      </c>
      <c r="B1481" s="504" t="s">
        <v>198</v>
      </c>
      <c r="C1481" s="272" t="s">
        <v>12</v>
      </c>
      <c r="D1481" s="113" t="s">
        <v>213</v>
      </c>
      <c r="E1481" s="125"/>
      <c r="F1481" s="125"/>
      <c r="G1481" s="125"/>
      <c r="H1481" s="118"/>
      <c r="I1481" s="118"/>
      <c r="J1481" s="125" t="s">
        <v>12</v>
      </c>
      <c r="K1481" s="146" t="s">
        <v>213</v>
      </c>
      <c r="L1481" s="121"/>
      <c r="M1481" s="121"/>
      <c r="N1481" s="121"/>
      <c r="O1481" s="118"/>
      <c r="P1481" s="118"/>
      <c r="Q1481" s="118"/>
      <c r="R1481" s="114"/>
      <c r="S1481" s="599" t="s">
        <v>286</v>
      </c>
    </row>
    <row r="1482" spans="1:21" ht="73.5" customHeight="1" x14ac:dyDescent="0.35">
      <c r="A1482" s="500"/>
      <c r="B1482" s="504"/>
      <c r="C1482" s="114" t="s">
        <v>7</v>
      </c>
      <c r="D1482" s="112" t="s">
        <v>189</v>
      </c>
      <c r="E1482" s="121" t="s">
        <v>25</v>
      </c>
      <c r="F1482" s="121">
        <v>90</v>
      </c>
      <c r="G1482" s="121">
        <v>90</v>
      </c>
      <c r="H1482" s="149">
        <f>IF(G1482/F1482*100&gt;100,100,G1482/F1482*100)</f>
        <v>100</v>
      </c>
      <c r="I1482" s="121"/>
      <c r="J1482" s="121" t="s">
        <v>7</v>
      </c>
      <c r="K1482" s="150" t="s">
        <v>497</v>
      </c>
      <c r="L1482" s="121" t="s">
        <v>191</v>
      </c>
      <c r="M1482" s="121"/>
      <c r="N1482" s="121"/>
      <c r="O1482" s="149"/>
      <c r="P1482" s="147"/>
      <c r="Q1482" s="118"/>
      <c r="R1482" s="121"/>
      <c r="S1482" s="599"/>
    </row>
    <row r="1483" spans="1:21" ht="126.75" customHeight="1" x14ac:dyDescent="0.35">
      <c r="A1483" s="500"/>
      <c r="B1483" s="504"/>
      <c r="C1483" s="114" t="s">
        <v>8</v>
      </c>
      <c r="D1483" s="112" t="s">
        <v>190</v>
      </c>
      <c r="E1483" s="121" t="s">
        <v>25</v>
      </c>
      <c r="F1483" s="121">
        <v>5</v>
      </c>
      <c r="G1483" s="121">
        <v>10</v>
      </c>
      <c r="H1483" s="149">
        <f>IF(G1483/F1483*100&gt;100,100,G1483/F1483*100)</f>
        <v>100</v>
      </c>
      <c r="I1483" s="121"/>
      <c r="J1483" s="121" t="s">
        <v>46</v>
      </c>
      <c r="K1483" s="150" t="s">
        <v>422</v>
      </c>
      <c r="L1483" s="121" t="s">
        <v>191</v>
      </c>
      <c r="M1483" s="121">
        <v>35404</v>
      </c>
      <c r="N1483" s="121">
        <v>37954</v>
      </c>
      <c r="O1483" s="149">
        <f>IF(N1483/M1483*100&gt;110,110,N1483/M1483*100)</f>
        <v>107.20257598011524</v>
      </c>
      <c r="P1483" s="147"/>
      <c r="Q1483" s="118"/>
      <c r="R1483" s="114"/>
      <c r="S1483" s="599"/>
    </row>
    <row r="1484" spans="1:21" ht="112.5" customHeight="1" x14ac:dyDescent="0.35">
      <c r="A1484" s="500"/>
      <c r="B1484" s="504"/>
      <c r="C1484" s="114"/>
      <c r="D1484" s="112"/>
      <c r="E1484" s="121"/>
      <c r="F1484" s="121"/>
      <c r="G1484" s="121"/>
      <c r="H1484" s="149"/>
      <c r="I1484" s="121"/>
      <c r="J1484" s="121" t="s">
        <v>47</v>
      </c>
      <c r="K1484" s="150" t="s">
        <v>192</v>
      </c>
      <c r="L1484" s="121" t="s">
        <v>191</v>
      </c>
      <c r="M1484" s="121">
        <v>231244</v>
      </c>
      <c r="N1484" s="121">
        <v>224302</v>
      </c>
      <c r="O1484" s="149">
        <f>IF(N1484/M1484*100&gt;110,110,N1484/M1484*100)</f>
        <v>96.997976163705871</v>
      </c>
      <c r="P1484" s="147"/>
      <c r="Q1484" s="118"/>
      <c r="R1484" s="114"/>
      <c r="S1484" s="599"/>
    </row>
    <row r="1485" spans="1:21" ht="63" customHeight="1" x14ac:dyDescent="0.35">
      <c r="A1485" s="500"/>
      <c r="B1485" s="504"/>
      <c r="C1485" s="114"/>
      <c r="D1485" s="112"/>
      <c r="E1485" s="121"/>
      <c r="F1485" s="121"/>
      <c r="G1485" s="121"/>
      <c r="H1485" s="149"/>
      <c r="I1485" s="121"/>
      <c r="J1485" s="121" t="s">
        <v>48</v>
      </c>
      <c r="K1485" s="150" t="s">
        <v>196</v>
      </c>
      <c r="L1485" s="121" t="s">
        <v>191</v>
      </c>
      <c r="M1485" s="121">
        <v>23580</v>
      </c>
      <c r="N1485" s="121">
        <v>22628</v>
      </c>
      <c r="O1485" s="149">
        <f>IF(N1485/M1485*100&gt;110,110,N1485/M1485*100)</f>
        <v>95.962680237489394</v>
      </c>
      <c r="P1485" s="147"/>
      <c r="Q1485" s="118"/>
      <c r="R1485" s="114"/>
      <c r="S1485" s="599"/>
    </row>
    <row r="1486" spans="1:21" ht="73.5" customHeight="1" x14ac:dyDescent="0.35">
      <c r="A1486" s="500"/>
      <c r="B1486" s="504"/>
      <c r="C1486" s="114"/>
      <c r="D1486" s="112"/>
      <c r="E1486" s="121"/>
      <c r="F1486" s="121"/>
      <c r="G1486" s="121"/>
      <c r="H1486" s="149"/>
      <c r="I1486" s="121"/>
      <c r="J1486" s="121" t="s">
        <v>49</v>
      </c>
      <c r="K1486" s="150" t="s">
        <v>193</v>
      </c>
      <c r="L1486" s="121" t="s">
        <v>191</v>
      </c>
      <c r="M1486" s="121">
        <v>12960</v>
      </c>
      <c r="N1486" s="121">
        <v>13239</v>
      </c>
      <c r="O1486" s="149">
        <f>IF(N1486/M1486*100&gt;110,110,N1486/M1486*100)</f>
        <v>102.15277777777779</v>
      </c>
      <c r="P1486" s="147"/>
      <c r="Q1486" s="118"/>
      <c r="R1486" s="114"/>
      <c r="S1486" s="599"/>
    </row>
    <row r="1487" spans="1:21" s="129" customFormat="1" ht="42" customHeight="1" x14ac:dyDescent="0.35">
      <c r="A1487" s="500"/>
      <c r="B1487" s="504"/>
      <c r="C1487" s="199"/>
      <c r="D1487" s="200" t="s">
        <v>462</v>
      </c>
      <c r="E1487" s="201"/>
      <c r="F1487" s="202"/>
      <c r="G1487" s="203"/>
      <c r="H1487" s="204"/>
      <c r="I1487" s="204">
        <f>(H1482+H1483)/2</f>
        <v>100</v>
      </c>
      <c r="J1487" s="201"/>
      <c r="K1487" s="200" t="s">
        <v>462</v>
      </c>
      <c r="L1487" s="201"/>
      <c r="M1487" s="205"/>
      <c r="N1487" s="205"/>
      <c r="O1487" s="204"/>
      <c r="P1487" s="204">
        <f>(O1486+O1485+O1484+O1483)/4</f>
        <v>100.57900253977206</v>
      </c>
      <c r="Q1487" s="204">
        <f>(I1487+P1487)/2</f>
        <v>100.28950126988603</v>
      </c>
      <c r="R1487" s="208" t="s">
        <v>31</v>
      </c>
      <c r="S1487" s="599"/>
      <c r="T1487" s="110"/>
      <c r="U1487" s="206"/>
    </row>
    <row r="1488" spans="1:21" ht="51" customHeight="1" x14ac:dyDescent="0.35">
      <c r="A1488" s="500"/>
      <c r="B1488" s="504"/>
      <c r="C1488" s="272" t="s">
        <v>13</v>
      </c>
      <c r="D1488" s="113" t="s">
        <v>284</v>
      </c>
      <c r="E1488" s="121"/>
      <c r="F1488" s="121"/>
      <c r="G1488" s="121"/>
      <c r="H1488" s="118"/>
      <c r="I1488" s="118"/>
      <c r="J1488" s="125" t="s">
        <v>13</v>
      </c>
      <c r="K1488" s="146" t="s">
        <v>284</v>
      </c>
      <c r="L1488" s="121"/>
      <c r="M1488" s="121"/>
      <c r="N1488" s="121"/>
      <c r="O1488" s="118"/>
      <c r="P1488" s="118"/>
      <c r="Q1488" s="118"/>
      <c r="R1488" s="114"/>
      <c r="S1488" s="599"/>
    </row>
    <row r="1489" spans="1:21" ht="51" customHeight="1" x14ac:dyDescent="0.35">
      <c r="A1489" s="500"/>
      <c r="B1489" s="504"/>
      <c r="C1489" s="114" t="s">
        <v>14</v>
      </c>
      <c r="D1489" s="112" t="s">
        <v>194</v>
      </c>
      <c r="E1489" s="121"/>
      <c r="F1489" s="121"/>
      <c r="G1489" s="121"/>
      <c r="H1489" s="149"/>
      <c r="I1489" s="121"/>
      <c r="J1489" s="121" t="s">
        <v>14</v>
      </c>
      <c r="K1489" s="148" t="s">
        <v>195</v>
      </c>
      <c r="L1489" s="121"/>
      <c r="M1489" s="121"/>
      <c r="N1489" s="121"/>
      <c r="O1489" s="149"/>
      <c r="P1489" s="121"/>
      <c r="Q1489" s="118"/>
      <c r="R1489" s="114"/>
      <c r="S1489" s="599"/>
    </row>
    <row r="1490" spans="1:21" ht="51" customHeight="1" x14ac:dyDescent="0.35">
      <c r="A1490" s="500"/>
      <c r="B1490" s="504"/>
      <c r="C1490" s="114"/>
      <c r="D1490" s="112" t="s">
        <v>354</v>
      </c>
      <c r="E1490" s="121" t="s">
        <v>25</v>
      </c>
      <c r="F1490" s="121">
        <v>100</v>
      </c>
      <c r="G1490" s="121">
        <v>100</v>
      </c>
      <c r="H1490" s="149">
        <f>IF(G1490/F1490*100&gt;100,100,G1490/F1490*100)</f>
        <v>100</v>
      </c>
      <c r="I1490" s="121"/>
      <c r="J1490" s="121"/>
      <c r="K1490" s="148" t="str">
        <f>D1490</f>
        <v>творческие (фестивали, выставки, конкурсы, смотры)</v>
      </c>
      <c r="L1490" s="121" t="s">
        <v>41</v>
      </c>
      <c r="M1490" s="121">
        <v>28</v>
      </c>
      <c r="N1490" s="121">
        <v>28</v>
      </c>
      <c r="O1490" s="149">
        <f>IF(N1490/M1490*100&gt;110,110,N1490/M1490*100)</f>
        <v>100</v>
      </c>
      <c r="P1490" s="121"/>
      <c r="Q1490" s="118"/>
      <c r="R1490" s="114"/>
      <c r="S1490" s="599"/>
    </row>
    <row r="1491" spans="1:21" ht="51" customHeight="1" x14ac:dyDescent="0.35">
      <c r="A1491" s="500"/>
      <c r="B1491" s="504"/>
      <c r="C1491" s="114"/>
      <c r="D1491" s="112" t="s">
        <v>355</v>
      </c>
      <c r="E1491" s="121" t="s">
        <v>25</v>
      </c>
      <c r="F1491" s="121">
        <v>100</v>
      </c>
      <c r="G1491" s="121">
        <v>100</v>
      </c>
      <c r="H1491" s="149">
        <f>IF(G1491/F1491*100&gt;100,100,G1491/F1491*100)</f>
        <v>100</v>
      </c>
      <c r="I1491" s="121"/>
      <c r="J1491" s="121"/>
      <c r="K1491" s="148" t="str">
        <f>D1491</f>
        <v>культурно-массовые (иные зрелищные мероприятия)</v>
      </c>
      <c r="L1491" s="121" t="s">
        <v>41</v>
      </c>
      <c r="M1491" s="121">
        <v>36</v>
      </c>
      <c r="N1491" s="121">
        <v>36</v>
      </c>
      <c r="O1491" s="149">
        <f>IF(N1491/M1491*100&gt;110,110,N1491/M1491*100)</f>
        <v>100</v>
      </c>
      <c r="P1491" s="121"/>
      <c r="Q1491" s="118"/>
      <c r="R1491" s="114"/>
      <c r="S1491" s="599"/>
    </row>
    <row r="1492" spans="1:21" ht="51" customHeight="1" x14ac:dyDescent="0.35">
      <c r="A1492" s="500"/>
      <c r="B1492" s="504"/>
      <c r="C1492" s="114"/>
      <c r="D1492" s="112" t="s">
        <v>341</v>
      </c>
      <c r="E1492" s="121" t="s">
        <v>25</v>
      </c>
      <c r="F1492" s="121">
        <v>100</v>
      </c>
      <c r="G1492" s="121">
        <v>100</v>
      </c>
      <c r="H1492" s="149">
        <f>IF(G1492/F1492*100&gt;100,100,G1492/F1492*100)</f>
        <v>100</v>
      </c>
      <c r="I1492" s="121"/>
      <c r="J1492" s="121"/>
      <c r="K1492" s="148" t="str">
        <f>D1492</f>
        <v>мастер-классы</v>
      </c>
      <c r="L1492" s="121" t="s">
        <v>41</v>
      </c>
      <c r="M1492" s="121">
        <v>2</v>
      </c>
      <c r="N1492" s="121">
        <v>2</v>
      </c>
      <c r="O1492" s="149">
        <f>IF(N1492/M1492*100&gt;110,110,N1492/M1492*100)</f>
        <v>100</v>
      </c>
      <c r="P1492" s="121"/>
      <c r="Q1492" s="118"/>
      <c r="R1492" s="114"/>
      <c r="S1492" s="599"/>
    </row>
    <row r="1493" spans="1:21" ht="51" customHeight="1" x14ac:dyDescent="0.35">
      <c r="A1493" s="500"/>
      <c r="B1493" s="504"/>
      <c r="C1493" s="114"/>
      <c r="D1493" s="112" t="s">
        <v>356</v>
      </c>
      <c r="E1493" s="121" t="s">
        <v>25</v>
      </c>
      <c r="F1493" s="121">
        <v>100</v>
      </c>
      <c r="G1493" s="121">
        <v>100</v>
      </c>
      <c r="H1493" s="149">
        <f>IF(G1493/F1493*100&gt;100,100,G1493/F1493*100)</f>
        <v>100</v>
      </c>
      <c r="I1493" s="121"/>
      <c r="J1493" s="121"/>
      <c r="K1493" s="148" t="str">
        <f>D1493</f>
        <v>методические (семинар, конференция)</v>
      </c>
      <c r="L1493" s="121" t="s">
        <v>41</v>
      </c>
      <c r="M1493" s="121">
        <v>3</v>
      </c>
      <c r="N1493" s="121">
        <v>3</v>
      </c>
      <c r="O1493" s="149">
        <f>IF(N1493/M1493*100&gt;110,110,N1493/M1493*100)</f>
        <v>100</v>
      </c>
      <c r="P1493" s="121"/>
      <c r="Q1493" s="118"/>
      <c r="R1493" s="114"/>
      <c r="S1493" s="599"/>
    </row>
    <row r="1494" spans="1:21" s="129" customFormat="1" ht="42" customHeight="1" x14ac:dyDescent="0.35">
      <c r="A1494" s="500"/>
      <c r="B1494" s="504"/>
      <c r="C1494" s="199"/>
      <c r="D1494" s="200" t="s">
        <v>462</v>
      </c>
      <c r="E1494" s="201"/>
      <c r="F1494" s="202"/>
      <c r="G1494" s="203"/>
      <c r="H1494" s="204"/>
      <c r="I1494" s="204">
        <f>(H1491+H1490+H1492+H1493)/4</f>
        <v>100</v>
      </c>
      <c r="J1494" s="201"/>
      <c r="K1494" s="200" t="s">
        <v>462</v>
      </c>
      <c r="L1494" s="201"/>
      <c r="M1494" s="205"/>
      <c r="N1494" s="205"/>
      <c r="O1494" s="204"/>
      <c r="P1494" s="204">
        <f>(O1493+O1492+O1491+O1490)/4</f>
        <v>100</v>
      </c>
      <c r="Q1494" s="204">
        <f>(I1494+P1494)/2</f>
        <v>100</v>
      </c>
      <c r="R1494" s="208" t="s">
        <v>31</v>
      </c>
      <c r="S1494" s="599"/>
      <c r="T1494" s="110"/>
      <c r="U1494" s="206"/>
    </row>
    <row r="1495" spans="1:21" ht="67.5" x14ac:dyDescent="0.35">
      <c r="A1495" s="500"/>
      <c r="B1495" s="504"/>
      <c r="C1495" s="470" t="s">
        <v>28</v>
      </c>
      <c r="D1495" s="113" t="s">
        <v>399</v>
      </c>
      <c r="E1495" s="121"/>
      <c r="F1495" s="121"/>
      <c r="G1495" s="121"/>
      <c r="H1495" s="118"/>
      <c r="I1495" s="118"/>
      <c r="J1495" s="125" t="str">
        <f>C1495</f>
        <v>III</v>
      </c>
      <c r="K1495" s="146" t="str">
        <f>D1495</f>
        <v>Реализация адаптированных дополнительных образовательных программ</v>
      </c>
      <c r="L1495" s="121"/>
      <c r="M1495" s="121"/>
      <c r="N1495" s="121"/>
      <c r="O1495" s="118"/>
      <c r="P1495" s="118"/>
      <c r="Q1495" s="118"/>
      <c r="R1495" s="114"/>
      <c r="S1495" s="599"/>
    </row>
    <row r="1496" spans="1:21" ht="51" customHeight="1" x14ac:dyDescent="0.35">
      <c r="A1496" s="500"/>
      <c r="B1496" s="504"/>
      <c r="C1496" s="145" t="s">
        <v>29</v>
      </c>
      <c r="D1496" s="112" t="s">
        <v>398</v>
      </c>
      <c r="E1496" s="121" t="s">
        <v>25</v>
      </c>
      <c r="F1496" s="121">
        <v>90</v>
      </c>
      <c r="G1496" s="121">
        <v>90</v>
      </c>
      <c r="H1496" s="149">
        <f>IF(G1496/F1496*100&gt;100,100,G1496/F1496*100)</f>
        <v>100</v>
      </c>
      <c r="I1496" s="121"/>
      <c r="J1496" s="121" t="s">
        <v>29</v>
      </c>
      <c r="K1496" s="148" t="s">
        <v>422</v>
      </c>
      <c r="L1496" s="121" t="s">
        <v>191</v>
      </c>
      <c r="M1496" s="121">
        <v>228</v>
      </c>
      <c r="N1496" s="121">
        <v>228</v>
      </c>
      <c r="O1496" s="149">
        <f>IF(N1496/M1496*100&gt;110,110,N1496/M1496*100)</f>
        <v>100</v>
      </c>
      <c r="P1496" s="121"/>
      <c r="Q1496" s="118"/>
      <c r="R1496" s="114"/>
      <c r="S1496" s="599"/>
    </row>
    <row r="1497" spans="1:21" ht="51" customHeight="1" x14ac:dyDescent="0.35">
      <c r="A1497" s="500"/>
      <c r="B1497" s="504"/>
      <c r="C1497" s="114"/>
      <c r="D1497" s="277"/>
      <c r="E1497" s="121"/>
      <c r="F1497" s="121"/>
      <c r="G1497" s="121"/>
      <c r="H1497" s="149"/>
      <c r="I1497" s="121"/>
      <c r="J1497" s="121" t="s">
        <v>30</v>
      </c>
      <c r="K1497" s="148" t="s">
        <v>463</v>
      </c>
      <c r="L1497" s="121" t="s">
        <v>191</v>
      </c>
      <c r="M1497" s="121">
        <v>504</v>
      </c>
      <c r="N1497" s="121">
        <v>540</v>
      </c>
      <c r="O1497" s="149">
        <f>IF(N1497/M1497*100&gt;110,110,N1497/M1497*100)</f>
        <v>107.14285714285714</v>
      </c>
      <c r="P1497" s="121"/>
      <c r="Q1497" s="118"/>
      <c r="R1497" s="114"/>
      <c r="S1497" s="599"/>
    </row>
    <row r="1498" spans="1:21" s="129" customFormat="1" ht="59.25" customHeight="1" x14ac:dyDescent="0.35">
      <c r="A1498" s="500"/>
      <c r="B1498" s="504"/>
      <c r="C1498" s="208"/>
      <c r="D1498" s="200" t="s">
        <v>462</v>
      </c>
      <c r="E1498" s="208"/>
      <c r="F1498" s="201"/>
      <c r="G1498" s="201"/>
      <c r="H1498" s="204"/>
      <c r="I1498" s="204">
        <f>H1496</f>
        <v>100</v>
      </c>
      <c r="J1498" s="199"/>
      <c r="K1498" s="200" t="s">
        <v>462</v>
      </c>
      <c r="L1498" s="201"/>
      <c r="M1498" s="205"/>
      <c r="N1498" s="205"/>
      <c r="O1498" s="204"/>
      <c r="P1498" s="204">
        <f>(O1496+O1497)/2</f>
        <v>103.57142857142857</v>
      </c>
      <c r="Q1498" s="204">
        <f>(I1498+P1498)/2</f>
        <v>101.78571428571428</v>
      </c>
      <c r="R1498" s="208" t="s">
        <v>31</v>
      </c>
      <c r="S1498" s="599"/>
      <c r="T1498" s="110"/>
    </row>
    <row r="1499" spans="1:21" ht="97.5" customHeight="1" x14ac:dyDescent="0.35">
      <c r="A1499" s="500">
        <v>78</v>
      </c>
      <c r="B1499" s="504" t="s">
        <v>199</v>
      </c>
      <c r="C1499" s="272" t="s">
        <v>12</v>
      </c>
      <c r="D1499" s="113" t="s">
        <v>213</v>
      </c>
      <c r="E1499" s="125"/>
      <c r="F1499" s="125"/>
      <c r="G1499" s="125"/>
      <c r="H1499" s="118"/>
      <c r="I1499" s="118"/>
      <c r="J1499" s="125" t="s">
        <v>12</v>
      </c>
      <c r="K1499" s="146" t="s">
        <v>213</v>
      </c>
      <c r="L1499" s="121"/>
      <c r="M1499" s="121"/>
      <c r="N1499" s="121"/>
      <c r="O1499" s="118"/>
      <c r="P1499" s="118"/>
      <c r="Q1499" s="118"/>
      <c r="R1499" s="114"/>
      <c r="S1499" s="599" t="s">
        <v>287</v>
      </c>
      <c r="T1499" s="128"/>
    </row>
    <row r="1500" spans="1:21" ht="72" customHeight="1" x14ac:dyDescent="0.35">
      <c r="A1500" s="500"/>
      <c r="B1500" s="504"/>
      <c r="C1500" s="114" t="s">
        <v>7</v>
      </c>
      <c r="D1500" s="112" t="s">
        <v>189</v>
      </c>
      <c r="E1500" s="121" t="s">
        <v>25</v>
      </c>
      <c r="F1500" s="121">
        <v>90</v>
      </c>
      <c r="G1500" s="121">
        <v>99</v>
      </c>
      <c r="H1500" s="149">
        <f>IF(G1500/F1500*100&gt;100,100,G1500/F1500*100)</f>
        <v>100</v>
      </c>
      <c r="I1500" s="121"/>
      <c r="J1500" s="121" t="s">
        <v>7</v>
      </c>
      <c r="K1500" s="150" t="s">
        <v>497</v>
      </c>
      <c r="L1500" s="121" t="s">
        <v>191</v>
      </c>
      <c r="M1500" s="121"/>
      <c r="N1500" s="121"/>
      <c r="O1500" s="149"/>
      <c r="P1500" s="147"/>
      <c r="Q1500" s="118"/>
      <c r="R1500" s="121"/>
      <c r="S1500" s="599"/>
      <c r="T1500" s="128"/>
    </row>
    <row r="1501" spans="1:21" ht="135" customHeight="1" x14ac:dyDescent="0.35">
      <c r="A1501" s="500"/>
      <c r="B1501" s="504"/>
      <c r="C1501" s="114" t="s">
        <v>8</v>
      </c>
      <c r="D1501" s="112" t="s">
        <v>190</v>
      </c>
      <c r="E1501" s="121" t="s">
        <v>25</v>
      </c>
      <c r="F1501" s="121">
        <v>3</v>
      </c>
      <c r="G1501" s="121">
        <v>3</v>
      </c>
      <c r="H1501" s="149">
        <f>IF(G1501/F1501*100&gt;100,100,G1501/F1501*100)</f>
        <v>100</v>
      </c>
      <c r="I1501" s="121"/>
      <c r="J1501" s="121" t="s">
        <v>46</v>
      </c>
      <c r="K1501" s="150" t="s">
        <v>200</v>
      </c>
      <c r="L1501" s="121" t="s">
        <v>191</v>
      </c>
      <c r="M1501" s="121"/>
      <c r="N1501" s="121"/>
      <c r="O1501" s="149"/>
      <c r="P1501" s="147"/>
      <c r="Q1501" s="118"/>
      <c r="R1501" s="121"/>
      <c r="S1501" s="599"/>
      <c r="T1501" s="128"/>
    </row>
    <row r="1502" spans="1:21" ht="46.5" x14ac:dyDescent="0.35">
      <c r="A1502" s="500"/>
      <c r="B1502" s="504"/>
      <c r="C1502" s="114"/>
      <c r="D1502" s="134"/>
      <c r="E1502" s="121"/>
      <c r="F1502" s="121"/>
      <c r="G1502" s="121"/>
      <c r="H1502" s="149"/>
      <c r="I1502" s="460"/>
      <c r="J1502" s="121" t="s">
        <v>47</v>
      </c>
      <c r="K1502" s="150" t="s">
        <v>422</v>
      </c>
      <c r="L1502" s="121" t="s">
        <v>191</v>
      </c>
      <c r="M1502" s="121">
        <v>72540</v>
      </c>
      <c r="N1502" s="121">
        <v>72783</v>
      </c>
      <c r="O1502" s="149">
        <f>IF(N1502/M1502*100&gt;110,110,N1502/M1502*100)</f>
        <v>100.33498759305211</v>
      </c>
      <c r="P1502" s="147"/>
      <c r="Q1502" s="118"/>
      <c r="R1502" s="114"/>
      <c r="S1502" s="599"/>
      <c r="T1502" s="128"/>
    </row>
    <row r="1503" spans="1:21" ht="27.75" customHeight="1" x14ac:dyDescent="0.35">
      <c r="A1503" s="500"/>
      <c r="B1503" s="504"/>
      <c r="C1503" s="114"/>
      <c r="D1503" s="112"/>
      <c r="E1503" s="121"/>
      <c r="F1503" s="121"/>
      <c r="G1503" s="121"/>
      <c r="H1503" s="149"/>
      <c r="I1503" s="121"/>
      <c r="J1503" s="121" t="s">
        <v>48</v>
      </c>
      <c r="K1503" s="150" t="s">
        <v>192</v>
      </c>
      <c r="L1503" s="121" t="s">
        <v>191</v>
      </c>
      <c r="M1503" s="121">
        <v>224976</v>
      </c>
      <c r="N1503" s="121">
        <v>222733</v>
      </c>
      <c r="O1503" s="149">
        <f>IF(N1503/M1503*100&gt;110,110,N1503/M1503*100)</f>
        <v>99.003004764952706</v>
      </c>
      <c r="P1503" s="147"/>
      <c r="Q1503" s="118"/>
      <c r="R1503" s="114"/>
      <c r="S1503" s="599"/>
      <c r="T1503" s="128"/>
    </row>
    <row r="1504" spans="1:21" ht="27.75" customHeight="1" x14ac:dyDescent="0.35">
      <c r="A1504" s="500"/>
      <c r="B1504" s="504"/>
      <c r="C1504" s="114"/>
      <c r="D1504" s="112"/>
      <c r="E1504" s="121"/>
      <c r="F1504" s="121"/>
      <c r="G1504" s="121"/>
      <c r="H1504" s="149"/>
      <c r="I1504" s="121"/>
      <c r="J1504" s="121" t="s">
        <v>49</v>
      </c>
      <c r="K1504" s="150" t="s">
        <v>196</v>
      </c>
      <c r="L1504" s="121" t="s">
        <v>191</v>
      </c>
      <c r="M1504" s="121">
        <v>32068</v>
      </c>
      <c r="N1504" s="121">
        <v>31588</v>
      </c>
      <c r="O1504" s="149">
        <f>IF(N1504/M1504*100&gt;110,110,N1504/M1504*100)</f>
        <v>98.503180740925529</v>
      </c>
      <c r="P1504" s="147"/>
      <c r="Q1504" s="118"/>
      <c r="R1504" s="114"/>
      <c r="S1504" s="599"/>
      <c r="T1504" s="128"/>
    </row>
    <row r="1505" spans="1:21" ht="46.5" x14ac:dyDescent="0.35">
      <c r="A1505" s="500"/>
      <c r="B1505" s="504"/>
      <c r="C1505" s="114"/>
      <c r="D1505" s="112"/>
      <c r="E1505" s="121"/>
      <c r="F1505" s="121"/>
      <c r="G1505" s="121"/>
      <c r="H1505" s="149"/>
      <c r="I1505" s="121"/>
      <c r="J1505" s="121" t="s">
        <v>50</v>
      </c>
      <c r="K1505" s="150" t="s">
        <v>193</v>
      </c>
      <c r="L1505" s="121" t="s">
        <v>191</v>
      </c>
      <c r="M1505" s="121">
        <v>25426</v>
      </c>
      <c r="N1505" s="121">
        <v>26376</v>
      </c>
      <c r="O1505" s="149">
        <f>IF(N1505/M1505*100&gt;110,110,N1505/M1505*100)</f>
        <v>103.73633288759538</v>
      </c>
      <c r="P1505" s="147"/>
      <c r="Q1505" s="118"/>
      <c r="R1505" s="114"/>
      <c r="S1505" s="599"/>
      <c r="T1505" s="128"/>
    </row>
    <row r="1506" spans="1:21" s="129" customFormat="1" ht="42" customHeight="1" x14ac:dyDescent="0.35">
      <c r="A1506" s="500"/>
      <c r="B1506" s="504"/>
      <c r="C1506" s="199"/>
      <c r="D1506" s="200" t="s">
        <v>462</v>
      </c>
      <c r="E1506" s="201"/>
      <c r="F1506" s="202"/>
      <c r="G1506" s="203"/>
      <c r="H1506" s="204"/>
      <c r="I1506" s="204">
        <f>(H1500+H1501)/2</f>
        <v>100</v>
      </c>
      <c r="J1506" s="201"/>
      <c r="K1506" s="200" t="s">
        <v>462</v>
      </c>
      <c r="L1506" s="201"/>
      <c r="M1506" s="205"/>
      <c r="N1506" s="205"/>
      <c r="O1506" s="204"/>
      <c r="P1506" s="204">
        <f>(O1505+O1504+O1503+O1502+O1501)/4</f>
        <v>100.39437649663144</v>
      </c>
      <c r="Q1506" s="204">
        <f>(I1506+P1506)/2</f>
        <v>100.19718824831571</v>
      </c>
      <c r="R1506" s="208" t="s">
        <v>31</v>
      </c>
      <c r="S1506" s="599"/>
      <c r="T1506" s="128"/>
      <c r="U1506" s="206"/>
    </row>
    <row r="1507" spans="1:21" ht="63.75" customHeight="1" x14ac:dyDescent="0.35">
      <c r="A1507" s="500"/>
      <c r="B1507" s="504"/>
      <c r="C1507" s="272" t="s">
        <v>13</v>
      </c>
      <c r="D1507" s="113" t="s">
        <v>357</v>
      </c>
      <c r="E1507" s="121"/>
      <c r="F1507" s="121"/>
      <c r="G1507" s="121"/>
      <c r="H1507" s="118"/>
      <c r="I1507" s="118"/>
      <c r="J1507" s="125" t="s">
        <v>13</v>
      </c>
      <c r="K1507" s="146" t="str">
        <f>D1507</f>
        <v>Организация и проведение культурно-массовых мероприятий (творческих)</v>
      </c>
      <c r="L1507" s="121"/>
      <c r="M1507" s="121"/>
      <c r="N1507" s="121"/>
      <c r="O1507" s="118"/>
      <c r="P1507" s="118"/>
      <c r="Q1507" s="118"/>
      <c r="R1507" s="114"/>
      <c r="S1507" s="599"/>
      <c r="T1507" s="128"/>
    </row>
    <row r="1508" spans="1:21" ht="40.5" customHeight="1" x14ac:dyDescent="0.35">
      <c r="A1508" s="500"/>
      <c r="B1508" s="504"/>
      <c r="C1508" s="114" t="s">
        <v>14</v>
      </c>
      <c r="D1508" s="112" t="s">
        <v>194</v>
      </c>
      <c r="E1508" s="121"/>
      <c r="F1508" s="121"/>
      <c r="G1508" s="121"/>
      <c r="H1508" s="149"/>
      <c r="I1508" s="121"/>
      <c r="J1508" s="121" t="s">
        <v>29</v>
      </c>
      <c r="K1508" s="148" t="s">
        <v>195</v>
      </c>
      <c r="L1508" s="121"/>
      <c r="M1508" s="121"/>
      <c r="N1508" s="121"/>
      <c r="O1508" s="149"/>
      <c r="P1508" s="121"/>
      <c r="Q1508" s="118"/>
      <c r="R1508" s="114"/>
      <c r="S1508" s="599"/>
      <c r="T1508" s="128"/>
    </row>
    <row r="1509" spans="1:21" ht="54" customHeight="1" x14ac:dyDescent="0.35">
      <c r="A1509" s="500"/>
      <c r="B1509" s="504"/>
      <c r="C1509" s="114"/>
      <c r="D1509" s="112" t="s">
        <v>354</v>
      </c>
      <c r="E1509" s="121" t="s">
        <v>25</v>
      </c>
      <c r="F1509" s="121">
        <v>100</v>
      </c>
      <c r="G1509" s="121">
        <v>100</v>
      </c>
      <c r="H1509" s="149">
        <f>IF(G1509/F1509*100&gt;100,100,G1509/F1509*100)</f>
        <v>100</v>
      </c>
      <c r="I1509" s="121"/>
      <c r="J1509" s="121"/>
      <c r="K1509" s="148" t="s">
        <v>401</v>
      </c>
      <c r="L1509" s="121" t="s">
        <v>41</v>
      </c>
      <c r="M1509" s="121">
        <v>9</v>
      </c>
      <c r="N1509" s="121">
        <v>9</v>
      </c>
      <c r="O1509" s="149">
        <f>IF(N1509/M1509*100&gt;110,110,N1509/M1509*100)</f>
        <v>100</v>
      </c>
      <c r="P1509" s="121"/>
      <c r="Q1509" s="118"/>
      <c r="R1509" s="114"/>
      <c r="S1509" s="599"/>
      <c r="T1509" s="128"/>
    </row>
    <row r="1510" spans="1:21" ht="84.75" customHeight="1" x14ac:dyDescent="0.35">
      <c r="A1510" s="500"/>
      <c r="B1510" s="504"/>
      <c r="C1510" s="114" t="s">
        <v>15</v>
      </c>
      <c r="D1510" s="112" t="s">
        <v>423</v>
      </c>
      <c r="E1510" s="121" t="s">
        <v>25</v>
      </c>
      <c r="F1510" s="121">
        <v>100</v>
      </c>
      <c r="G1510" s="121">
        <v>100</v>
      </c>
      <c r="H1510" s="149">
        <f>IF(G1510/F1510*100&gt;100,100,G1510/F1510*100)</f>
        <v>100</v>
      </c>
      <c r="I1510" s="121"/>
      <c r="J1510" s="121"/>
      <c r="K1510" s="148" t="s">
        <v>402</v>
      </c>
      <c r="L1510" s="121" t="s">
        <v>41</v>
      </c>
      <c r="M1510" s="121">
        <v>12</v>
      </c>
      <c r="N1510" s="121">
        <v>12</v>
      </c>
      <c r="O1510" s="149">
        <f>IF(N1510/M1510*100&gt;110,110,N1510/M1510*100)</f>
        <v>100</v>
      </c>
      <c r="P1510" s="121"/>
      <c r="Q1510" s="118"/>
      <c r="R1510" s="114"/>
      <c r="S1510" s="599"/>
      <c r="T1510" s="128"/>
    </row>
    <row r="1511" spans="1:21" ht="40.5" customHeight="1" x14ac:dyDescent="0.35">
      <c r="A1511" s="500"/>
      <c r="B1511" s="504"/>
      <c r="C1511" s="114"/>
      <c r="D1511" s="112" t="s">
        <v>424</v>
      </c>
      <c r="E1511" s="121" t="s">
        <v>25</v>
      </c>
      <c r="F1511" s="121">
        <v>100</v>
      </c>
      <c r="G1511" s="121">
        <v>100</v>
      </c>
      <c r="H1511" s="149">
        <f>IF(G1511/F1511*100&gt;100,100,G1511/F1511*100)</f>
        <v>100</v>
      </c>
      <c r="I1511" s="121"/>
      <c r="J1511" s="121"/>
      <c r="K1511" s="148" t="s">
        <v>341</v>
      </c>
      <c r="L1511" s="121" t="s">
        <v>41</v>
      </c>
      <c r="M1511" s="121">
        <v>1</v>
      </c>
      <c r="N1511" s="121">
        <v>1</v>
      </c>
      <c r="O1511" s="149">
        <f>IF(N1511/M1511*100&gt;110,110,N1511/M1511*100)</f>
        <v>100</v>
      </c>
      <c r="P1511" s="121"/>
      <c r="Q1511" s="118"/>
      <c r="R1511" s="114"/>
      <c r="S1511" s="599"/>
      <c r="T1511" s="128"/>
    </row>
    <row r="1512" spans="1:21" ht="40.5" customHeight="1" x14ac:dyDescent="0.35">
      <c r="A1512" s="500"/>
      <c r="B1512" s="504"/>
      <c r="C1512" s="114" t="s">
        <v>39</v>
      </c>
      <c r="D1512" s="112" t="s">
        <v>400</v>
      </c>
      <c r="E1512" s="121" t="s">
        <v>25</v>
      </c>
      <c r="F1512" s="121">
        <v>100</v>
      </c>
      <c r="G1512" s="121">
        <v>100</v>
      </c>
      <c r="H1512" s="149">
        <f>IF(G1512/F1512*100&gt;100,100,G1512/F1512*100)</f>
        <v>100</v>
      </c>
      <c r="I1512" s="121"/>
      <c r="J1512" s="121"/>
      <c r="K1512" s="148" t="s">
        <v>403</v>
      </c>
      <c r="L1512" s="121" t="s">
        <v>41</v>
      </c>
      <c r="M1512" s="121">
        <v>4</v>
      </c>
      <c r="N1512" s="121">
        <v>4</v>
      </c>
      <c r="O1512" s="149">
        <f>IF(N1512/M1512*100&gt;110,110,N1512/M1512*100)</f>
        <v>100</v>
      </c>
      <c r="P1512" s="121"/>
      <c r="Q1512" s="118"/>
      <c r="R1512" s="114"/>
      <c r="S1512" s="599"/>
      <c r="T1512" s="128"/>
    </row>
    <row r="1513" spans="1:21" s="129" customFormat="1" ht="42" customHeight="1" x14ac:dyDescent="0.35">
      <c r="A1513" s="500"/>
      <c r="B1513" s="504"/>
      <c r="C1513" s="199"/>
      <c r="D1513" s="200" t="s">
        <v>462</v>
      </c>
      <c r="E1513" s="201"/>
      <c r="F1513" s="202"/>
      <c r="G1513" s="203"/>
      <c r="H1513" s="204"/>
      <c r="I1513" s="204">
        <f>(H1509+H1510+H1511+H1512)/4</f>
        <v>100</v>
      </c>
      <c r="J1513" s="201"/>
      <c r="K1513" s="200" t="s">
        <v>462</v>
      </c>
      <c r="L1513" s="201"/>
      <c r="M1513" s="205"/>
      <c r="N1513" s="205"/>
      <c r="O1513" s="204"/>
      <c r="P1513" s="204">
        <f>(O1509+O1510+O1511+O1512)/4</f>
        <v>100</v>
      </c>
      <c r="Q1513" s="204">
        <f>(I1513+P1513)/2</f>
        <v>100</v>
      </c>
      <c r="R1513" s="208" t="s">
        <v>31</v>
      </c>
      <c r="S1513" s="599"/>
      <c r="T1513" s="128"/>
      <c r="U1513" s="206"/>
    </row>
    <row r="1514" spans="1:21" ht="67.5" x14ac:dyDescent="0.35">
      <c r="A1514" s="500"/>
      <c r="B1514" s="504"/>
      <c r="C1514" s="272" t="s">
        <v>28</v>
      </c>
      <c r="D1514" s="113" t="s">
        <v>399</v>
      </c>
      <c r="E1514" s="121"/>
      <c r="F1514" s="121"/>
      <c r="G1514" s="121"/>
      <c r="H1514" s="118"/>
      <c r="I1514" s="118"/>
      <c r="J1514" s="125" t="str">
        <f>C1514</f>
        <v>III</v>
      </c>
      <c r="K1514" s="146" t="str">
        <f>D1514</f>
        <v>Реализация адаптированных дополнительных образовательных программ</v>
      </c>
      <c r="L1514" s="121"/>
      <c r="M1514" s="121"/>
      <c r="N1514" s="121"/>
      <c r="O1514" s="118"/>
      <c r="P1514" s="118"/>
      <c r="Q1514" s="118"/>
      <c r="R1514" s="114"/>
      <c r="S1514" s="599"/>
      <c r="T1514" s="128"/>
    </row>
    <row r="1515" spans="1:21" ht="57" customHeight="1" x14ac:dyDescent="0.35">
      <c r="A1515" s="500"/>
      <c r="B1515" s="504"/>
      <c r="C1515" s="114" t="s">
        <v>29</v>
      </c>
      <c r="D1515" s="112" t="s">
        <v>398</v>
      </c>
      <c r="E1515" s="121" t="s">
        <v>25</v>
      </c>
      <c r="F1515" s="121">
        <v>90</v>
      </c>
      <c r="G1515" s="121">
        <v>100</v>
      </c>
      <c r="H1515" s="149">
        <f>IF(G1515/F1515*100&gt;100,100,G1515/F1515*100)</f>
        <v>100</v>
      </c>
      <c r="I1515" s="121"/>
      <c r="J1515" s="121" t="s">
        <v>29</v>
      </c>
      <c r="K1515" s="150" t="s">
        <v>498</v>
      </c>
      <c r="L1515" s="121" t="s">
        <v>191</v>
      </c>
      <c r="M1515" s="121">
        <v>432</v>
      </c>
      <c r="N1515" s="121">
        <v>414</v>
      </c>
      <c r="O1515" s="149">
        <f>IF(N1515/M1515*100&gt;110,110,N1515/M1515*100)</f>
        <v>95.833333333333343</v>
      </c>
      <c r="P1515" s="121"/>
      <c r="Q1515" s="118"/>
      <c r="R1515" s="114"/>
      <c r="S1515" s="599"/>
      <c r="T1515" s="128"/>
    </row>
    <row r="1516" spans="1:21" s="129" customFormat="1" ht="43.5" customHeight="1" x14ac:dyDescent="0.35">
      <c r="A1516" s="500"/>
      <c r="B1516" s="504"/>
      <c r="C1516" s="208"/>
      <c r="D1516" s="200" t="s">
        <v>462</v>
      </c>
      <c r="E1516" s="208"/>
      <c r="F1516" s="201"/>
      <c r="G1516" s="201"/>
      <c r="H1516" s="204"/>
      <c r="I1516" s="204">
        <f>H1515</f>
        <v>100</v>
      </c>
      <c r="J1516" s="199"/>
      <c r="K1516" s="200" t="s">
        <v>462</v>
      </c>
      <c r="L1516" s="201"/>
      <c r="M1516" s="205"/>
      <c r="N1516" s="205"/>
      <c r="O1516" s="204"/>
      <c r="P1516" s="204">
        <f>O1515</f>
        <v>95.833333333333343</v>
      </c>
      <c r="Q1516" s="204">
        <f>(I1516+P1516)/2</f>
        <v>97.916666666666671</v>
      </c>
      <c r="R1516" s="208" t="s">
        <v>376</v>
      </c>
      <c r="S1516" s="599"/>
      <c r="T1516" s="128"/>
    </row>
    <row r="1517" spans="1:21" ht="90" customHeight="1" x14ac:dyDescent="0.35">
      <c r="A1517" s="500">
        <v>79</v>
      </c>
      <c r="B1517" s="504" t="s">
        <v>201</v>
      </c>
      <c r="C1517" s="272" t="s">
        <v>12</v>
      </c>
      <c r="D1517" s="113" t="s">
        <v>213</v>
      </c>
      <c r="E1517" s="125"/>
      <c r="F1517" s="125"/>
      <c r="G1517" s="125"/>
      <c r="H1517" s="118"/>
      <c r="I1517" s="118"/>
      <c r="J1517" s="125" t="s">
        <v>12</v>
      </c>
      <c r="K1517" s="146" t="s">
        <v>213</v>
      </c>
      <c r="L1517" s="121"/>
      <c r="M1517" s="121"/>
      <c r="N1517" s="121"/>
      <c r="O1517" s="118"/>
      <c r="P1517" s="118"/>
      <c r="Q1517" s="118"/>
      <c r="R1517" s="114"/>
      <c r="S1517" s="599" t="s">
        <v>287</v>
      </c>
      <c r="T1517" s="128"/>
    </row>
    <row r="1518" spans="1:21" ht="72" customHeight="1" x14ac:dyDescent="0.35">
      <c r="A1518" s="500"/>
      <c r="B1518" s="504"/>
      <c r="C1518" s="114" t="s">
        <v>7</v>
      </c>
      <c r="D1518" s="112" t="s">
        <v>189</v>
      </c>
      <c r="E1518" s="121" t="s">
        <v>25</v>
      </c>
      <c r="F1518" s="121">
        <v>90</v>
      </c>
      <c r="G1518" s="121">
        <v>99</v>
      </c>
      <c r="H1518" s="149">
        <f>IF(G1518/F1518*100&gt;100,100,G1518/F1518*100)</f>
        <v>100</v>
      </c>
      <c r="I1518" s="121"/>
      <c r="J1518" s="121" t="s">
        <v>7</v>
      </c>
      <c r="K1518" s="150" t="s">
        <v>497</v>
      </c>
      <c r="L1518" s="121" t="s">
        <v>191</v>
      </c>
      <c r="M1518" s="121"/>
      <c r="N1518" s="121"/>
      <c r="O1518" s="149"/>
      <c r="P1518" s="147"/>
      <c r="Q1518" s="118"/>
      <c r="R1518" s="121"/>
      <c r="S1518" s="599"/>
      <c r="T1518" s="128"/>
    </row>
    <row r="1519" spans="1:21" ht="67.5" customHeight="1" x14ac:dyDescent="0.35">
      <c r="A1519" s="500"/>
      <c r="B1519" s="504"/>
      <c r="C1519" s="114" t="s">
        <v>8</v>
      </c>
      <c r="D1519" s="112" t="s">
        <v>190</v>
      </c>
      <c r="E1519" s="121" t="s">
        <v>25</v>
      </c>
      <c r="F1519" s="121">
        <v>5</v>
      </c>
      <c r="G1519" s="121">
        <v>5</v>
      </c>
      <c r="H1519" s="149">
        <f>IF(G1519/F1519*100&gt;100,100,G1519/F1519*100)</f>
        <v>100</v>
      </c>
      <c r="I1519" s="121"/>
      <c r="J1519" s="121" t="s">
        <v>46</v>
      </c>
      <c r="K1519" s="150" t="s">
        <v>200</v>
      </c>
      <c r="L1519" s="121" t="s">
        <v>191</v>
      </c>
      <c r="M1519" s="121">
        <v>17878</v>
      </c>
      <c r="N1519" s="121">
        <v>18117</v>
      </c>
      <c r="O1519" s="149">
        <f>IF(N1519/M1519*100&gt;110,110,N1519/M1519*100)</f>
        <v>101.33683857254726</v>
      </c>
      <c r="P1519" s="147"/>
      <c r="Q1519" s="118"/>
      <c r="R1519" s="121"/>
      <c r="S1519" s="599"/>
      <c r="T1519" s="128"/>
    </row>
    <row r="1520" spans="1:21" ht="55.5" customHeight="1" x14ac:dyDescent="0.35">
      <c r="A1520" s="500"/>
      <c r="B1520" s="504"/>
      <c r="C1520" s="114"/>
      <c r="D1520" s="112"/>
      <c r="E1520" s="121"/>
      <c r="F1520" s="121"/>
      <c r="G1520" s="121"/>
      <c r="H1520" s="149"/>
      <c r="I1520" s="121"/>
      <c r="J1520" s="121" t="s">
        <v>47</v>
      </c>
      <c r="K1520" s="150" t="s">
        <v>192</v>
      </c>
      <c r="L1520" s="121" t="s">
        <v>191</v>
      </c>
      <c r="M1520" s="121">
        <v>22246</v>
      </c>
      <c r="N1520" s="121">
        <v>22822</v>
      </c>
      <c r="O1520" s="149">
        <f>IF(N1520/M1520*100&gt;110,110,N1520/M1520*100)</f>
        <v>102.58922952440888</v>
      </c>
      <c r="P1520" s="147"/>
      <c r="Q1520" s="118"/>
      <c r="R1520" s="114"/>
      <c r="S1520" s="599"/>
      <c r="T1520" s="128"/>
    </row>
    <row r="1521" spans="1:21" ht="81" customHeight="1" x14ac:dyDescent="0.35">
      <c r="A1521" s="500"/>
      <c r="B1521" s="504"/>
      <c r="C1521" s="114"/>
      <c r="D1521" s="112"/>
      <c r="E1521" s="121"/>
      <c r="F1521" s="121"/>
      <c r="G1521" s="121"/>
      <c r="H1521" s="149"/>
      <c r="I1521" s="121"/>
      <c r="J1521" s="121" t="s">
        <v>48</v>
      </c>
      <c r="K1521" s="150" t="s">
        <v>196</v>
      </c>
      <c r="L1521" s="121" t="s">
        <v>191</v>
      </c>
      <c r="M1521" s="121">
        <v>79306</v>
      </c>
      <c r="N1521" s="121">
        <v>75313</v>
      </c>
      <c r="O1521" s="149">
        <f>IF(N1521/M1521*100&gt;110,110,N1521/M1521*100)</f>
        <v>94.965071999596489</v>
      </c>
      <c r="P1521" s="147"/>
      <c r="Q1521" s="118"/>
      <c r="R1521" s="114"/>
      <c r="S1521" s="599"/>
      <c r="T1521" s="128"/>
    </row>
    <row r="1522" spans="1:21" s="129" customFormat="1" ht="42" customHeight="1" x14ac:dyDescent="0.35">
      <c r="A1522" s="500"/>
      <c r="B1522" s="504"/>
      <c r="C1522" s="199"/>
      <c r="D1522" s="200" t="s">
        <v>462</v>
      </c>
      <c r="E1522" s="201"/>
      <c r="F1522" s="202"/>
      <c r="G1522" s="203"/>
      <c r="H1522" s="204"/>
      <c r="I1522" s="204">
        <f>(H1518+H1519)/2</f>
        <v>100</v>
      </c>
      <c r="J1522" s="201"/>
      <c r="K1522" s="200" t="s">
        <v>462</v>
      </c>
      <c r="L1522" s="201"/>
      <c r="M1522" s="205"/>
      <c r="N1522" s="205"/>
      <c r="O1522" s="204"/>
      <c r="P1522" s="204">
        <f>(O1519+O1520+O1521)/3</f>
        <v>99.63038003218422</v>
      </c>
      <c r="Q1522" s="204">
        <f>(I1522+P1522)/2</f>
        <v>99.815190016092117</v>
      </c>
      <c r="R1522" s="208" t="s">
        <v>376</v>
      </c>
      <c r="S1522" s="599"/>
      <c r="T1522" s="128"/>
      <c r="U1522" s="206"/>
    </row>
    <row r="1523" spans="1:21" ht="43.5" customHeight="1" x14ac:dyDescent="0.35">
      <c r="A1523" s="500"/>
      <c r="B1523" s="504"/>
      <c r="C1523" s="272" t="s">
        <v>13</v>
      </c>
      <c r="D1523" s="113" t="s">
        <v>284</v>
      </c>
      <c r="E1523" s="121"/>
      <c r="F1523" s="121"/>
      <c r="G1523" s="121"/>
      <c r="H1523" s="118"/>
      <c r="I1523" s="118"/>
      <c r="J1523" s="125" t="s">
        <v>13</v>
      </c>
      <c r="K1523" s="146" t="s">
        <v>284</v>
      </c>
      <c r="L1523" s="121"/>
      <c r="M1523" s="121"/>
      <c r="N1523" s="121"/>
      <c r="O1523" s="118"/>
      <c r="P1523" s="118"/>
      <c r="Q1523" s="118"/>
      <c r="R1523" s="117"/>
      <c r="S1523" s="599"/>
      <c r="T1523" s="128"/>
    </row>
    <row r="1524" spans="1:21" ht="43.5" customHeight="1" x14ac:dyDescent="0.35">
      <c r="A1524" s="500"/>
      <c r="B1524" s="504"/>
      <c r="C1524" s="114" t="s">
        <v>14</v>
      </c>
      <c r="D1524" s="112" t="s">
        <v>194</v>
      </c>
      <c r="E1524" s="121"/>
      <c r="F1524" s="121"/>
      <c r="G1524" s="121"/>
      <c r="H1524" s="149"/>
      <c r="I1524" s="149"/>
      <c r="J1524" s="121" t="s">
        <v>14</v>
      </c>
      <c r="K1524" s="148" t="s">
        <v>195</v>
      </c>
      <c r="L1524" s="121"/>
      <c r="M1524" s="121"/>
      <c r="N1524" s="121"/>
      <c r="O1524" s="149"/>
      <c r="P1524" s="121"/>
      <c r="Q1524" s="118"/>
      <c r="R1524" s="114"/>
      <c r="S1524" s="599"/>
      <c r="T1524" s="128"/>
    </row>
    <row r="1525" spans="1:21" ht="43.5" customHeight="1" x14ac:dyDescent="0.35">
      <c r="A1525" s="500"/>
      <c r="B1525" s="504"/>
      <c r="C1525" s="114"/>
      <c r="D1525" s="112" t="s">
        <v>354</v>
      </c>
      <c r="E1525" s="121" t="s">
        <v>25</v>
      </c>
      <c r="F1525" s="121">
        <v>100</v>
      </c>
      <c r="G1525" s="121">
        <v>100</v>
      </c>
      <c r="H1525" s="149">
        <f>IF(G1525/F1525*100&gt;100,100,G1525/F1525*100)</f>
        <v>100</v>
      </c>
      <c r="I1525" s="121"/>
      <c r="J1525" s="121"/>
      <c r="K1525" s="148" t="str">
        <f>D1525</f>
        <v>творческие (фестивали, выставки, конкурсы, смотры)</v>
      </c>
      <c r="L1525" s="121" t="s">
        <v>41</v>
      </c>
      <c r="M1525" s="121">
        <v>12</v>
      </c>
      <c r="N1525" s="121">
        <v>12</v>
      </c>
      <c r="O1525" s="149">
        <f>IF(N1525/M1525*100&gt;110,110,N1525/M1525*100)</f>
        <v>100</v>
      </c>
      <c r="P1525" s="121"/>
      <c r="Q1525" s="118"/>
      <c r="R1525" s="114"/>
      <c r="S1525" s="599"/>
      <c r="T1525" s="128"/>
    </row>
    <row r="1526" spans="1:21" ht="43.5" customHeight="1" x14ac:dyDescent="0.35">
      <c r="A1526" s="500"/>
      <c r="B1526" s="504"/>
      <c r="C1526" s="114"/>
      <c r="D1526" s="112" t="s">
        <v>467</v>
      </c>
      <c r="E1526" s="121" t="s">
        <v>25</v>
      </c>
      <c r="F1526" s="121">
        <v>100</v>
      </c>
      <c r="G1526" s="121">
        <v>100</v>
      </c>
      <c r="H1526" s="149">
        <f>IF(G1526/F1526*100&gt;100,100,G1526/F1526*100)</f>
        <v>100</v>
      </c>
      <c r="I1526" s="121"/>
      <c r="J1526" s="121"/>
      <c r="K1526" s="148" t="str">
        <f>D1526</f>
        <v>культурно-массовые (зрелищные, культурно-массовые)</v>
      </c>
      <c r="L1526" s="121" t="s">
        <v>41</v>
      </c>
      <c r="M1526" s="121">
        <v>13</v>
      </c>
      <c r="N1526" s="121">
        <v>13</v>
      </c>
      <c r="O1526" s="149">
        <f>IF(N1526/M1526*100&gt;110,110,N1526/M1526*100)</f>
        <v>100</v>
      </c>
      <c r="P1526" s="121"/>
      <c r="Q1526" s="118"/>
      <c r="R1526" s="114"/>
      <c r="S1526" s="599"/>
      <c r="T1526" s="128"/>
    </row>
    <row r="1527" spans="1:21" ht="43.5" customHeight="1" x14ac:dyDescent="0.35">
      <c r="A1527" s="500"/>
      <c r="B1527" s="504"/>
      <c r="C1527" s="114"/>
      <c r="D1527" s="112" t="s">
        <v>341</v>
      </c>
      <c r="E1527" s="121" t="s">
        <v>25</v>
      </c>
      <c r="F1527" s="121">
        <v>100</v>
      </c>
      <c r="G1527" s="121">
        <v>100</v>
      </c>
      <c r="H1527" s="149">
        <f>IF(G1527/F1527*100&gt;100,100,G1527/F1527*100)</f>
        <v>100</v>
      </c>
      <c r="I1527" s="121"/>
      <c r="J1527" s="121"/>
      <c r="K1527" s="148" t="str">
        <f>D1527</f>
        <v>мастер-классы</v>
      </c>
      <c r="L1527" s="121" t="s">
        <v>41</v>
      </c>
      <c r="M1527" s="121">
        <v>1</v>
      </c>
      <c r="N1527" s="121">
        <v>1</v>
      </c>
      <c r="O1527" s="149">
        <f>IF(N1527/M1527*100&gt;110,110,N1527/M1527*100)</f>
        <v>100</v>
      </c>
      <c r="P1527" s="121"/>
      <c r="Q1527" s="118"/>
      <c r="R1527" s="114"/>
      <c r="S1527" s="599"/>
      <c r="T1527" s="128"/>
    </row>
    <row r="1528" spans="1:21" ht="43.5" customHeight="1" x14ac:dyDescent="0.35">
      <c r="A1528" s="500"/>
      <c r="B1528" s="504"/>
      <c r="C1528" s="114"/>
      <c r="D1528" s="112" t="s">
        <v>356</v>
      </c>
      <c r="E1528" s="121" t="s">
        <v>25</v>
      </c>
      <c r="F1528" s="121">
        <v>100</v>
      </c>
      <c r="G1528" s="121">
        <v>100</v>
      </c>
      <c r="H1528" s="149">
        <f>IF(G1528/F1528*100&gt;100,100,G1528/F1528*100)</f>
        <v>100</v>
      </c>
      <c r="I1528" s="121"/>
      <c r="J1528" s="121"/>
      <c r="K1528" s="148" t="str">
        <f>D1528</f>
        <v>методические (семинар, конференция)</v>
      </c>
      <c r="L1528" s="121" t="s">
        <v>41</v>
      </c>
      <c r="M1528" s="121">
        <v>7</v>
      </c>
      <c r="N1528" s="121">
        <v>7</v>
      </c>
      <c r="O1528" s="149">
        <f>IF(N1528/M1528*100&gt;110,110,N1528/M1528*100)</f>
        <v>100</v>
      </c>
      <c r="P1528" s="121"/>
      <c r="Q1528" s="118"/>
      <c r="R1528" s="114"/>
      <c r="S1528" s="599"/>
      <c r="T1528" s="128"/>
    </row>
    <row r="1529" spans="1:21" s="129" customFormat="1" ht="42" customHeight="1" x14ac:dyDescent="0.35">
      <c r="A1529" s="500"/>
      <c r="B1529" s="504"/>
      <c r="C1529" s="199"/>
      <c r="D1529" s="200" t="s">
        <v>462</v>
      </c>
      <c r="E1529" s="201"/>
      <c r="F1529" s="202"/>
      <c r="G1529" s="203"/>
      <c r="H1529" s="204"/>
      <c r="I1529" s="204">
        <f>(H1525+H1526+H1527+H1528)/4</f>
        <v>100</v>
      </c>
      <c r="J1529" s="201"/>
      <c r="K1529" s="200" t="s">
        <v>462</v>
      </c>
      <c r="L1529" s="201"/>
      <c r="M1529" s="205"/>
      <c r="N1529" s="205"/>
      <c r="O1529" s="204"/>
      <c r="P1529" s="204">
        <f>(O1525+O1526+O1527+O1528)/4</f>
        <v>100</v>
      </c>
      <c r="Q1529" s="204">
        <f>(I1529+P1529)/2</f>
        <v>100</v>
      </c>
      <c r="R1529" s="208" t="s">
        <v>31</v>
      </c>
      <c r="S1529" s="599"/>
      <c r="T1529" s="128"/>
      <c r="U1529" s="206"/>
    </row>
    <row r="1530" spans="1:21" ht="67.5" x14ac:dyDescent="0.35">
      <c r="A1530" s="500"/>
      <c r="B1530" s="504"/>
      <c r="C1530" s="272" t="s">
        <v>28</v>
      </c>
      <c r="D1530" s="113" t="s">
        <v>399</v>
      </c>
      <c r="E1530" s="121"/>
      <c r="F1530" s="121"/>
      <c r="G1530" s="121"/>
      <c r="H1530" s="118"/>
      <c r="I1530" s="118"/>
      <c r="J1530" s="125" t="str">
        <f>C1530</f>
        <v>III</v>
      </c>
      <c r="K1530" s="146" t="str">
        <f>D1530</f>
        <v>Реализация адаптированных дополнительных образовательных программ</v>
      </c>
      <c r="L1530" s="121"/>
      <c r="M1530" s="121"/>
      <c r="N1530" s="121"/>
      <c r="O1530" s="118"/>
      <c r="P1530" s="118"/>
      <c r="Q1530" s="118"/>
      <c r="R1530" s="114"/>
      <c r="S1530" s="599"/>
      <c r="T1530" s="128"/>
    </row>
    <row r="1531" spans="1:21" ht="57" customHeight="1" x14ac:dyDescent="0.35">
      <c r="A1531" s="500"/>
      <c r="B1531" s="504"/>
      <c r="C1531" s="114" t="s">
        <v>29</v>
      </c>
      <c r="D1531" s="112" t="s">
        <v>398</v>
      </c>
      <c r="E1531" s="121" t="s">
        <v>25</v>
      </c>
      <c r="F1531" s="121">
        <v>90</v>
      </c>
      <c r="G1531" s="121">
        <v>99</v>
      </c>
      <c r="H1531" s="149">
        <f>IF(G1531/F1531*100&gt;100,100,G1531/F1531*100)</f>
        <v>100</v>
      </c>
      <c r="I1531" s="121"/>
      <c r="J1531" s="121" t="s">
        <v>29</v>
      </c>
      <c r="K1531" s="150" t="s">
        <v>497</v>
      </c>
      <c r="L1531" s="121" t="s">
        <v>191</v>
      </c>
      <c r="M1531" s="121"/>
      <c r="N1531" s="121"/>
      <c r="O1531" s="149"/>
      <c r="P1531" s="121"/>
      <c r="Q1531" s="118"/>
      <c r="R1531" s="114"/>
      <c r="S1531" s="599"/>
      <c r="T1531" s="128"/>
    </row>
    <row r="1532" spans="1:21" ht="57" customHeight="1" x14ac:dyDescent="0.35">
      <c r="A1532" s="500"/>
      <c r="B1532" s="504"/>
      <c r="C1532" s="114"/>
      <c r="D1532" s="112"/>
      <c r="E1532" s="121"/>
      <c r="F1532" s="121"/>
      <c r="G1532" s="121"/>
      <c r="H1532" s="149"/>
      <c r="I1532" s="121"/>
      <c r="J1532" s="121" t="s">
        <v>464</v>
      </c>
      <c r="K1532" s="150" t="s">
        <v>200</v>
      </c>
      <c r="L1532" s="121" t="s">
        <v>191</v>
      </c>
      <c r="M1532" s="121">
        <v>432</v>
      </c>
      <c r="N1532" s="121">
        <v>450</v>
      </c>
      <c r="O1532" s="119">
        <f>IF(N1532/M1532*100&gt;110,110,N1532/M1532*100)</f>
        <v>104.16666666666667</v>
      </c>
      <c r="P1532" s="121"/>
      <c r="Q1532" s="118"/>
      <c r="R1532" s="114"/>
      <c r="S1532" s="599"/>
      <c r="T1532" s="128"/>
    </row>
    <row r="1533" spans="1:21" ht="57" customHeight="1" x14ac:dyDescent="0.35">
      <c r="A1533" s="500"/>
      <c r="B1533" s="504"/>
      <c r="C1533" s="114"/>
      <c r="D1533" s="112"/>
      <c r="E1533" s="121"/>
      <c r="F1533" s="121"/>
      <c r="G1533" s="121"/>
      <c r="H1533" s="149"/>
      <c r="I1533" s="121"/>
      <c r="J1533" s="121" t="s">
        <v>465</v>
      </c>
      <c r="K1533" s="150" t="s">
        <v>196</v>
      </c>
      <c r="L1533" s="121" t="s">
        <v>191</v>
      </c>
      <c r="M1533" s="121">
        <v>792</v>
      </c>
      <c r="N1533" s="121">
        <v>795</v>
      </c>
      <c r="O1533" s="119">
        <f>IF(N1533/M1533*100&gt;110,110,N1533/M1533*100)</f>
        <v>100.37878787878789</v>
      </c>
      <c r="P1533" s="121"/>
      <c r="Q1533" s="118"/>
      <c r="R1533" s="114"/>
      <c r="S1533" s="599"/>
      <c r="T1533" s="128"/>
    </row>
    <row r="1534" spans="1:21" ht="57" customHeight="1" x14ac:dyDescent="0.35">
      <c r="A1534" s="500"/>
      <c r="B1534" s="504"/>
      <c r="C1534" s="114"/>
      <c r="D1534" s="473"/>
      <c r="E1534" s="121"/>
      <c r="F1534" s="121"/>
      <c r="G1534" s="121"/>
      <c r="H1534" s="149"/>
      <c r="I1534" s="121"/>
      <c r="J1534" s="121" t="s">
        <v>466</v>
      </c>
      <c r="K1534" s="150" t="s">
        <v>192</v>
      </c>
      <c r="L1534" s="121" t="s">
        <v>191</v>
      </c>
      <c r="M1534" s="121">
        <v>504</v>
      </c>
      <c r="N1534" s="121">
        <v>495</v>
      </c>
      <c r="O1534" s="119">
        <f>IF(N1534/M1534*100&gt;110,110,N1534/M1534*100)</f>
        <v>98.214285714285708</v>
      </c>
      <c r="P1534" s="121"/>
      <c r="Q1534" s="118"/>
      <c r="R1534" s="114"/>
      <c r="S1534" s="599"/>
      <c r="T1534" s="128"/>
    </row>
    <row r="1535" spans="1:21" s="129" customFormat="1" ht="43.5" customHeight="1" x14ac:dyDescent="0.35">
      <c r="A1535" s="500"/>
      <c r="B1535" s="504"/>
      <c r="C1535" s="208"/>
      <c r="D1535" s="200" t="s">
        <v>462</v>
      </c>
      <c r="E1535" s="208"/>
      <c r="F1535" s="201"/>
      <c r="G1535" s="201"/>
      <c r="H1535" s="204"/>
      <c r="I1535" s="204">
        <f>H1531</f>
        <v>100</v>
      </c>
      <c r="J1535" s="199"/>
      <c r="K1535" s="200" t="s">
        <v>462</v>
      </c>
      <c r="L1535" s="201"/>
      <c r="M1535" s="205"/>
      <c r="N1535" s="205"/>
      <c r="O1535" s="204"/>
      <c r="P1535" s="204">
        <f>(O1532+O1533+O1534)/3</f>
        <v>100.91991341991343</v>
      </c>
      <c r="Q1535" s="204">
        <f>(I1535+P1535)/2</f>
        <v>100.45995670995671</v>
      </c>
      <c r="R1535" s="208" t="s">
        <v>31</v>
      </c>
      <c r="S1535" s="599"/>
      <c r="T1535" s="128"/>
    </row>
    <row r="1536" spans="1:21" ht="87" customHeight="1" x14ac:dyDescent="0.35">
      <c r="A1536" s="500">
        <v>80</v>
      </c>
      <c r="B1536" s="504" t="s">
        <v>499</v>
      </c>
      <c r="C1536" s="272" t="s">
        <v>12</v>
      </c>
      <c r="D1536" s="113" t="s">
        <v>213</v>
      </c>
      <c r="E1536" s="125"/>
      <c r="F1536" s="125"/>
      <c r="G1536" s="125"/>
      <c r="H1536" s="118"/>
      <c r="I1536" s="118"/>
      <c r="J1536" s="125" t="s">
        <v>12</v>
      </c>
      <c r="K1536" s="146" t="s">
        <v>213</v>
      </c>
      <c r="L1536" s="121"/>
      <c r="M1536" s="121"/>
      <c r="N1536" s="121"/>
      <c r="O1536" s="118"/>
      <c r="P1536" s="118"/>
      <c r="Q1536" s="118"/>
      <c r="R1536" s="114"/>
      <c r="S1536" s="599" t="s">
        <v>287</v>
      </c>
    </row>
    <row r="1537" spans="1:20" ht="76.5" customHeight="1" x14ac:dyDescent="0.35">
      <c r="A1537" s="500"/>
      <c r="B1537" s="504"/>
      <c r="C1537" s="114" t="s">
        <v>7</v>
      </c>
      <c r="D1537" s="112" t="s">
        <v>189</v>
      </c>
      <c r="E1537" s="121" t="s">
        <v>25</v>
      </c>
      <c r="F1537" s="121">
        <v>90</v>
      </c>
      <c r="G1537" s="121">
        <v>100</v>
      </c>
      <c r="H1537" s="149">
        <f>IF(G1537/F1537*100&gt;100,100,G1537/F1537*100)</f>
        <v>100</v>
      </c>
      <c r="I1537" s="121"/>
      <c r="J1537" s="121" t="s">
        <v>7</v>
      </c>
      <c r="K1537" s="150" t="s">
        <v>497</v>
      </c>
      <c r="L1537" s="121" t="s">
        <v>191</v>
      </c>
      <c r="M1537" s="121"/>
      <c r="N1537" s="121"/>
      <c r="O1537" s="149"/>
      <c r="P1537" s="147"/>
      <c r="Q1537" s="118"/>
      <c r="R1537" s="121"/>
      <c r="S1537" s="599"/>
    </row>
    <row r="1538" spans="1:20" ht="129.75" customHeight="1" x14ac:dyDescent="0.35">
      <c r="A1538" s="500"/>
      <c r="B1538" s="504"/>
      <c r="C1538" s="114" t="s">
        <v>8</v>
      </c>
      <c r="D1538" s="112" t="s">
        <v>190</v>
      </c>
      <c r="E1538" s="121" t="s">
        <v>25</v>
      </c>
      <c r="F1538" s="121">
        <v>5</v>
      </c>
      <c r="G1538" s="121">
        <v>5</v>
      </c>
      <c r="H1538" s="149">
        <f>IF(G1538/F1538*100&gt;100,100,G1538/F1538*100)</f>
        <v>100</v>
      </c>
      <c r="I1538" s="121"/>
      <c r="J1538" s="121" t="s">
        <v>46</v>
      </c>
      <c r="K1538" s="150" t="s">
        <v>468</v>
      </c>
      <c r="L1538" s="121" t="s">
        <v>191</v>
      </c>
      <c r="M1538" s="121">
        <v>143950</v>
      </c>
      <c r="N1538" s="121">
        <v>132740</v>
      </c>
      <c r="O1538" s="149">
        <f>IF(N1538/M1538*100&gt;110,110,N1538/M1538*100)</f>
        <v>92.212573810350818</v>
      </c>
      <c r="P1538" s="147"/>
      <c r="Q1538" s="118"/>
      <c r="R1538" s="121"/>
      <c r="S1538" s="599"/>
    </row>
    <row r="1539" spans="1:20" s="129" customFormat="1" ht="59.25" customHeight="1" x14ac:dyDescent="0.35">
      <c r="A1539" s="500"/>
      <c r="B1539" s="504"/>
      <c r="C1539" s="208"/>
      <c r="D1539" s="200" t="s">
        <v>462</v>
      </c>
      <c r="E1539" s="208"/>
      <c r="F1539" s="201"/>
      <c r="G1539" s="201"/>
      <c r="H1539" s="204"/>
      <c r="I1539" s="204">
        <f>(H1537+H1538)/2</f>
        <v>100</v>
      </c>
      <c r="J1539" s="199"/>
      <c r="K1539" s="200" t="s">
        <v>462</v>
      </c>
      <c r="L1539" s="201"/>
      <c r="M1539" s="205"/>
      <c r="N1539" s="205"/>
      <c r="O1539" s="204"/>
      <c r="P1539" s="204">
        <f>O1538</f>
        <v>92.212573810350818</v>
      </c>
      <c r="Q1539" s="204">
        <f>(I1539+P1539)/2</f>
        <v>96.106286905175409</v>
      </c>
      <c r="R1539" s="208" t="s">
        <v>376</v>
      </c>
      <c r="S1539" s="599"/>
      <c r="T1539" s="110"/>
    </row>
    <row r="1540" spans="1:20" ht="72" customHeight="1" x14ac:dyDescent="0.35">
      <c r="A1540" s="500"/>
      <c r="B1540" s="504"/>
      <c r="C1540" s="272" t="s">
        <v>404</v>
      </c>
      <c r="D1540" s="113" t="s">
        <v>399</v>
      </c>
      <c r="E1540" s="121"/>
      <c r="F1540" s="121"/>
      <c r="G1540" s="121"/>
      <c r="H1540" s="118"/>
      <c r="I1540" s="118"/>
      <c r="J1540" s="125" t="str">
        <f>C1540</f>
        <v xml:space="preserve">II </v>
      </c>
      <c r="K1540" s="146" t="str">
        <f>D1540</f>
        <v>Реализация адаптированных дополнительных образовательных программ</v>
      </c>
      <c r="L1540" s="121"/>
      <c r="M1540" s="121"/>
      <c r="N1540" s="121"/>
      <c r="O1540" s="118"/>
      <c r="P1540" s="147"/>
      <c r="Q1540" s="118"/>
      <c r="R1540" s="114"/>
      <c r="S1540" s="599"/>
    </row>
    <row r="1541" spans="1:20" ht="72" customHeight="1" x14ac:dyDescent="0.35">
      <c r="A1541" s="500"/>
      <c r="B1541" s="504"/>
      <c r="C1541" s="114" t="s">
        <v>14</v>
      </c>
      <c r="D1541" s="133" t="s">
        <v>398</v>
      </c>
      <c r="E1541" s="121" t="s">
        <v>25</v>
      </c>
      <c r="F1541" s="121">
        <v>90</v>
      </c>
      <c r="G1541" s="121">
        <v>100</v>
      </c>
      <c r="H1541" s="149">
        <f>IF(G1541/F1541*100&gt;100,100,G1541/F1541*100)</f>
        <v>100</v>
      </c>
      <c r="I1541" s="121"/>
      <c r="J1541" s="121" t="s">
        <v>14</v>
      </c>
      <c r="K1541" s="150" t="s">
        <v>497</v>
      </c>
      <c r="L1541" s="121" t="s">
        <v>191</v>
      </c>
      <c r="M1541" s="121"/>
      <c r="N1541" s="121"/>
      <c r="O1541" s="149"/>
      <c r="P1541" s="147"/>
      <c r="Q1541" s="118"/>
      <c r="R1541" s="114"/>
      <c r="S1541" s="599"/>
    </row>
    <row r="1542" spans="1:20" ht="72" customHeight="1" x14ac:dyDescent="0.35">
      <c r="A1542" s="500"/>
      <c r="B1542" s="504"/>
      <c r="C1542" s="114"/>
      <c r="D1542" s="133"/>
      <c r="E1542" s="121"/>
      <c r="F1542" s="121"/>
      <c r="G1542" s="121"/>
      <c r="H1542" s="149"/>
      <c r="I1542" s="121"/>
      <c r="J1542" s="121" t="s">
        <v>469</v>
      </c>
      <c r="K1542" s="150" t="s">
        <v>468</v>
      </c>
      <c r="L1542" s="121" t="s">
        <v>191</v>
      </c>
      <c r="M1542" s="121">
        <v>2040</v>
      </c>
      <c r="N1542" s="121">
        <v>2040</v>
      </c>
      <c r="O1542" s="149">
        <f>IF(N1542/M1542*100&gt;110,110,N1542/M1542*100)</f>
        <v>100</v>
      </c>
      <c r="P1542" s="147"/>
      <c r="Q1542" s="118"/>
      <c r="R1542" s="114"/>
      <c r="S1542" s="599"/>
    </row>
    <row r="1543" spans="1:20" s="129" customFormat="1" ht="43.5" customHeight="1" x14ac:dyDescent="0.35">
      <c r="A1543" s="500"/>
      <c r="B1543" s="504"/>
      <c r="C1543" s="208"/>
      <c r="D1543" s="200" t="s">
        <v>462</v>
      </c>
      <c r="E1543" s="208"/>
      <c r="F1543" s="201"/>
      <c r="G1543" s="201"/>
      <c r="H1543" s="204"/>
      <c r="I1543" s="204">
        <f>H1541</f>
        <v>100</v>
      </c>
      <c r="J1543" s="199"/>
      <c r="K1543" s="200" t="s">
        <v>462</v>
      </c>
      <c r="L1543" s="201"/>
      <c r="M1543" s="205"/>
      <c r="N1543" s="205"/>
      <c r="O1543" s="204"/>
      <c r="P1543" s="204">
        <f>O1542</f>
        <v>100</v>
      </c>
      <c r="Q1543" s="204">
        <f>(I1543+P1543)/2</f>
        <v>100</v>
      </c>
      <c r="R1543" s="208" t="s">
        <v>31</v>
      </c>
      <c r="S1543" s="599"/>
      <c r="T1543" s="110"/>
    </row>
    <row r="1544" spans="1:20" ht="85.5" customHeight="1" x14ac:dyDescent="0.35">
      <c r="A1544" s="500"/>
      <c r="B1544" s="504"/>
      <c r="C1544" s="272" t="s">
        <v>28</v>
      </c>
      <c r="D1544" s="113" t="s">
        <v>284</v>
      </c>
      <c r="E1544" s="121"/>
      <c r="F1544" s="121"/>
      <c r="G1544" s="121"/>
      <c r="H1544" s="118"/>
      <c r="I1544" s="118"/>
      <c r="J1544" s="125" t="s">
        <v>28</v>
      </c>
      <c r="K1544" s="146" t="s">
        <v>284</v>
      </c>
      <c r="L1544" s="121"/>
      <c r="M1544" s="121"/>
      <c r="N1544" s="121"/>
      <c r="O1544" s="118"/>
      <c r="P1544" s="118"/>
      <c r="Q1544" s="118"/>
      <c r="R1544" s="117"/>
      <c r="S1544" s="599"/>
    </row>
    <row r="1545" spans="1:20" ht="48" customHeight="1" x14ac:dyDescent="0.35">
      <c r="A1545" s="500"/>
      <c r="B1545" s="504"/>
      <c r="C1545" s="114" t="s">
        <v>29</v>
      </c>
      <c r="D1545" s="112" t="s">
        <v>194</v>
      </c>
      <c r="E1545" s="121"/>
      <c r="F1545" s="121"/>
      <c r="G1545" s="121"/>
      <c r="H1545" s="149"/>
      <c r="I1545" s="121"/>
      <c r="J1545" s="121" t="s">
        <v>29</v>
      </c>
      <c r="K1545" s="148" t="s">
        <v>195</v>
      </c>
      <c r="L1545" s="121"/>
      <c r="M1545" s="121"/>
      <c r="N1545" s="121"/>
      <c r="O1545" s="149"/>
      <c r="P1545" s="121"/>
      <c r="Q1545" s="118"/>
      <c r="R1545" s="114"/>
      <c r="S1545" s="599"/>
    </row>
    <row r="1546" spans="1:20" ht="48" customHeight="1" x14ac:dyDescent="0.35">
      <c r="A1546" s="500"/>
      <c r="B1546" s="504"/>
      <c r="C1546" s="114"/>
      <c r="D1546" s="112" t="s">
        <v>354</v>
      </c>
      <c r="E1546" s="121" t="s">
        <v>25</v>
      </c>
      <c r="F1546" s="121">
        <v>100</v>
      </c>
      <c r="G1546" s="121">
        <v>100</v>
      </c>
      <c r="H1546" s="149">
        <f>IF(G1546/F1546*100&gt;100,100,G1546/F1546*100)</f>
        <v>100</v>
      </c>
      <c r="I1546" s="121"/>
      <c r="J1546" s="121"/>
      <c r="K1546" s="148" t="s">
        <v>282</v>
      </c>
      <c r="L1546" s="121" t="s">
        <v>41</v>
      </c>
      <c r="M1546" s="121">
        <v>16</v>
      </c>
      <c r="N1546" s="121">
        <v>16</v>
      </c>
      <c r="O1546" s="149">
        <f>IF(N1546/M1546*100&gt;110,110,N1546/M1546*100)</f>
        <v>100</v>
      </c>
      <c r="P1546" s="121"/>
      <c r="Q1546" s="118"/>
      <c r="R1546" s="114"/>
      <c r="S1546" s="599"/>
    </row>
    <row r="1547" spans="1:20" ht="48" customHeight="1" x14ac:dyDescent="0.35">
      <c r="A1547" s="500"/>
      <c r="B1547" s="504"/>
      <c r="C1547" s="114"/>
      <c r="D1547" s="112" t="s">
        <v>355</v>
      </c>
      <c r="E1547" s="121" t="s">
        <v>25</v>
      </c>
      <c r="F1547" s="121">
        <v>100</v>
      </c>
      <c r="G1547" s="121">
        <v>100</v>
      </c>
      <c r="H1547" s="149">
        <f>IF(G1547/F1547*100&gt;100,100,G1547/F1547*100)</f>
        <v>100</v>
      </c>
      <c r="I1547" s="121"/>
      <c r="J1547" s="121"/>
      <c r="K1547" s="148" t="s">
        <v>283</v>
      </c>
      <c r="L1547" s="121" t="s">
        <v>41</v>
      </c>
      <c r="M1547" s="121">
        <v>5</v>
      </c>
      <c r="N1547" s="121">
        <v>5</v>
      </c>
      <c r="O1547" s="149">
        <f>IF(N1547/M1547*100&gt;110,110,N1547/M1547*100)</f>
        <v>100</v>
      </c>
      <c r="P1547" s="121"/>
      <c r="Q1547" s="118"/>
      <c r="R1547" s="114"/>
      <c r="S1547" s="599"/>
    </row>
    <row r="1548" spans="1:20" ht="48" customHeight="1" x14ac:dyDescent="0.35">
      <c r="A1548" s="500"/>
      <c r="B1548" s="504"/>
      <c r="C1548" s="114"/>
      <c r="D1548" s="120" t="s">
        <v>341</v>
      </c>
      <c r="E1548" s="117" t="s">
        <v>25</v>
      </c>
      <c r="F1548" s="117" t="s">
        <v>582</v>
      </c>
      <c r="G1548" s="117" t="s">
        <v>582</v>
      </c>
      <c r="H1548" s="117" t="s">
        <v>582</v>
      </c>
      <c r="I1548" s="117"/>
      <c r="J1548" s="117"/>
      <c r="K1548" s="120" t="s">
        <v>341</v>
      </c>
      <c r="L1548" s="117"/>
      <c r="M1548" s="117" t="s">
        <v>582</v>
      </c>
      <c r="N1548" s="117" t="s">
        <v>582</v>
      </c>
      <c r="O1548" s="117" t="s">
        <v>582</v>
      </c>
      <c r="P1548" s="121"/>
      <c r="Q1548" s="118"/>
      <c r="R1548" s="114"/>
      <c r="S1548" s="599"/>
    </row>
    <row r="1549" spans="1:20" ht="48" customHeight="1" x14ac:dyDescent="0.35">
      <c r="A1549" s="500"/>
      <c r="B1549" s="504"/>
      <c r="C1549" s="114"/>
      <c r="D1549" s="120" t="s">
        <v>356</v>
      </c>
      <c r="E1549" s="117" t="s">
        <v>25</v>
      </c>
      <c r="F1549" s="117" t="s">
        <v>582</v>
      </c>
      <c r="G1549" s="117" t="s">
        <v>582</v>
      </c>
      <c r="H1549" s="117" t="s">
        <v>582</v>
      </c>
      <c r="I1549" s="117"/>
      <c r="J1549" s="117"/>
      <c r="K1549" s="120" t="s">
        <v>356</v>
      </c>
      <c r="L1549" s="117"/>
      <c r="M1549" s="117" t="s">
        <v>582</v>
      </c>
      <c r="N1549" s="117" t="s">
        <v>582</v>
      </c>
      <c r="O1549" s="117" t="s">
        <v>582</v>
      </c>
      <c r="P1549" s="121"/>
      <c r="Q1549" s="118"/>
      <c r="R1549" s="114"/>
      <c r="S1549" s="599"/>
    </row>
    <row r="1550" spans="1:20" s="129" customFormat="1" ht="47.25" customHeight="1" x14ac:dyDescent="0.35">
      <c r="A1550" s="500"/>
      <c r="B1550" s="504"/>
      <c r="C1550" s="208"/>
      <c r="D1550" s="200" t="s">
        <v>462</v>
      </c>
      <c r="E1550" s="208"/>
      <c r="F1550" s="201"/>
      <c r="G1550" s="201"/>
      <c r="H1550" s="204"/>
      <c r="I1550" s="204">
        <f>(H1546+H1547)/2</f>
        <v>100</v>
      </c>
      <c r="J1550" s="199"/>
      <c r="K1550" s="200" t="s">
        <v>462</v>
      </c>
      <c r="L1550" s="201"/>
      <c r="M1550" s="205"/>
      <c r="N1550" s="205"/>
      <c r="O1550" s="204"/>
      <c r="P1550" s="204">
        <f>(O1546+O1547)/2</f>
        <v>100</v>
      </c>
      <c r="Q1550" s="204">
        <f>(I1550+P1550)/2</f>
        <v>100</v>
      </c>
      <c r="R1550" s="208" t="s">
        <v>31</v>
      </c>
      <c r="S1550" s="599"/>
      <c r="T1550" s="110"/>
    </row>
    <row r="1551" spans="1:20" s="233" customFormat="1" ht="52.5" customHeight="1" x14ac:dyDescent="0.35">
      <c r="A1551" s="500">
        <v>81</v>
      </c>
      <c r="B1551" s="504" t="s">
        <v>202</v>
      </c>
      <c r="C1551" s="116" t="s">
        <v>12</v>
      </c>
      <c r="D1551" s="159" t="s">
        <v>490</v>
      </c>
      <c r="E1551" s="116"/>
      <c r="F1551" s="116"/>
      <c r="G1551" s="116"/>
      <c r="H1551" s="115"/>
      <c r="I1551" s="115"/>
      <c r="J1551" s="116" t="s">
        <v>12</v>
      </c>
      <c r="K1551" s="159" t="str">
        <f>D1551</f>
        <v>Научно-методическое и ресурсное обеспечение системы образования</v>
      </c>
      <c r="L1551" s="117"/>
      <c r="M1551" s="117"/>
      <c r="N1551" s="117"/>
      <c r="O1551" s="115"/>
      <c r="P1551" s="115"/>
      <c r="Q1551" s="115"/>
      <c r="R1551" s="116"/>
      <c r="S1551" s="599" t="s">
        <v>286</v>
      </c>
      <c r="T1551" s="232"/>
    </row>
    <row r="1552" spans="1:20" s="233" customFormat="1" ht="179.25" customHeight="1" x14ac:dyDescent="0.35">
      <c r="A1552" s="500"/>
      <c r="B1552" s="504"/>
      <c r="C1552" s="117" t="s">
        <v>7</v>
      </c>
      <c r="D1552" s="120" t="s">
        <v>500</v>
      </c>
      <c r="E1552" s="117" t="s">
        <v>25</v>
      </c>
      <c r="F1552" s="117">
        <v>70</v>
      </c>
      <c r="G1552" s="117">
        <v>80</v>
      </c>
      <c r="H1552" s="119">
        <f>IF(G1552/F1552*100&gt;100,100,G1552/F1552*100)</f>
        <v>100</v>
      </c>
      <c r="I1552" s="117"/>
      <c r="J1552" s="117" t="s">
        <v>7</v>
      </c>
      <c r="K1552" s="135" t="s">
        <v>501</v>
      </c>
      <c r="L1552" s="136" t="s">
        <v>36</v>
      </c>
      <c r="M1552" s="137">
        <v>15</v>
      </c>
      <c r="N1552" s="137">
        <v>15</v>
      </c>
      <c r="O1552" s="138">
        <f>IF(N1552/M1552*100&gt;110,110,N1552/M1552*100)</f>
        <v>100</v>
      </c>
      <c r="P1552" s="132"/>
      <c r="Q1552" s="115"/>
      <c r="R1552" s="117"/>
      <c r="S1552" s="599"/>
      <c r="T1552" s="232"/>
    </row>
    <row r="1553" spans="1:20" s="448" customFormat="1" ht="45.75" customHeight="1" x14ac:dyDescent="0.35">
      <c r="A1553" s="500"/>
      <c r="B1553" s="504"/>
      <c r="C1553" s="208"/>
      <c r="D1553" s="200" t="s">
        <v>462</v>
      </c>
      <c r="E1553" s="208"/>
      <c r="F1553" s="201"/>
      <c r="G1553" s="201"/>
      <c r="H1553" s="204"/>
      <c r="I1553" s="204">
        <f>H1552</f>
        <v>100</v>
      </c>
      <c r="J1553" s="199"/>
      <c r="K1553" s="200" t="s">
        <v>462</v>
      </c>
      <c r="L1553" s="201"/>
      <c r="M1553" s="205"/>
      <c r="N1553" s="205"/>
      <c r="O1553" s="204"/>
      <c r="P1553" s="204">
        <f>I1553</f>
        <v>100</v>
      </c>
      <c r="Q1553" s="204">
        <f>(P1553+I1553)/2</f>
        <v>100</v>
      </c>
      <c r="R1553" s="208" t="s">
        <v>31</v>
      </c>
      <c r="S1553" s="599"/>
      <c r="T1553" s="447"/>
    </row>
    <row r="1554" spans="1:20" s="233" customFormat="1" ht="107.25" customHeight="1" x14ac:dyDescent="0.35">
      <c r="A1554" s="500"/>
      <c r="B1554" s="504"/>
      <c r="C1554" s="116" t="s">
        <v>404</v>
      </c>
      <c r="D1554" s="159" t="s">
        <v>281</v>
      </c>
      <c r="E1554" s="116"/>
      <c r="F1554" s="116"/>
      <c r="G1554" s="116"/>
      <c r="H1554" s="115"/>
      <c r="I1554" s="115"/>
      <c r="J1554" s="116" t="str">
        <f>C1554</f>
        <v xml:space="preserve">II </v>
      </c>
      <c r="K1554" s="159" t="str">
        <f>D1554</f>
        <v>Методическое обеспечение образовательной деятельности</v>
      </c>
      <c r="L1554" s="117"/>
      <c r="M1554" s="117"/>
      <c r="N1554" s="117"/>
      <c r="O1554" s="115"/>
      <c r="P1554" s="115"/>
      <c r="Q1554" s="115"/>
      <c r="R1554" s="116"/>
      <c r="S1554" s="599"/>
      <c r="T1554" s="232"/>
    </row>
    <row r="1555" spans="1:20" s="211" customFormat="1" ht="92.25" customHeight="1" x14ac:dyDescent="0.35">
      <c r="A1555" s="500"/>
      <c r="B1555" s="504"/>
      <c r="C1555" s="117" t="s">
        <v>14</v>
      </c>
      <c r="D1555" s="120" t="s">
        <v>470</v>
      </c>
      <c r="E1555" s="117" t="s">
        <v>25</v>
      </c>
      <c r="F1555" s="137">
        <v>70</v>
      </c>
      <c r="G1555" s="137">
        <v>100</v>
      </c>
      <c r="H1555" s="119">
        <f>IF(G1555/F1555*100&gt;100,100,G1555/F1555*100)</f>
        <v>100</v>
      </c>
      <c r="I1555" s="216"/>
      <c r="J1555" s="138" t="str">
        <f>C1555</f>
        <v>2.1.</v>
      </c>
      <c r="K1555" s="135" t="s">
        <v>203</v>
      </c>
      <c r="L1555" s="136" t="s">
        <v>36</v>
      </c>
      <c r="M1555" s="137">
        <v>9</v>
      </c>
      <c r="N1555" s="137">
        <v>9</v>
      </c>
      <c r="O1555" s="138">
        <f>IF(N1555/M1555*100&gt;110,110,N1555/M1555*100)</f>
        <v>100</v>
      </c>
      <c r="P1555" s="216"/>
      <c r="Q1555" s="216"/>
      <c r="R1555" s="116"/>
      <c r="S1555" s="599"/>
      <c r="T1555" s="232"/>
    </row>
    <row r="1556" spans="1:20" s="211" customFormat="1" ht="69.75" x14ac:dyDescent="0.35">
      <c r="A1556" s="500"/>
      <c r="B1556" s="504"/>
      <c r="C1556" s="117" t="s">
        <v>15</v>
      </c>
      <c r="D1556" s="235" t="s">
        <v>502</v>
      </c>
      <c r="E1556" s="117" t="s">
        <v>25</v>
      </c>
      <c r="F1556" s="117">
        <v>90</v>
      </c>
      <c r="G1556" s="137">
        <v>100</v>
      </c>
      <c r="H1556" s="119">
        <f>IF(G1556/F1556*100&gt;100,100,G1556/F1556*100)</f>
        <v>100</v>
      </c>
      <c r="I1556" s="115"/>
      <c r="J1556" s="139" t="str">
        <f>C1556</f>
        <v>2.2.</v>
      </c>
      <c r="K1556" s="133" t="s">
        <v>204</v>
      </c>
      <c r="L1556" s="117" t="s">
        <v>36</v>
      </c>
      <c r="M1556" s="137">
        <v>3</v>
      </c>
      <c r="N1556" s="137">
        <v>3</v>
      </c>
      <c r="O1556" s="138">
        <f>IF(N1556/M1556*100&gt;110,110,N1556/M1556*100)</f>
        <v>100</v>
      </c>
      <c r="P1556" s="115"/>
      <c r="Q1556" s="115"/>
      <c r="R1556" s="218"/>
      <c r="S1556" s="599"/>
      <c r="T1556" s="232"/>
    </row>
    <row r="1557" spans="1:20" s="211" customFormat="1" x14ac:dyDescent="0.35">
      <c r="A1557" s="500"/>
      <c r="B1557" s="504"/>
      <c r="C1557" s="116"/>
      <c r="D1557" s="217"/>
      <c r="E1557" s="116"/>
      <c r="F1557" s="117"/>
      <c r="G1557" s="117"/>
      <c r="H1557" s="115"/>
      <c r="I1557" s="115"/>
      <c r="J1557" s="138" t="s">
        <v>39</v>
      </c>
      <c r="K1557" s="133" t="s">
        <v>40</v>
      </c>
      <c r="L1557" s="117" t="s">
        <v>36</v>
      </c>
      <c r="M1557" s="137">
        <v>3</v>
      </c>
      <c r="N1557" s="137">
        <v>3</v>
      </c>
      <c r="O1557" s="138">
        <f>IF(N1557/M1557*100&gt;110,110,N1557/M1557*100)</f>
        <v>100</v>
      </c>
      <c r="P1557" s="115"/>
      <c r="Q1557" s="115"/>
      <c r="R1557" s="218"/>
      <c r="S1557" s="599"/>
      <c r="T1557" s="232"/>
    </row>
    <row r="1558" spans="1:20" s="448" customFormat="1" ht="45.75" customHeight="1" x14ac:dyDescent="0.35">
      <c r="A1558" s="500"/>
      <c r="B1558" s="504"/>
      <c r="C1558" s="208"/>
      <c r="D1558" s="200" t="s">
        <v>6</v>
      </c>
      <c r="E1558" s="208"/>
      <c r="F1558" s="201"/>
      <c r="G1558" s="201"/>
      <c r="H1558" s="204"/>
      <c r="I1558" s="204">
        <f>H1555</f>
        <v>100</v>
      </c>
      <c r="J1558" s="199"/>
      <c r="K1558" s="200" t="s">
        <v>6</v>
      </c>
      <c r="L1558" s="201"/>
      <c r="M1558" s="205"/>
      <c r="N1558" s="205"/>
      <c r="O1558" s="204"/>
      <c r="P1558" s="204">
        <f>(O1556+O1555+O1557)/3</f>
        <v>100</v>
      </c>
      <c r="Q1558" s="204">
        <f>(P1558+I1558)/2</f>
        <v>100</v>
      </c>
      <c r="R1558" s="208" t="s">
        <v>31</v>
      </c>
      <c r="S1558" s="599"/>
      <c r="T1558" s="447"/>
    </row>
    <row r="1559" spans="1:20" s="211" customFormat="1" x14ac:dyDescent="0.35">
      <c r="A1559" s="212"/>
      <c r="B1559" s="213"/>
      <c r="C1559" s="271"/>
      <c r="D1559" s="214"/>
      <c r="E1559" s="215"/>
      <c r="F1559" s="215"/>
      <c r="G1559" s="215"/>
      <c r="H1559" s="494"/>
      <c r="I1559" s="494"/>
      <c r="J1559" s="271"/>
      <c r="K1559" s="214"/>
      <c r="L1559" s="271"/>
      <c r="M1559" s="165"/>
      <c r="N1559" s="165"/>
      <c r="O1559" s="271"/>
      <c r="P1559" s="271"/>
      <c r="Q1559" s="271"/>
      <c r="R1559" s="163"/>
      <c r="S1559" s="164"/>
      <c r="T1559" s="210"/>
    </row>
    <row r="1560" spans="1:20" s="211" customFormat="1" ht="63" customHeight="1" x14ac:dyDescent="0.35">
      <c r="A1560" s="212"/>
      <c r="B1560" s="514"/>
      <c r="C1560" s="514"/>
      <c r="D1560" s="514"/>
      <c r="E1560" s="271"/>
      <c r="F1560" s="515"/>
      <c r="G1560" s="515"/>
      <c r="H1560" s="515"/>
      <c r="I1560" s="209"/>
      <c r="J1560" s="271"/>
      <c r="K1560" s="271"/>
      <c r="L1560" s="271"/>
      <c r="M1560" s="271"/>
      <c r="N1560" s="271"/>
      <c r="O1560" s="209"/>
      <c r="P1560" s="209"/>
      <c r="Q1560" s="209"/>
      <c r="R1560" s="271"/>
      <c r="S1560" s="164"/>
      <c r="T1560" s="210"/>
    </row>
    <row r="1561" spans="1:20" s="211" customFormat="1" x14ac:dyDescent="0.35">
      <c r="A1561" s="212"/>
      <c r="B1561" s="213"/>
      <c r="C1561" s="215"/>
      <c r="D1561" s="214"/>
      <c r="E1561" s="165"/>
      <c r="F1561" s="271"/>
      <c r="G1561" s="271"/>
      <c r="H1561" s="271"/>
      <c r="I1561" s="271"/>
      <c r="J1561" s="271"/>
      <c r="K1561" s="214"/>
      <c r="L1561" s="271"/>
      <c r="M1561" s="165"/>
      <c r="N1561" s="165"/>
      <c r="O1561" s="271"/>
      <c r="P1561" s="271"/>
      <c r="Q1561" s="271"/>
      <c r="R1561" s="163"/>
      <c r="S1561" s="461"/>
      <c r="T1561" s="210"/>
    </row>
    <row r="1562" spans="1:20" s="211" customFormat="1" x14ac:dyDescent="0.35">
      <c r="A1562" s="212"/>
      <c r="B1562" s="462"/>
      <c r="C1562" s="215"/>
      <c r="D1562" s="463"/>
      <c r="E1562" s="464"/>
      <c r="F1562" s="464"/>
      <c r="G1562" s="464"/>
      <c r="H1562" s="464"/>
      <c r="I1562" s="464"/>
      <c r="J1562" s="464"/>
      <c r="K1562" s="463"/>
      <c r="L1562" s="464"/>
      <c r="M1562" s="465"/>
      <c r="N1562" s="465"/>
      <c r="O1562" s="464"/>
      <c r="P1562" s="464"/>
      <c r="Q1562" s="464"/>
      <c r="R1562" s="163"/>
      <c r="S1562" s="164"/>
      <c r="T1562" s="210"/>
    </row>
    <row r="1563" spans="1:20" s="211" customFormat="1" x14ac:dyDescent="0.35">
      <c r="A1563" s="212"/>
      <c r="B1563" s="462"/>
      <c r="C1563" s="464"/>
      <c r="D1563" s="463"/>
      <c r="E1563" s="464"/>
      <c r="F1563" s="464"/>
      <c r="G1563" s="464"/>
      <c r="H1563" s="464"/>
      <c r="I1563" s="464"/>
      <c r="J1563" s="464"/>
      <c r="K1563" s="463"/>
      <c r="L1563" s="464"/>
      <c r="M1563" s="465"/>
      <c r="N1563" s="465"/>
      <c r="O1563" s="464"/>
      <c r="P1563" s="464"/>
      <c r="Q1563" s="464"/>
      <c r="R1563" s="163"/>
      <c r="S1563" s="164"/>
      <c r="T1563" s="210"/>
    </row>
    <row r="1564" spans="1:20" s="140" customFormat="1" x14ac:dyDescent="0.35">
      <c r="A1564" s="212"/>
      <c r="B1564" s="462"/>
      <c r="C1564" s="171"/>
      <c r="D1564" s="170"/>
      <c r="E1564" s="466"/>
      <c r="F1564" s="466"/>
      <c r="G1564" s="466"/>
      <c r="H1564" s="466"/>
      <c r="I1564" s="171"/>
      <c r="J1564" s="171"/>
      <c r="K1564" s="170"/>
      <c r="L1564" s="171"/>
      <c r="M1564" s="467"/>
      <c r="N1564" s="467"/>
      <c r="O1564" s="466"/>
      <c r="P1564" s="511"/>
      <c r="Q1564" s="511"/>
      <c r="R1564" s="143"/>
      <c r="S1564" s="164"/>
      <c r="T1564" s="141"/>
    </row>
    <row r="1565" spans="1:20" s="140" customFormat="1" x14ac:dyDescent="0.35">
      <c r="A1565" s="212"/>
      <c r="B1565" s="462"/>
      <c r="C1565" s="171"/>
      <c r="D1565" s="170"/>
      <c r="E1565" s="466"/>
      <c r="F1565" s="466"/>
      <c r="G1565" s="466"/>
      <c r="H1565" s="466"/>
      <c r="I1565" s="171"/>
      <c r="J1565" s="171"/>
      <c r="K1565" s="170"/>
      <c r="L1565" s="171"/>
      <c r="M1565" s="467"/>
      <c r="N1565" s="467"/>
      <c r="O1565" s="466"/>
      <c r="P1565" s="512"/>
      <c r="Q1565" s="512"/>
      <c r="R1565" s="143"/>
      <c r="S1565" s="164"/>
      <c r="T1565" s="141"/>
    </row>
    <row r="1566" spans="1:20" s="140" customFormat="1" x14ac:dyDescent="0.35">
      <c r="A1566" s="212"/>
      <c r="B1566" s="462"/>
      <c r="C1566" s="171"/>
      <c r="D1566" s="170"/>
      <c r="E1566" s="466"/>
      <c r="F1566" s="466"/>
      <c r="G1566" s="466"/>
      <c r="H1566" s="466"/>
      <c r="I1566" s="171"/>
      <c r="J1566" s="171"/>
      <c r="K1566" s="170"/>
      <c r="L1566" s="171"/>
      <c r="M1566" s="467"/>
      <c r="N1566" s="467"/>
      <c r="O1566" s="466"/>
      <c r="P1566" s="513"/>
      <c r="Q1566" s="513"/>
      <c r="R1566" s="270"/>
      <c r="S1566" s="164"/>
      <c r="T1566" s="141"/>
    </row>
    <row r="1567" spans="1:20" s="140" customFormat="1" x14ac:dyDescent="0.35">
      <c r="A1567" s="212"/>
      <c r="B1567" s="462"/>
      <c r="C1567" s="171"/>
      <c r="D1567" s="170"/>
      <c r="E1567" s="466"/>
      <c r="F1567" s="466"/>
      <c r="G1567" s="466"/>
      <c r="H1567" s="466"/>
      <c r="I1567" s="171"/>
      <c r="J1567" s="171"/>
      <c r="K1567" s="170"/>
      <c r="L1567" s="171"/>
      <c r="M1567" s="467"/>
      <c r="N1567" s="467"/>
      <c r="O1567" s="466"/>
      <c r="P1567" s="466"/>
      <c r="Q1567" s="466"/>
      <c r="R1567" s="143"/>
      <c r="S1567" s="164"/>
      <c r="T1567" s="141"/>
    </row>
    <row r="1568" spans="1:20" s="140" customFormat="1" x14ac:dyDescent="0.35">
      <c r="A1568" s="212"/>
      <c r="B1568" s="462"/>
      <c r="C1568" s="171"/>
      <c r="D1568" s="170"/>
      <c r="E1568" s="466"/>
      <c r="F1568" s="466"/>
      <c r="G1568" s="466"/>
      <c r="H1568" s="466"/>
      <c r="I1568" s="171"/>
      <c r="J1568" s="171"/>
      <c r="K1568" s="170"/>
      <c r="L1568" s="171"/>
      <c r="M1568" s="467"/>
      <c r="N1568" s="467"/>
      <c r="O1568" s="466"/>
      <c r="P1568" s="466"/>
      <c r="Q1568" s="466"/>
      <c r="R1568" s="143"/>
      <c r="S1568" s="164"/>
      <c r="T1568" s="141"/>
    </row>
    <row r="1569" spans="1:20" s="140" customFormat="1" x14ac:dyDescent="0.35">
      <c r="A1569" s="212"/>
      <c r="B1569" s="462"/>
      <c r="C1569" s="171"/>
      <c r="D1569" s="170"/>
      <c r="E1569" s="466"/>
      <c r="F1569" s="466"/>
      <c r="G1569" s="466"/>
      <c r="H1569" s="466"/>
      <c r="I1569" s="171"/>
      <c r="J1569" s="171"/>
      <c r="K1569" s="170"/>
      <c r="L1569" s="171"/>
      <c r="M1569" s="467"/>
      <c r="N1569" s="467"/>
      <c r="O1569" s="466"/>
      <c r="P1569" s="466"/>
      <c r="Q1569" s="466"/>
      <c r="R1569" s="143"/>
      <c r="S1569" s="164"/>
      <c r="T1569" s="141"/>
    </row>
    <row r="1570" spans="1:20" x14ac:dyDescent="0.35">
      <c r="S1570" s="164"/>
    </row>
    <row r="1571" spans="1:20" x14ac:dyDescent="0.35">
      <c r="S1571" s="164"/>
    </row>
  </sheetData>
  <mergeCells count="276">
    <mergeCell ref="P1564:Q1564"/>
    <mergeCell ref="P1565:Q1565"/>
    <mergeCell ref="P1566:Q1566"/>
    <mergeCell ref="A1551:A1558"/>
    <mergeCell ref="B1551:B1558"/>
    <mergeCell ref="S1551:S1558"/>
    <mergeCell ref="H1559:I1559"/>
    <mergeCell ref="B1560:D1560"/>
    <mergeCell ref="F1560:H1560"/>
    <mergeCell ref="A1517:A1535"/>
    <mergeCell ref="B1517:B1535"/>
    <mergeCell ref="S1517:S1535"/>
    <mergeCell ref="A1536:A1550"/>
    <mergeCell ref="B1536:B1550"/>
    <mergeCell ref="S1536:S1550"/>
    <mergeCell ref="A1481:A1498"/>
    <mergeCell ref="B1481:B1498"/>
    <mergeCell ref="S1481:S1498"/>
    <mergeCell ref="A1499:A1516"/>
    <mergeCell ref="B1499:B1516"/>
    <mergeCell ref="S1499:S1516"/>
    <mergeCell ref="P1457:P1458"/>
    <mergeCell ref="Q1457:Q1458"/>
    <mergeCell ref="R1457:R1458"/>
    <mergeCell ref="A1464:A1480"/>
    <mergeCell ref="B1464:B1480"/>
    <mergeCell ref="S1464:S1480"/>
    <mergeCell ref="J1457:J1458"/>
    <mergeCell ref="K1457:K1458"/>
    <mergeCell ref="L1457:L1458"/>
    <mergeCell ref="M1457:M1458"/>
    <mergeCell ref="N1457:N1458"/>
    <mergeCell ref="O1457:O1458"/>
    <mergeCell ref="A1450:A1463"/>
    <mergeCell ref="B1450:B1463"/>
    <mergeCell ref="S1450:S1463"/>
    <mergeCell ref="C1457:C1458"/>
    <mergeCell ref="D1457:D1458"/>
    <mergeCell ref="E1457:E1458"/>
    <mergeCell ref="F1457:F1458"/>
    <mergeCell ref="G1457:G1458"/>
    <mergeCell ref="H1457:H1458"/>
    <mergeCell ref="I1457:I1458"/>
    <mergeCell ref="A1394:A1421"/>
    <mergeCell ref="B1394:B1421"/>
    <mergeCell ref="S1394:S1421"/>
    <mergeCell ref="A1422:A1449"/>
    <mergeCell ref="B1422:B1449"/>
    <mergeCell ref="S1422:S1449"/>
    <mergeCell ref="A1338:A1365"/>
    <mergeCell ref="B1338:B1365"/>
    <mergeCell ref="S1338:S1365"/>
    <mergeCell ref="A1366:A1393"/>
    <mergeCell ref="B1366:B1393"/>
    <mergeCell ref="S1366:S1393"/>
    <mergeCell ref="A1286:A1309"/>
    <mergeCell ref="B1286:B1309"/>
    <mergeCell ref="S1286:S1309"/>
    <mergeCell ref="A1310:A1337"/>
    <mergeCell ref="B1310:B1337"/>
    <mergeCell ref="S1310:S1337"/>
    <mergeCell ref="A1230:A1257"/>
    <mergeCell ref="B1230:B1257"/>
    <mergeCell ref="S1230:S1257"/>
    <mergeCell ref="A1258:A1285"/>
    <mergeCell ref="B1258:B1285"/>
    <mergeCell ref="S1258:S1285"/>
    <mergeCell ref="A1174:A1201"/>
    <mergeCell ref="B1174:B1201"/>
    <mergeCell ref="S1174:S1201"/>
    <mergeCell ref="A1202:A1229"/>
    <mergeCell ref="B1202:B1229"/>
    <mergeCell ref="S1202:S1229"/>
    <mergeCell ref="A1118:A1145"/>
    <mergeCell ref="B1118:B1145"/>
    <mergeCell ref="S1118:S1145"/>
    <mergeCell ref="A1146:A1173"/>
    <mergeCell ref="B1146:B1173"/>
    <mergeCell ref="S1146:S1173"/>
    <mergeCell ref="A1056:A1089"/>
    <mergeCell ref="B1056:B1089"/>
    <mergeCell ref="S1056:S1089"/>
    <mergeCell ref="A1090:A1117"/>
    <mergeCell ref="B1090:B1117"/>
    <mergeCell ref="S1090:S1117"/>
    <mergeCell ref="A1000:A1027"/>
    <mergeCell ref="B1000:B1027"/>
    <mergeCell ref="S1000:S1027"/>
    <mergeCell ref="A1028:A1055"/>
    <mergeCell ref="B1028:B1055"/>
    <mergeCell ref="S1028:S1055"/>
    <mergeCell ref="A935:A962"/>
    <mergeCell ref="B935:B962"/>
    <mergeCell ref="S935:S962"/>
    <mergeCell ref="A963:A999"/>
    <mergeCell ref="B963:B999"/>
    <mergeCell ref="S963:S999"/>
    <mergeCell ref="A883:A906"/>
    <mergeCell ref="B883:B906"/>
    <mergeCell ref="S883:S906"/>
    <mergeCell ref="A907:A934"/>
    <mergeCell ref="B907:B934"/>
    <mergeCell ref="S907:S934"/>
    <mergeCell ref="A827:A854"/>
    <mergeCell ref="B827:B854"/>
    <mergeCell ref="S827:S854"/>
    <mergeCell ref="A855:A882"/>
    <mergeCell ref="B855:B882"/>
    <mergeCell ref="S855:S882"/>
    <mergeCell ref="A771:A798"/>
    <mergeCell ref="B771:B798"/>
    <mergeCell ref="S771:S798"/>
    <mergeCell ref="A799:A826"/>
    <mergeCell ref="B799:B826"/>
    <mergeCell ref="S799:S826"/>
    <mergeCell ref="A715:A742"/>
    <mergeCell ref="B715:B742"/>
    <mergeCell ref="S715:S742"/>
    <mergeCell ref="A743:A770"/>
    <mergeCell ref="B743:B770"/>
    <mergeCell ref="S743:S770"/>
    <mergeCell ref="A659:A686"/>
    <mergeCell ref="B659:B686"/>
    <mergeCell ref="S659:S686"/>
    <mergeCell ref="A687:A714"/>
    <mergeCell ref="B687:B714"/>
    <mergeCell ref="S687:S714"/>
    <mergeCell ref="A600:A627"/>
    <mergeCell ref="B600:B627"/>
    <mergeCell ref="S600:S627"/>
    <mergeCell ref="A628:A658"/>
    <mergeCell ref="B628:B658"/>
    <mergeCell ref="S628:S658"/>
    <mergeCell ref="A544:A571"/>
    <mergeCell ref="B544:B571"/>
    <mergeCell ref="S544:S571"/>
    <mergeCell ref="A572:A599"/>
    <mergeCell ref="B572:B599"/>
    <mergeCell ref="S572:S599"/>
    <mergeCell ref="A476:A515"/>
    <mergeCell ref="B476:B515"/>
    <mergeCell ref="S476:S515"/>
    <mergeCell ref="A516:A543"/>
    <mergeCell ref="B516:B543"/>
    <mergeCell ref="S516:S543"/>
    <mergeCell ref="A420:A447"/>
    <mergeCell ref="B420:B447"/>
    <mergeCell ref="A448:A475"/>
    <mergeCell ref="B448:B475"/>
    <mergeCell ref="S448:S475"/>
    <mergeCell ref="S420:S447"/>
    <mergeCell ref="A400:A409"/>
    <mergeCell ref="B400:B409"/>
    <mergeCell ref="S400:S409"/>
    <mergeCell ref="A410:A419"/>
    <mergeCell ref="B410:B419"/>
    <mergeCell ref="S410:S419"/>
    <mergeCell ref="A381:A390"/>
    <mergeCell ref="B381:B390"/>
    <mergeCell ref="S381:S390"/>
    <mergeCell ref="A391:A399"/>
    <mergeCell ref="B391:B399"/>
    <mergeCell ref="S391:S399"/>
    <mergeCell ref="A361:A370"/>
    <mergeCell ref="B361:B370"/>
    <mergeCell ref="S361:S370"/>
    <mergeCell ref="A371:A380"/>
    <mergeCell ref="B371:B380"/>
    <mergeCell ref="S371:S380"/>
    <mergeCell ref="A340:A350"/>
    <mergeCell ref="B340:B350"/>
    <mergeCell ref="S340:S350"/>
    <mergeCell ref="A351:A360"/>
    <mergeCell ref="B351:B360"/>
    <mergeCell ref="S351:S360"/>
    <mergeCell ref="A319:A329"/>
    <mergeCell ref="B319:B329"/>
    <mergeCell ref="S319:S329"/>
    <mergeCell ref="A330:A339"/>
    <mergeCell ref="B330:B339"/>
    <mergeCell ref="S330:S339"/>
    <mergeCell ref="A296:A308"/>
    <mergeCell ref="B296:B308"/>
    <mergeCell ref="S296:S308"/>
    <mergeCell ref="A309:A318"/>
    <mergeCell ref="B309:B318"/>
    <mergeCell ref="S309:S318"/>
    <mergeCell ref="A273:A282"/>
    <mergeCell ref="B273:B282"/>
    <mergeCell ref="S273:S282"/>
    <mergeCell ref="A283:A295"/>
    <mergeCell ref="B283:B295"/>
    <mergeCell ref="S283:S295"/>
    <mergeCell ref="A252:A261"/>
    <mergeCell ref="B252:B261"/>
    <mergeCell ref="S252:S261"/>
    <mergeCell ref="A262:A272"/>
    <mergeCell ref="B262:B272"/>
    <mergeCell ref="S262:S272"/>
    <mergeCell ref="A234:A242"/>
    <mergeCell ref="B234:B242"/>
    <mergeCell ref="S234:S242"/>
    <mergeCell ref="A243:A251"/>
    <mergeCell ref="B243:B251"/>
    <mergeCell ref="S243:S251"/>
    <mergeCell ref="A211:A220"/>
    <mergeCell ref="B211:B220"/>
    <mergeCell ref="S211:S220"/>
    <mergeCell ref="A221:A233"/>
    <mergeCell ref="B221:B233"/>
    <mergeCell ref="S221:S233"/>
    <mergeCell ref="A191:A200"/>
    <mergeCell ref="B191:B200"/>
    <mergeCell ref="S191:S200"/>
    <mergeCell ref="A201:A210"/>
    <mergeCell ref="B201:B210"/>
    <mergeCell ref="S201:S210"/>
    <mergeCell ref="A172:A180"/>
    <mergeCell ref="B172:B180"/>
    <mergeCell ref="S172:S180"/>
    <mergeCell ref="A181:A190"/>
    <mergeCell ref="B181:B190"/>
    <mergeCell ref="S181:S190"/>
    <mergeCell ref="A149:A158"/>
    <mergeCell ref="B149:B158"/>
    <mergeCell ref="S149:S158"/>
    <mergeCell ref="A159:A171"/>
    <mergeCell ref="B159:B171"/>
    <mergeCell ref="S159:S171"/>
    <mergeCell ref="A129:A139"/>
    <mergeCell ref="B129:B139"/>
    <mergeCell ref="S129:S139"/>
    <mergeCell ref="A140:A148"/>
    <mergeCell ref="B140:B148"/>
    <mergeCell ref="S140:S148"/>
    <mergeCell ref="A106:A118"/>
    <mergeCell ref="B106:B118"/>
    <mergeCell ref="S106:S118"/>
    <mergeCell ref="A119:A128"/>
    <mergeCell ref="B119:B128"/>
    <mergeCell ref="S119:S128"/>
    <mergeCell ref="A86:A95"/>
    <mergeCell ref="B86:B95"/>
    <mergeCell ref="S86:S95"/>
    <mergeCell ref="A96:A105"/>
    <mergeCell ref="B96:B105"/>
    <mergeCell ref="S96:S105"/>
    <mergeCell ref="A63:A76"/>
    <mergeCell ref="B63:B76"/>
    <mergeCell ref="S63:S76"/>
    <mergeCell ref="A77:A85"/>
    <mergeCell ref="B77:B85"/>
    <mergeCell ref="S77:S85"/>
    <mergeCell ref="A39:A52"/>
    <mergeCell ref="B39:B52"/>
    <mergeCell ref="S39:S52"/>
    <mergeCell ref="A53:A62"/>
    <mergeCell ref="B53:B62"/>
    <mergeCell ref="S53:S62"/>
    <mergeCell ref="Q9:S9"/>
    <mergeCell ref="A12:A25"/>
    <mergeCell ref="B12:B25"/>
    <mergeCell ref="S12:S25"/>
    <mergeCell ref="A26:A38"/>
    <mergeCell ref="B26:B38"/>
    <mergeCell ref="S26:S38"/>
    <mergeCell ref="B2:Q2"/>
    <mergeCell ref="B3:Q3"/>
    <mergeCell ref="B4:Q4"/>
    <mergeCell ref="B5:Q5"/>
    <mergeCell ref="B6:Q6"/>
    <mergeCell ref="A8:A10"/>
    <mergeCell ref="B8:B10"/>
    <mergeCell ref="D8:S8"/>
    <mergeCell ref="D9:I9"/>
    <mergeCell ref="J9:P9"/>
  </mergeCells>
  <printOptions horizontalCentered="1"/>
  <pageMargins left="0.31496062992125984" right="0.19685039370078741" top="0.19685039370078741" bottom="0.19685039370078741" header="0.31496062992125984" footer="0.31496062992125984"/>
  <pageSetup paperSize="9" scale="28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286"/>
  <sheetViews>
    <sheetView view="pageBreakPreview" zoomScale="45" zoomScaleNormal="100" zoomScaleSheetLayoutView="45" workbookViewId="0">
      <pane xSplit="2" ySplit="11" topLeftCell="C233" activePane="bottomRight" state="frozen"/>
      <selection pane="topRight" activeCell="C1" sqref="C1"/>
      <selection pane="bottomLeft" activeCell="A12" sqref="A12"/>
      <selection pane="bottomRight" activeCell="S221" sqref="S221:S261"/>
    </sheetView>
  </sheetViews>
  <sheetFormatPr defaultRowHeight="17.25" x14ac:dyDescent="0.25"/>
  <cols>
    <col min="1" max="1" width="9.140625" style="292"/>
    <col min="2" max="2" width="36.28515625" style="428" customWidth="1"/>
    <col min="3" max="3" width="9.140625" style="404"/>
    <col min="4" max="4" width="38.140625" style="98" customWidth="1"/>
    <col min="5" max="5" width="18.85546875" style="403" customWidth="1"/>
    <col min="6" max="6" width="16.140625" style="420" customWidth="1"/>
    <col min="7" max="7" width="18.5703125" style="421" customWidth="1"/>
    <col min="8" max="8" width="17.7109375" style="421" customWidth="1"/>
    <col min="9" max="9" width="17.7109375" style="403" customWidth="1"/>
    <col min="10" max="10" width="12.5703125" style="403" customWidth="1"/>
    <col min="11" max="11" width="47.42578125" style="98" customWidth="1"/>
    <col min="12" max="12" width="12.5703125" style="403" customWidth="1"/>
    <col min="13" max="14" width="21" style="403" customWidth="1"/>
    <col min="15" max="15" width="20.7109375" style="421" customWidth="1"/>
    <col min="16" max="16" width="18.42578125" style="403" customWidth="1"/>
    <col min="17" max="17" width="18.7109375" style="403" customWidth="1"/>
    <col min="18" max="18" width="19.7109375" style="422" customWidth="1"/>
    <col min="19" max="19" width="22.28515625" style="424" customWidth="1"/>
    <col min="20" max="20" width="9.140625" style="407"/>
    <col min="21" max="16384" width="9.140625" style="408"/>
  </cols>
  <sheetData>
    <row r="1" spans="1:21" ht="18.75" x14ac:dyDescent="0.25">
      <c r="B1" s="423"/>
      <c r="C1" s="293"/>
      <c r="D1" s="85"/>
      <c r="E1" s="86"/>
      <c r="F1" s="405"/>
      <c r="G1" s="406"/>
      <c r="H1" s="406"/>
      <c r="I1" s="84"/>
      <c r="J1" s="84"/>
      <c r="K1" s="347"/>
      <c r="L1" s="84"/>
      <c r="M1" s="84"/>
      <c r="N1" s="84"/>
      <c r="O1" s="348"/>
      <c r="P1" s="84"/>
      <c r="Q1" s="84"/>
      <c r="R1" s="87"/>
    </row>
    <row r="2" spans="1:21" ht="20.25" x14ac:dyDescent="0.25">
      <c r="B2" s="536" t="s">
        <v>0</v>
      </c>
      <c r="C2" s="536"/>
      <c r="D2" s="485"/>
      <c r="E2" s="485"/>
      <c r="F2" s="485"/>
      <c r="G2" s="532"/>
      <c r="H2" s="532"/>
      <c r="I2" s="485"/>
      <c r="J2" s="485"/>
      <c r="K2" s="485"/>
      <c r="L2" s="485"/>
      <c r="M2" s="485"/>
      <c r="N2" s="485"/>
      <c r="O2" s="532"/>
      <c r="P2" s="485"/>
      <c r="Q2" s="485"/>
      <c r="R2" s="185"/>
    </row>
    <row r="3" spans="1:21" ht="16.5" customHeight="1" x14ac:dyDescent="0.25">
      <c r="B3" s="536" t="s">
        <v>293</v>
      </c>
      <c r="C3" s="536"/>
      <c r="D3" s="485"/>
      <c r="E3" s="485"/>
      <c r="F3" s="485"/>
      <c r="G3" s="532"/>
      <c r="H3" s="532"/>
      <c r="I3" s="485"/>
      <c r="J3" s="485"/>
      <c r="K3" s="485"/>
      <c r="L3" s="485"/>
      <c r="M3" s="485"/>
      <c r="N3" s="485"/>
      <c r="O3" s="532"/>
      <c r="P3" s="485"/>
      <c r="Q3" s="485"/>
      <c r="R3" s="185"/>
    </row>
    <row r="4" spans="1:21" ht="24" customHeight="1" x14ac:dyDescent="0.25">
      <c r="B4" s="537" t="s">
        <v>288</v>
      </c>
      <c r="C4" s="537"/>
      <c r="D4" s="486"/>
      <c r="E4" s="486"/>
      <c r="F4" s="486"/>
      <c r="G4" s="533"/>
      <c r="H4" s="533"/>
      <c r="I4" s="486"/>
      <c r="J4" s="486"/>
      <c r="K4" s="486"/>
      <c r="L4" s="486"/>
      <c r="M4" s="486"/>
      <c r="N4" s="486"/>
      <c r="O4" s="533"/>
      <c r="P4" s="486"/>
      <c r="Q4" s="486"/>
      <c r="R4" s="185"/>
    </row>
    <row r="5" spans="1:21" ht="16.5" x14ac:dyDescent="0.25">
      <c r="B5" s="538" t="s">
        <v>33</v>
      </c>
      <c r="C5" s="538"/>
      <c r="D5" s="492"/>
      <c r="E5" s="492"/>
      <c r="F5" s="492"/>
      <c r="G5" s="539"/>
      <c r="H5" s="539"/>
      <c r="I5" s="492"/>
      <c r="J5" s="492"/>
      <c r="K5" s="492"/>
      <c r="L5" s="492"/>
      <c r="M5" s="492"/>
      <c r="N5" s="492"/>
      <c r="O5" s="539"/>
      <c r="P5" s="492"/>
      <c r="Q5" s="492"/>
      <c r="R5" s="87"/>
    </row>
    <row r="6" spans="1:21" ht="20.25" x14ac:dyDescent="0.25">
      <c r="B6" s="536" t="s">
        <v>510</v>
      </c>
      <c r="C6" s="536"/>
      <c r="D6" s="485"/>
      <c r="E6" s="485"/>
      <c r="F6" s="485"/>
      <c r="G6" s="532"/>
      <c r="H6" s="532"/>
      <c r="I6" s="485"/>
      <c r="J6" s="485"/>
      <c r="K6" s="485"/>
      <c r="L6" s="485"/>
      <c r="M6" s="485"/>
      <c r="N6" s="485"/>
      <c r="O6" s="532"/>
      <c r="P6" s="485"/>
      <c r="Q6" s="485"/>
      <c r="R6" s="87"/>
    </row>
    <row r="7" spans="1:21" ht="16.5" x14ac:dyDescent="0.25">
      <c r="B7" s="296"/>
      <c r="C7" s="296"/>
      <c r="D7" s="88"/>
      <c r="E7" s="87"/>
      <c r="F7" s="89"/>
      <c r="G7" s="349"/>
      <c r="H7" s="349"/>
      <c r="I7" s="87"/>
      <c r="J7" s="87"/>
      <c r="K7" s="88"/>
      <c r="L7" s="87"/>
      <c r="M7" s="87"/>
      <c r="N7" s="87"/>
      <c r="O7" s="349"/>
      <c r="P7" s="87"/>
      <c r="Q7" s="87"/>
      <c r="R7" s="87"/>
    </row>
    <row r="8" spans="1:21" ht="16.5" x14ac:dyDescent="0.25">
      <c r="A8" s="518" t="s">
        <v>1</v>
      </c>
      <c r="B8" s="518" t="s">
        <v>1</v>
      </c>
      <c r="C8" s="274"/>
      <c r="D8" s="541" t="s">
        <v>2</v>
      </c>
      <c r="E8" s="541"/>
      <c r="F8" s="541"/>
      <c r="G8" s="542"/>
      <c r="H8" s="542"/>
      <c r="I8" s="541"/>
      <c r="J8" s="541"/>
      <c r="K8" s="541"/>
      <c r="L8" s="541"/>
      <c r="M8" s="541"/>
      <c r="N8" s="541"/>
      <c r="O8" s="542"/>
      <c r="P8" s="541"/>
      <c r="Q8" s="543"/>
      <c r="R8" s="543"/>
    </row>
    <row r="9" spans="1:21" ht="16.5" x14ac:dyDescent="0.25">
      <c r="A9" s="518"/>
      <c r="B9" s="518"/>
      <c r="C9" s="274"/>
      <c r="D9" s="541" t="s">
        <v>3</v>
      </c>
      <c r="E9" s="541"/>
      <c r="F9" s="541"/>
      <c r="G9" s="542"/>
      <c r="H9" s="542"/>
      <c r="I9" s="541"/>
      <c r="J9" s="541" t="s">
        <v>4</v>
      </c>
      <c r="K9" s="544"/>
      <c r="L9" s="544"/>
      <c r="M9" s="544"/>
      <c r="N9" s="544"/>
      <c r="O9" s="545"/>
      <c r="P9" s="544"/>
      <c r="Q9" s="541" t="s">
        <v>24</v>
      </c>
      <c r="R9" s="541"/>
      <c r="S9" s="546"/>
    </row>
    <row r="10" spans="1:21" ht="66" x14ac:dyDescent="0.25">
      <c r="A10" s="540"/>
      <c r="B10" s="518"/>
      <c r="C10" s="274" t="s">
        <v>1</v>
      </c>
      <c r="D10" s="80" t="s">
        <v>5</v>
      </c>
      <c r="E10" s="80" t="s">
        <v>11</v>
      </c>
      <c r="F10" s="409" t="s">
        <v>16</v>
      </c>
      <c r="G10" s="409" t="s">
        <v>17</v>
      </c>
      <c r="H10" s="409" t="s">
        <v>18</v>
      </c>
      <c r="I10" s="409" t="s">
        <v>19</v>
      </c>
      <c r="J10" s="286" t="s">
        <v>1</v>
      </c>
      <c r="K10" s="80" t="s">
        <v>5</v>
      </c>
      <c r="L10" s="80" t="s">
        <v>11</v>
      </c>
      <c r="M10" s="409" t="s">
        <v>20</v>
      </c>
      <c r="N10" s="409" t="s">
        <v>21</v>
      </c>
      <c r="O10" s="409" t="s">
        <v>23</v>
      </c>
      <c r="P10" s="409" t="s">
        <v>22</v>
      </c>
      <c r="Q10" s="410" t="s">
        <v>62</v>
      </c>
      <c r="R10" s="286" t="s">
        <v>439</v>
      </c>
      <c r="S10" s="274" t="s">
        <v>440</v>
      </c>
    </row>
    <row r="11" spans="1:21" s="412" customFormat="1" ht="15.75" x14ac:dyDescent="0.25">
      <c r="A11" s="425">
        <v>1</v>
      </c>
      <c r="B11" s="426">
        <v>2</v>
      </c>
      <c r="C11" s="426">
        <v>3</v>
      </c>
      <c r="D11" s="350">
        <v>4</v>
      </c>
      <c r="E11" s="351">
        <v>5</v>
      </c>
      <c r="F11" s="351">
        <v>6</v>
      </c>
      <c r="G11" s="350">
        <v>7</v>
      </c>
      <c r="H11" s="351">
        <v>8</v>
      </c>
      <c r="I11" s="351">
        <v>9</v>
      </c>
      <c r="J11" s="351">
        <v>10</v>
      </c>
      <c r="K11" s="351">
        <v>11</v>
      </c>
      <c r="L11" s="350">
        <v>12</v>
      </c>
      <c r="M11" s="351">
        <v>13</v>
      </c>
      <c r="N11" s="351">
        <v>14</v>
      </c>
      <c r="O11" s="351">
        <v>15</v>
      </c>
      <c r="P11" s="350">
        <v>16</v>
      </c>
      <c r="Q11" s="160">
        <v>17</v>
      </c>
      <c r="R11" s="90">
        <v>18</v>
      </c>
      <c r="S11" s="303">
        <v>19</v>
      </c>
      <c r="T11" s="411"/>
    </row>
    <row r="12" spans="1:21" customFormat="1" ht="82.5" x14ac:dyDescent="0.25">
      <c r="A12" s="547" t="s">
        <v>67</v>
      </c>
      <c r="B12" s="540" t="s">
        <v>229</v>
      </c>
      <c r="C12" s="274" t="s">
        <v>12</v>
      </c>
      <c r="D12" s="25" t="s">
        <v>227</v>
      </c>
      <c r="E12" s="286"/>
      <c r="F12" s="352"/>
      <c r="G12" s="352"/>
      <c r="H12" s="353"/>
      <c r="I12" s="161"/>
      <c r="J12" s="286" t="s">
        <v>12</v>
      </c>
      <c r="K12" s="25" t="str">
        <f>D12</f>
        <v>Библиотечное, библиографическое и информационное обслуживание пользователей библиотеки</v>
      </c>
      <c r="L12" s="19"/>
      <c r="M12" s="26"/>
      <c r="N12" s="26"/>
      <c r="O12" s="353"/>
      <c r="P12" s="82"/>
      <c r="Q12" s="18"/>
      <c r="R12" s="286"/>
      <c r="S12" s="519" t="s">
        <v>286</v>
      </c>
      <c r="T12" s="44"/>
    </row>
    <row r="13" spans="1:21" ht="66" x14ac:dyDescent="0.25">
      <c r="A13" s="548"/>
      <c r="B13" s="550"/>
      <c r="C13" s="17" t="s">
        <v>7</v>
      </c>
      <c r="D13" s="23" t="s">
        <v>294</v>
      </c>
      <c r="E13" s="19" t="s">
        <v>25</v>
      </c>
      <c r="F13" s="354">
        <f>100-(578000*100/631000)+100</f>
        <v>108.39936608557845</v>
      </c>
      <c r="G13" s="354">
        <f>100-(611278*100/683023)+100</f>
        <v>110.5040386634125</v>
      </c>
      <c r="H13" s="355">
        <f>IF(G13/F13*100&gt;100,100,G13/F13*100)</f>
        <v>100</v>
      </c>
      <c r="I13" s="356"/>
      <c r="J13" s="552" t="s">
        <v>37</v>
      </c>
      <c r="K13" s="520" t="s">
        <v>215</v>
      </c>
      <c r="L13" s="520" t="s">
        <v>38</v>
      </c>
      <c r="M13" s="554">
        <v>631000</v>
      </c>
      <c r="N13" s="554">
        <v>683023</v>
      </c>
      <c r="O13" s="555">
        <f t="shared" ref="O13:O75" si="0">IF(N13/M13*100&gt;110,110,N13/M13*100)</f>
        <v>108.2445324881141</v>
      </c>
      <c r="P13" s="560"/>
      <c r="Q13" s="561"/>
      <c r="R13" s="541"/>
      <c r="S13" s="519"/>
    </row>
    <row r="14" spans="1:21" customFormat="1" ht="49.5" x14ac:dyDescent="0.25">
      <c r="A14" s="548"/>
      <c r="B14" s="550"/>
      <c r="C14" s="17" t="s">
        <v>8</v>
      </c>
      <c r="D14" s="23" t="s">
        <v>34</v>
      </c>
      <c r="E14" s="19" t="s">
        <v>25</v>
      </c>
      <c r="F14" s="357" t="s">
        <v>364</v>
      </c>
      <c r="G14" s="358">
        <v>0</v>
      </c>
      <c r="H14" s="355">
        <v>100</v>
      </c>
      <c r="I14" s="356"/>
      <c r="J14" s="553"/>
      <c r="K14" s="521"/>
      <c r="L14" s="521"/>
      <c r="M14" s="521"/>
      <c r="N14" s="521"/>
      <c r="O14" s="556" t="e">
        <f t="shared" si="0"/>
        <v>#DIV/0!</v>
      </c>
      <c r="P14" s="560"/>
      <c r="Q14" s="561"/>
      <c r="R14" s="541"/>
      <c r="S14" s="519"/>
      <c r="T14" s="44"/>
    </row>
    <row r="15" spans="1:21" customFormat="1" ht="33" x14ac:dyDescent="0.25">
      <c r="A15" s="548"/>
      <c r="B15" s="550"/>
      <c r="C15" s="36"/>
      <c r="D15" s="22" t="s">
        <v>6</v>
      </c>
      <c r="E15" s="36"/>
      <c r="F15" s="236"/>
      <c r="G15" s="237"/>
      <c r="H15" s="238"/>
      <c r="I15" s="7">
        <f>(H14+H13)/2</f>
        <v>100</v>
      </c>
      <c r="J15" s="285"/>
      <c r="K15" s="22" t="s">
        <v>6</v>
      </c>
      <c r="L15" s="285"/>
      <c r="M15" s="285"/>
      <c r="N15" s="285"/>
      <c r="O15" s="238"/>
      <c r="P15" s="7">
        <f>O13</f>
        <v>108.2445324881141</v>
      </c>
      <c r="Q15" s="7">
        <f t="shared" ref="Q15" si="1">(I15+P15)/2</f>
        <v>104.12226624405704</v>
      </c>
      <c r="R15" s="475" t="s">
        <v>31</v>
      </c>
      <c r="S15" s="519"/>
      <c r="T15" s="44"/>
      <c r="U15" s="56"/>
    </row>
    <row r="16" spans="1:21" s="13" customFormat="1" ht="49.5" x14ac:dyDescent="0.25">
      <c r="A16" s="548"/>
      <c r="B16" s="550"/>
      <c r="C16" s="274" t="s">
        <v>13</v>
      </c>
      <c r="D16" s="25" t="s">
        <v>228</v>
      </c>
      <c r="E16" s="286"/>
      <c r="F16" s="352"/>
      <c r="G16" s="352"/>
      <c r="H16" s="353"/>
      <c r="I16" s="161"/>
      <c r="J16" s="286" t="str">
        <f>C16</f>
        <v>II</v>
      </c>
      <c r="K16" s="25" t="str">
        <f>D16</f>
        <v>Библиографическая обработка документов и создание каталогов</v>
      </c>
      <c r="L16" s="286"/>
      <c r="M16" s="83"/>
      <c r="N16" s="83"/>
      <c r="O16" s="353"/>
      <c r="P16" s="82"/>
      <c r="Q16" s="18"/>
      <c r="R16" s="286"/>
      <c r="S16" s="519"/>
      <c r="T16" s="44"/>
    </row>
    <row r="17" spans="1:21" ht="53.25" customHeight="1" x14ac:dyDescent="0.25">
      <c r="A17" s="548"/>
      <c r="B17" s="550"/>
      <c r="C17" s="17" t="s">
        <v>14</v>
      </c>
      <c r="D17" s="23" t="s">
        <v>295</v>
      </c>
      <c r="E17" s="19" t="s">
        <v>25</v>
      </c>
      <c r="F17" s="354">
        <f>100-(188000*100/189000)+100</f>
        <v>100.52910052910053</v>
      </c>
      <c r="G17" s="354">
        <f>100-(189514*100/191463)+100</f>
        <v>101.0179512490664</v>
      </c>
      <c r="H17" s="355">
        <f>IF(G17/F17*100&gt;100,100,G17/F17*100)</f>
        <v>100</v>
      </c>
      <c r="I17" s="356"/>
      <c r="J17" s="79" t="str">
        <f>C17</f>
        <v>2.1.</v>
      </c>
      <c r="K17" s="23" t="s">
        <v>453</v>
      </c>
      <c r="L17" s="19" t="s">
        <v>41</v>
      </c>
      <c r="M17" s="359">
        <v>540000</v>
      </c>
      <c r="N17" s="359">
        <v>544365</v>
      </c>
      <c r="O17" s="355">
        <f t="shared" si="0"/>
        <v>100.80833333333334</v>
      </c>
      <c r="P17" s="82"/>
      <c r="Q17" s="18"/>
      <c r="R17" s="286"/>
      <c r="S17" s="519"/>
    </row>
    <row r="18" spans="1:21" ht="53.25" customHeight="1" x14ac:dyDescent="0.25">
      <c r="A18" s="548"/>
      <c r="B18" s="550"/>
      <c r="C18" s="17" t="s">
        <v>15</v>
      </c>
      <c r="D18" s="23" t="s">
        <v>452</v>
      </c>
      <c r="E18" s="19" t="s">
        <v>25</v>
      </c>
      <c r="F18" s="249">
        <f>540000*100/775000</f>
        <v>69.677419354838705</v>
      </c>
      <c r="G18" s="249">
        <f>544365*100/777707</f>
        <v>69.996155364423871</v>
      </c>
      <c r="H18" s="355">
        <f>IF(G18/F18*100&gt;100,100,G18/F18*100)</f>
        <v>100</v>
      </c>
      <c r="I18" s="356"/>
      <c r="J18" s="79" t="s">
        <v>15</v>
      </c>
      <c r="K18" s="23" t="s">
        <v>454</v>
      </c>
      <c r="L18" s="360" t="s">
        <v>41</v>
      </c>
      <c r="M18" s="359">
        <v>775000</v>
      </c>
      <c r="N18" s="359">
        <v>777707</v>
      </c>
      <c r="O18" s="355">
        <f t="shared" si="0"/>
        <v>100.34929032258064</v>
      </c>
      <c r="P18" s="82"/>
      <c r="Q18" s="18"/>
      <c r="R18" s="286"/>
      <c r="S18" s="519"/>
    </row>
    <row r="19" spans="1:21" customFormat="1" ht="36" customHeight="1" x14ac:dyDescent="0.25">
      <c r="A19" s="549"/>
      <c r="B19" s="551"/>
      <c r="C19" s="36"/>
      <c r="D19" s="22" t="s">
        <v>6</v>
      </c>
      <c r="E19" s="36"/>
      <c r="F19" s="236"/>
      <c r="G19" s="237"/>
      <c r="H19" s="238"/>
      <c r="I19" s="7">
        <f>(H18+H17)/2</f>
        <v>100</v>
      </c>
      <c r="J19" s="285"/>
      <c r="K19" s="22" t="s">
        <v>6</v>
      </c>
      <c r="L19" s="36"/>
      <c r="M19" s="102"/>
      <c r="N19" s="102"/>
      <c r="O19" s="238"/>
      <c r="P19" s="7">
        <f>(O18+O17)/2</f>
        <v>100.578811827957</v>
      </c>
      <c r="Q19" s="7">
        <f>(I19+P19)/2</f>
        <v>100.2894059139785</v>
      </c>
      <c r="R19" s="475" t="s">
        <v>31</v>
      </c>
      <c r="S19" s="519"/>
      <c r="T19" s="44"/>
    </row>
    <row r="20" spans="1:21" customFormat="1" ht="65.25" customHeight="1" x14ac:dyDescent="0.25">
      <c r="A20" s="562" t="s">
        <v>68</v>
      </c>
      <c r="B20" s="518" t="s">
        <v>234</v>
      </c>
      <c r="C20" s="274" t="s">
        <v>12</v>
      </c>
      <c r="D20" s="25" t="s">
        <v>230</v>
      </c>
      <c r="E20" s="19"/>
      <c r="F20" s="357"/>
      <c r="G20" s="357"/>
      <c r="H20" s="353"/>
      <c r="I20" s="161"/>
      <c r="J20" s="286" t="s">
        <v>12</v>
      </c>
      <c r="K20" s="25" t="str">
        <f>D20</f>
        <v>Публичный показ музейных предметов, музейных коллекций</v>
      </c>
      <c r="L20" s="19"/>
      <c r="M20" s="12"/>
      <c r="N20" s="12"/>
      <c r="O20" s="353"/>
      <c r="P20" s="361"/>
      <c r="Q20" s="18"/>
      <c r="R20" s="77"/>
      <c r="S20" s="525" t="s">
        <v>287</v>
      </c>
      <c r="T20" s="44"/>
    </row>
    <row r="21" spans="1:21" ht="82.5" x14ac:dyDescent="0.25">
      <c r="A21" s="562"/>
      <c r="B21" s="518"/>
      <c r="C21" s="277" t="s">
        <v>7</v>
      </c>
      <c r="D21" s="23" t="s">
        <v>296</v>
      </c>
      <c r="E21" s="19" t="s">
        <v>41</v>
      </c>
      <c r="F21" s="362">
        <v>2900</v>
      </c>
      <c r="G21" s="362">
        <v>2905</v>
      </c>
      <c r="H21" s="355">
        <f>IF(G21/F21*100&gt;100,100,G21/F21*100)</f>
        <v>100</v>
      </c>
      <c r="I21" s="363"/>
      <c r="J21" s="520" t="s">
        <v>7</v>
      </c>
      <c r="K21" s="534" t="s">
        <v>44</v>
      </c>
      <c r="L21" s="520" t="s">
        <v>38</v>
      </c>
      <c r="M21" s="563">
        <v>60130</v>
      </c>
      <c r="N21" s="563">
        <v>57961</v>
      </c>
      <c r="O21" s="565">
        <f t="shared" si="0"/>
        <v>96.392815566273072</v>
      </c>
      <c r="P21" s="567"/>
      <c r="Q21" s="561"/>
      <c r="R21" s="568"/>
      <c r="S21" s="525"/>
    </row>
    <row r="22" spans="1:21" customFormat="1" ht="49.5" x14ac:dyDescent="0.25">
      <c r="A22" s="562"/>
      <c r="B22" s="518"/>
      <c r="C22" s="277" t="s">
        <v>8</v>
      </c>
      <c r="D22" s="23" t="s">
        <v>34</v>
      </c>
      <c r="E22" s="19" t="s">
        <v>25</v>
      </c>
      <c r="F22" s="357" t="s">
        <v>364</v>
      </c>
      <c r="G22" s="364">
        <v>0</v>
      </c>
      <c r="H22" s="355">
        <v>100</v>
      </c>
      <c r="I22" s="356"/>
      <c r="J22" s="521"/>
      <c r="K22" s="535"/>
      <c r="L22" s="521"/>
      <c r="M22" s="559"/>
      <c r="N22" s="559"/>
      <c r="O22" s="565" t="e">
        <f t="shared" si="0"/>
        <v>#DIV/0!</v>
      </c>
      <c r="P22" s="567"/>
      <c r="Q22" s="561"/>
      <c r="R22" s="568"/>
      <c r="S22" s="525"/>
      <c r="T22" s="44"/>
    </row>
    <row r="23" spans="1:21" customFormat="1" ht="33" x14ac:dyDescent="0.25">
      <c r="A23" s="562"/>
      <c r="B23" s="518"/>
      <c r="C23" s="36"/>
      <c r="D23" s="22" t="s">
        <v>6</v>
      </c>
      <c r="E23" s="36"/>
      <c r="F23" s="236"/>
      <c r="G23" s="237"/>
      <c r="H23" s="238"/>
      <c r="I23" s="7">
        <f>(H22+H21)/2</f>
        <v>100</v>
      </c>
      <c r="J23" s="285"/>
      <c r="K23" s="22" t="s">
        <v>6</v>
      </c>
      <c r="L23" s="285"/>
      <c r="M23" s="285"/>
      <c r="N23" s="285"/>
      <c r="O23" s="238"/>
      <c r="P23" s="7">
        <f>O21</f>
        <v>96.392815566273072</v>
      </c>
      <c r="Q23" s="7">
        <f t="shared" ref="Q23" si="2">(I23+P23)/2</f>
        <v>98.196407783136536</v>
      </c>
      <c r="R23" s="192" t="s">
        <v>376</v>
      </c>
      <c r="S23" s="525"/>
      <c r="T23" s="44"/>
      <c r="U23" s="56"/>
    </row>
    <row r="24" spans="1:21" customFormat="1" ht="56.25" customHeight="1" x14ac:dyDescent="0.25">
      <c r="A24" s="562"/>
      <c r="B24" s="518"/>
      <c r="C24" s="274" t="s">
        <v>13</v>
      </c>
      <c r="D24" s="25" t="s">
        <v>231</v>
      </c>
      <c r="E24" s="19"/>
      <c r="F24" s="362"/>
      <c r="G24" s="362"/>
      <c r="H24" s="353"/>
      <c r="I24" s="161"/>
      <c r="J24" s="286" t="str">
        <f>C24</f>
        <v>II</v>
      </c>
      <c r="K24" s="25" t="str">
        <f>D24</f>
        <v>Создание экспозиций (выставок) музеев, организация выездных выставок</v>
      </c>
      <c r="L24" s="19"/>
      <c r="M24" s="19"/>
      <c r="N24" s="19"/>
      <c r="O24" s="353"/>
      <c r="P24" s="161"/>
      <c r="Q24" s="18"/>
      <c r="R24" s="365"/>
      <c r="S24" s="525"/>
      <c r="T24" s="44"/>
    </row>
    <row r="25" spans="1:21" ht="63.75" customHeight="1" x14ac:dyDescent="0.25">
      <c r="A25" s="562"/>
      <c r="B25" s="518"/>
      <c r="C25" s="277" t="s">
        <v>14</v>
      </c>
      <c r="D25" s="23" t="s">
        <v>365</v>
      </c>
      <c r="E25" s="19" t="s">
        <v>25</v>
      </c>
      <c r="F25" s="249">
        <f>105/104</f>
        <v>1.0096153846153846</v>
      </c>
      <c r="G25" s="249">
        <f>103/100</f>
        <v>1.03</v>
      </c>
      <c r="H25" s="355">
        <f>IF(G25/F25*100&gt;100,100,G25/F25*100)</f>
        <v>100</v>
      </c>
      <c r="I25" s="363"/>
      <c r="J25" s="19" t="str">
        <f t="shared" ref="J25:J31" si="3">C25</f>
        <v>2.1.</v>
      </c>
      <c r="K25" s="23" t="s">
        <v>235</v>
      </c>
      <c r="L25" s="19" t="s">
        <v>41</v>
      </c>
      <c r="M25" s="366">
        <v>105</v>
      </c>
      <c r="N25" s="366">
        <v>103</v>
      </c>
      <c r="O25" s="355">
        <f t="shared" si="0"/>
        <v>98.095238095238088</v>
      </c>
      <c r="P25" s="413"/>
      <c r="Q25" s="18"/>
      <c r="R25" s="77"/>
      <c r="S25" s="525"/>
    </row>
    <row r="26" spans="1:21" customFormat="1" ht="33" x14ac:dyDescent="0.25">
      <c r="A26" s="562"/>
      <c r="B26" s="518"/>
      <c r="C26" s="36"/>
      <c r="D26" s="22" t="s">
        <v>6</v>
      </c>
      <c r="E26" s="36"/>
      <c r="F26" s="236"/>
      <c r="G26" s="237"/>
      <c r="H26" s="238"/>
      <c r="I26" s="7">
        <f>H25</f>
        <v>100</v>
      </c>
      <c r="J26" s="285"/>
      <c r="K26" s="22" t="s">
        <v>6</v>
      </c>
      <c r="L26" s="285"/>
      <c r="M26" s="285"/>
      <c r="N26" s="285"/>
      <c r="O26" s="238"/>
      <c r="P26" s="7">
        <f>O25</f>
        <v>98.095238095238088</v>
      </c>
      <c r="Q26" s="7">
        <f t="shared" ref="Q26" si="4">(I26+P26)/2</f>
        <v>99.047619047619037</v>
      </c>
      <c r="R26" s="192" t="s">
        <v>376</v>
      </c>
      <c r="S26" s="525"/>
      <c r="T26" s="44"/>
      <c r="U26" s="56"/>
    </row>
    <row r="27" spans="1:21" customFormat="1" ht="81.75" customHeight="1" x14ac:dyDescent="0.25">
      <c r="A27" s="562"/>
      <c r="B27" s="518"/>
      <c r="C27" s="274" t="s">
        <v>28</v>
      </c>
      <c r="D27" s="25" t="s">
        <v>232</v>
      </c>
      <c r="E27" s="19"/>
      <c r="F27" s="362"/>
      <c r="G27" s="362"/>
      <c r="H27" s="353"/>
      <c r="I27" s="161"/>
      <c r="J27" s="286" t="str">
        <f t="shared" si="3"/>
        <v>III</v>
      </c>
      <c r="K27" s="25" t="str">
        <f>D27</f>
        <v>Осуществление реставрации и консервации музейных предметов, музейных коллекций</v>
      </c>
      <c r="L27" s="19"/>
      <c r="M27" s="19"/>
      <c r="N27" s="19"/>
      <c r="O27" s="353"/>
      <c r="P27" s="161"/>
      <c r="Q27" s="18"/>
      <c r="R27" s="77"/>
      <c r="S27" s="525"/>
      <c r="T27" s="44"/>
    </row>
    <row r="28" spans="1:21" ht="85.5" customHeight="1" x14ac:dyDescent="0.25">
      <c r="A28" s="562"/>
      <c r="B28" s="518"/>
      <c r="C28" s="277" t="s">
        <v>29</v>
      </c>
      <c r="D28" s="23" t="s">
        <v>366</v>
      </c>
      <c r="E28" s="19" t="s">
        <v>25</v>
      </c>
      <c r="F28" s="249">
        <v>3.64</v>
      </c>
      <c r="G28" s="249">
        <v>3.97</v>
      </c>
      <c r="H28" s="355">
        <f>IF(G28/F28*100&gt;100,100,G28/F28*100)</f>
        <v>100</v>
      </c>
      <c r="I28" s="363"/>
      <c r="J28" s="19" t="str">
        <f t="shared" si="3"/>
        <v>3.1.</v>
      </c>
      <c r="K28" s="23" t="s">
        <v>236</v>
      </c>
      <c r="L28" s="19" t="s">
        <v>41</v>
      </c>
      <c r="M28" s="366">
        <v>182</v>
      </c>
      <c r="N28" s="366">
        <v>241</v>
      </c>
      <c r="O28" s="355">
        <f t="shared" si="0"/>
        <v>110</v>
      </c>
      <c r="P28" s="413"/>
      <c r="Q28" s="18"/>
      <c r="R28" s="77"/>
      <c r="S28" s="525"/>
    </row>
    <row r="29" spans="1:21" customFormat="1" ht="33" x14ac:dyDescent="0.25">
      <c r="A29" s="562"/>
      <c r="B29" s="518"/>
      <c r="C29" s="36"/>
      <c r="D29" s="22" t="s">
        <v>6</v>
      </c>
      <c r="E29" s="36"/>
      <c r="F29" s="236"/>
      <c r="G29" s="237"/>
      <c r="H29" s="238"/>
      <c r="I29" s="7">
        <f>H28</f>
        <v>100</v>
      </c>
      <c r="J29" s="285"/>
      <c r="K29" s="22" t="s">
        <v>6</v>
      </c>
      <c r="L29" s="285"/>
      <c r="M29" s="285"/>
      <c r="N29" s="285"/>
      <c r="O29" s="238"/>
      <c r="P29" s="7">
        <f>O28</f>
        <v>110</v>
      </c>
      <c r="Q29" s="7">
        <f t="shared" ref="Q29" si="5">(I29+P29)/2</f>
        <v>105</v>
      </c>
      <c r="R29" s="192" t="s">
        <v>31</v>
      </c>
      <c r="S29" s="525"/>
      <c r="T29" s="44"/>
      <c r="U29" s="56"/>
    </row>
    <row r="30" spans="1:21" customFormat="1" ht="94.5" customHeight="1" x14ac:dyDescent="0.25">
      <c r="A30" s="562"/>
      <c r="B30" s="518"/>
      <c r="C30" s="274" t="s">
        <v>42</v>
      </c>
      <c r="D30" s="25" t="s">
        <v>233</v>
      </c>
      <c r="E30" s="19"/>
      <c r="F30" s="357"/>
      <c r="G30" s="357"/>
      <c r="H30" s="353"/>
      <c r="I30" s="161"/>
      <c r="J30" s="286" t="str">
        <f t="shared" si="3"/>
        <v>IV</v>
      </c>
      <c r="K30" s="25" t="str">
        <f>D30</f>
        <v>Формирование, учет, изучение, обеспечение физического сохранения и безопасности музейных предметов, музейных коллекций</v>
      </c>
      <c r="L30" s="19"/>
      <c r="M30" s="12"/>
      <c r="N30" s="12"/>
      <c r="O30" s="353"/>
      <c r="P30" s="361"/>
      <c r="Q30" s="18"/>
      <c r="R30" s="365"/>
      <c r="S30" s="525"/>
      <c r="T30" s="44"/>
    </row>
    <row r="31" spans="1:21" ht="79.5" customHeight="1" x14ac:dyDescent="0.25">
      <c r="A31" s="562"/>
      <c r="B31" s="518"/>
      <c r="C31" s="277" t="s">
        <v>43</v>
      </c>
      <c r="D31" s="23" t="s">
        <v>367</v>
      </c>
      <c r="E31" s="19" t="s">
        <v>25</v>
      </c>
      <c r="F31" s="249">
        <v>45.5</v>
      </c>
      <c r="G31" s="249">
        <v>46.9</v>
      </c>
      <c r="H31" s="355">
        <f>IF(G31/F31*100&gt;100,100,G31/F31*100)</f>
        <v>100</v>
      </c>
      <c r="I31" s="363"/>
      <c r="J31" s="19" t="str">
        <f t="shared" si="3"/>
        <v>4.1.</v>
      </c>
      <c r="K31" s="23" t="s">
        <v>237</v>
      </c>
      <c r="L31" s="19" t="s">
        <v>41</v>
      </c>
      <c r="M31" s="366">
        <v>79205</v>
      </c>
      <c r="N31" s="366">
        <v>79242</v>
      </c>
      <c r="O31" s="355">
        <f t="shared" si="0"/>
        <v>100.04671422258696</v>
      </c>
      <c r="P31" s="413"/>
      <c r="Q31" s="18"/>
      <c r="R31" s="77"/>
      <c r="S31" s="525"/>
    </row>
    <row r="32" spans="1:21" customFormat="1" ht="44.25" customHeight="1" x14ac:dyDescent="0.25">
      <c r="A32" s="562"/>
      <c r="B32" s="518"/>
      <c r="C32" s="36"/>
      <c r="D32" s="22" t="s">
        <v>6</v>
      </c>
      <c r="E32" s="36"/>
      <c r="F32" s="239"/>
      <c r="G32" s="239"/>
      <c r="H32" s="238"/>
      <c r="I32" s="7">
        <f>H31</f>
        <v>100</v>
      </c>
      <c r="J32" s="285"/>
      <c r="K32" s="22" t="s">
        <v>6</v>
      </c>
      <c r="L32" s="285"/>
      <c r="M32" s="285"/>
      <c r="N32" s="285"/>
      <c r="O32" s="238"/>
      <c r="P32" s="7">
        <f>O31</f>
        <v>100.04671422258696</v>
      </c>
      <c r="Q32" s="7">
        <f t="shared" ref="Q32" si="6">(I32+P32)/2</f>
        <v>100.02335711129348</v>
      </c>
      <c r="R32" s="192" t="s">
        <v>31</v>
      </c>
      <c r="S32" s="525"/>
      <c r="T32" s="44"/>
    </row>
    <row r="33" spans="1:21" customFormat="1" ht="39" customHeight="1" x14ac:dyDescent="0.25">
      <c r="A33" s="547" t="s">
        <v>69</v>
      </c>
      <c r="B33" s="540" t="s">
        <v>238</v>
      </c>
      <c r="C33" s="274" t="s">
        <v>12</v>
      </c>
      <c r="D33" s="25" t="s">
        <v>428</v>
      </c>
      <c r="E33" s="286"/>
      <c r="F33" s="352"/>
      <c r="G33" s="352"/>
      <c r="H33" s="353"/>
      <c r="I33" s="161"/>
      <c r="J33" s="286" t="s">
        <v>12</v>
      </c>
      <c r="K33" s="25" t="str">
        <f>D33</f>
        <v>Показ кинофильмов (услуга платная)</v>
      </c>
      <c r="L33" s="19"/>
      <c r="M33" s="12"/>
      <c r="N33" s="12"/>
      <c r="O33" s="353"/>
      <c r="P33" s="82"/>
      <c r="Q33" s="18"/>
      <c r="R33" s="286"/>
      <c r="S33" s="525" t="s">
        <v>287</v>
      </c>
      <c r="T33" s="44"/>
    </row>
    <row r="34" spans="1:21" ht="35.25" customHeight="1" x14ac:dyDescent="0.25">
      <c r="A34" s="548"/>
      <c r="B34" s="557"/>
      <c r="C34" s="277" t="s">
        <v>7</v>
      </c>
      <c r="D34" s="23" t="s">
        <v>297</v>
      </c>
      <c r="E34" s="19" t="s">
        <v>25</v>
      </c>
      <c r="F34" s="249">
        <f>74500/5925/269*100</f>
        <v>4.6742898373409876</v>
      </c>
      <c r="G34" s="249">
        <f>(82185/5224/269)*100</f>
        <v>5.8484005761227849</v>
      </c>
      <c r="H34" s="355">
        <f>IF(G34/F34*100&gt;100,100,G34/F34*100)</f>
        <v>100</v>
      </c>
      <c r="I34" s="161"/>
      <c r="J34" s="19" t="s">
        <v>7</v>
      </c>
      <c r="K34" s="23" t="s">
        <v>239</v>
      </c>
      <c r="L34" s="19" t="s">
        <v>38</v>
      </c>
      <c r="M34" s="563">
        <v>74500</v>
      </c>
      <c r="N34" s="563">
        <v>82185</v>
      </c>
      <c r="O34" s="565">
        <f>IF(N34/M34*100&gt;110,110,N34/M34*100)</f>
        <v>110</v>
      </c>
      <c r="P34" s="560"/>
      <c r="Q34" s="561"/>
      <c r="R34" s="286"/>
      <c r="S34" s="525"/>
    </row>
    <row r="35" spans="1:21" s="44" customFormat="1" ht="74.25" customHeight="1" x14ac:dyDescent="0.25">
      <c r="A35" s="548"/>
      <c r="B35" s="557"/>
      <c r="C35" s="277" t="s">
        <v>8</v>
      </c>
      <c r="D35" s="23" t="s">
        <v>34</v>
      </c>
      <c r="E35" s="19" t="s">
        <v>25</v>
      </c>
      <c r="F35" s="357" t="s">
        <v>364</v>
      </c>
      <c r="G35" s="364">
        <v>0.05</v>
      </c>
      <c r="H35" s="355">
        <v>100</v>
      </c>
      <c r="I35" s="363"/>
      <c r="J35" s="286"/>
      <c r="K35" s="25"/>
      <c r="L35" s="19"/>
      <c r="M35" s="559"/>
      <c r="N35" s="559"/>
      <c r="O35" s="565" t="e">
        <f t="shared" si="0"/>
        <v>#DIV/0!</v>
      </c>
      <c r="P35" s="560"/>
      <c r="Q35" s="561"/>
      <c r="R35" s="286"/>
      <c r="S35" s="525"/>
    </row>
    <row r="36" spans="1:21" customFormat="1" ht="33" x14ac:dyDescent="0.25">
      <c r="A36" s="548"/>
      <c r="B36" s="557"/>
      <c r="C36" s="36"/>
      <c r="D36" s="22" t="s">
        <v>6</v>
      </c>
      <c r="E36" s="36"/>
      <c r="F36" s="236"/>
      <c r="G36" s="237"/>
      <c r="H36" s="238"/>
      <c r="I36" s="7">
        <f>(H35+H34)/2</f>
        <v>100</v>
      </c>
      <c r="J36" s="285"/>
      <c r="K36" s="22" t="s">
        <v>6</v>
      </c>
      <c r="L36" s="285"/>
      <c r="M36" s="285"/>
      <c r="N36" s="285"/>
      <c r="O36" s="238"/>
      <c r="P36" s="7">
        <f>O34</f>
        <v>110</v>
      </c>
      <c r="Q36" s="7">
        <f>(I36+P36)/2</f>
        <v>105</v>
      </c>
      <c r="R36" s="192" t="s">
        <v>31</v>
      </c>
      <c r="S36" s="525"/>
      <c r="T36" s="44"/>
      <c r="U36" s="56"/>
    </row>
    <row r="37" spans="1:21" s="44" customFormat="1" ht="74.25" customHeight="1" x14ac:dyDescent="0.25">
      <c r="A37" s="548"/>
      <c r="B37" s="557"/>
      <c r="C37" s="274" t="s">
        <v>13</v>
      </c>
      <c r="D37" s="25" t="s">
        <v>429</v>
      </c>
      <c r="E37" s="286"/>
      <c r="F37" s="357"/>
      <c r="G37" s="357"/>
      <c r="H37" s="353"/>
      <c r="I37" s="161"/>
      <c r="J37" s="286" t="str">
        <f>C37</f>
        <v>II</v>
      </c>
      <c r="K37" s="286" t="str">
        <f>D37</f>
        <v>Показ кинофильмов (услуга бесплатная)</v>
      </c>
      <c r="L37" s="19"/>
      <c r="M37" s="19"/>
      <c r="N37" s="19"/>
      <c r="O37" s="353"/>
      <c r="P37" s="161"/>
      <c r="Q37" s="18"/>
      <c r="R37" s="286"/>
      <c r="S37" s="525"/>
    </row>
    <row r="38" spans="1:21" s="407" customFormat="1" ht="33" x14ac:dyDescent="0.25">
      <c r="A38" s="548"/>
      <c r="B38" s="557"/>
      <c r="C38" s="277" t="s">
        <v>14</v>
      </c>
      <c r="D38" s="23" t="s">
        <v>297</v>
      </c>
      <c r="E38" s="19" t="s">
        <v>25</v>
      </c>
      <c r="F38" s="367">
        <f>888/74/12*100</f>
        <v>100</v>
      </c>
      <c r="G38" s="367">
        <f>823/74/12*100</f>
        <v>92.680180180180173</v>
      </c>
      <c r="H38" s="355">
        <f>IF(G38/F38*100&gt;100,100,G38/F38*100)</f>
        <v>92.680180180180173</v>
      </c>
      <c r="I38" s="363"/>
      <c r="J38" s="19" t="str">
        <f>C38</f>
        <v>2.1.</v>
      </c>
      <c r="K38" s="23" t="s">
        <v>239</v>
      </c>
      <c r="L38" s="19" t="s">
        <v>38</v>
      </c>
      <c r="M38" s="366">
        <v>888</v>
      </c>
      <c r="N38" s="366">
        <v>823</v>
      </c>
      <c r="O38" s="355">
        <f t="shared" si="0"/>
        <v>92.680180180180187</v>
      </c>
      <c r="P38" s="361"/>
      <c r="Q38" s="18"/>
      <c r="R38" s="286"/>
      <c r="S38" s="525"/>
    </row>
    <row r="39" spans="1:21" s="44" customFormat="1" ht="49.5" x14ac:dyDescent="0.25">
      <c r="A39" s="548"/>
      <c r="B39" s="557"/>
      <c r="C39" s="277" t="s">
        <v>15</v>
      </c>
      <c r="D39" s="23" t="s">
        <v>34</v>
      </c>
      <c r="E39" s="19" t="s">
        <v>25</v>
      </c>
      <c r="F39" s="357" t="s">
        <v>364</v>
      </c>
      <c r="G39" s="364">
        <v>0.05</v>
      </c>
      <c r="H39" s="355">
        <v>100</v>
      </c>
      <c r="I39" s="363"/>
      <c r="J39" s="19"/>
      <c r="K39" s="23"/>
      <c r="L39" s="19"/>
      <c r="M39" s="19"/>
      <c r="N39" s="19"/>
      <c r="O39" s="355"/>
      <c r="P39" s="361"/>
      <c r="Q39" s="18"/>
      <c r="R39" s="286"/>
      <c r="S39" s="525"/>
    </row>
    <row r="40" spans="1:21" customFormat="1" ht="33" x14ac:dyDescent="0.25">
      <c r="A40" s="548"/>
      <c r="B40" s="557"/>
      <c r="C40" s="36"/>
      <c r="D40" s="22" t="s">
        <v>6</v>
      </c>
      <c r="E40" s="36"/>
      <c r="F40" s="236"/>
      <c r="G40" s="237"/>
      <c r="H40" s="238"/>
      <c r="I40" s="7">
        <f>(H39+H38)/2</f>
        <v>96.340090090090087</v>
      </c>
      <c r="J40" s="285"/>
      <c r="K40" s="22" t="s">
        <v>6</v>
      </c>
      <c r="L40" s="285"/>
      <c r="M40" s="285"/>
      <c r="N40" s="285"/>
      <c r="O40" s="238"/>
      <c r="P40" s="7">
        <f>O38</f>
        <v>92.680180180180187</v>
      </c>
      <c r="Q40" s="7">
        <f t="shared" ref="Q40" si="7">(I40+P40)/2</f>
        <v>94.51013513513513</v>
      </c>
      <c r="R40" s="192" t="s">
        <v>376</v>
      </c>
      <c r="S40" s="525"/>
      <c r="T40" s="44"/>
      <c r="U40" s="56"/>
    </row>
    <row r="41" spans="1:21" s="44" customFormat="1" ht="40.5" customHeight="1" x14ac:dyDescent="0.25">
      <c r="A41" s="548"/>
      <c r="B41" s="557"/>
      <c r="C41" s="274" t="s">
        <v>28</v>
      </c>
      <c r="D41" s="25" t="s">
        <v>65</v>
      </c>
      <c r="E41" s="286"/>
      <c r="F41" s="362"/>
      <c r="G41" s="362"/>
      <c r="H41" s="353"/>
      <c r="I41" s="161"/>
      <c r="J41" s="286" t="str">
        <f>C41</f>
        <v>III</v>
      </c>
      <c r="K41" s="25" t="str">
        <f>D41</f>
        <v>Организация деятельности клубных формирований</v>
      </c>
      <c r="L41" s="19"/>
      <c r="M41" s="19"/>
      <c r="N41" s="19"/>
      <c r="O41" s="353"/>
      <c r="P41" s="82"/>
      <c r="Q41" s="18"/>
      <c r="R41" s="286"/>
      <c r="S41" s="525"/>
    </row>
    <row r="42" spans="1:21" s="407" customFormat="1" ht="53.25" customHeight="1" x14ac:dyDescent="0.25">
      <c r="A42" s="548"/>
      <c r="B42" s="557"/>
      <c r="C42" s="516" t="s">
        <v>29</v>
      </c>
      <c r="D42" s="534" t="s">
        <v>368</v>
      </c>
      <c r="E42" s="559" t="s">
        <v>25</v>
      </c>
      <c r="F42" s="564">
        <f>33/33*100</f>
        <v>100</v>
      </c>
      <c r="G42" s="564">
        <f>33/33*100</f>
        <v>100</v>
      </c>
      <c r="H42" s="565">
        <f>IF(G42/F42*100&gt;100,100,G42/F42*100)</f>
        <v>100</v>
      </c>
      <c r="I42" s="561"/>
      <c r="J42" s="19" t="str">
        <f>C42</f>
        <v>3.1.</v>
      </c>
      <c r="K42" s="23" t="s">
        <v>240</v>
      </c>
      <c r="L42" s="19" t="s">
        <v>41</v>
      </c>
      <c r="M42" s="366">
        <v>1</v>
      </c>
      <c r="N42" s="366">
        <v>1</v>
      </c>
      <c r="O42" s="355">
        <f t="shared" si="0"/>
        <v>100</v>
      </c>
      <c r="P42" s="82"/>
      <c r="Q42" s="18"/>
      <c r="R42" s="286"/>
      <c r="S42" s="525"/>
    </row>
    <row r="43" spans="1:21" s="407" customFormat="1" ht="53.25" customHeight="1" x14ac:dyDescent="0.25">
      <c r="A43" s="548"/>
      <c r="B43" s="557"/>
      <c r="C43" s="517"/>
      <c r="D43" s="535"/>
      <c r="E43" s="559"/>
      <c r="F43" s="564">
        <f>33/33*100</f>
        <v>100</v>
      </c>
      <c r="G43" s="564">
        <f>33/33*100</f>
        <v>100</v>
      </c>
      <c r="H43" s="565">
        <f>IF(G43/F43*100&gt;100,100,G43/F43*100)</f>
        <v>100</v>
      </c>
      <c r="I43" s="561"/>
      <c r="J43" s="107" t="s">
        <v>30</v>
      </c>
      <c r="K43" s="23" t="s">
        <v>277</v>
      </c>
      <c r="L43" s="19" t="s">
        <v>38</v>
      </c>
      <c r="M43" s="366">
        <v>33</v>
      </c>
      <c r="N43" s="366">
        <v>33</v>
      </c>
      <c r="O43" s="355">
        <f t="shared" si="0"/>
        <v>100</v>
      </c>
      <c r="P43" s="82"/>
      <c r="Q43" s="18"/>
      <c r="R43" s="286"/>
      <c r="S43" s="525"/>
    </row>
    <row r="44" spans="1:21" customFormat="1" ht="33" x14ac:dyDescent="0.25">
      <c r="A44" s="548"/>
      <c r="B44" s="557"/>
      <c r="C44" s="36"/>
      <c r="D44" s="22" t="s">
        <v>6</v>
      </c>
      <c r="E44" s="36"/>
      <c r="F44" s="236"/>
      <c r="G44" s="237"/>
      <c r="H44" s="238"/>
      <c r="I44" s="7">
        <f>H42</f>
        <v>100</v>
      </c>
      <c r="J44" s="285"/>
      <c r="K44" s="22" t="s">
        <v>6</v>
      </c>
      <c r="L44" s="285"/>
      <c r="M44" s="285"/>
      <c r="N44" s="285"/>
      <c r="O44" s="238"/>
      <c r="P44" s="7">
        <f>(O43+O42)/2</f>
        <v>100</v>
      </c>
      <c r="Q44" s="7">
        <f t="shared" ref="Q44" si="8">(I44+P44)/2</f>
        <v>100</v>
      </c>
      <c r="R44" s="192" t="s">
        <v>31</v>
      </c>
      <c r="S44" s="525"/>
      <c r="T44" s="44"/>
      <c r="U44" s="56"/>
    </row>
    <row r="45" spans="1:21" s="44" customFormat="1" ht="53.25" customHeight="1" x14ac:dyDescent="0.25">
      <c r="A45" s="548"/>
      <c r="B45" s="557"/>
      <c r="C45" s="274" t="s">
        <v>42</v>
      </c>
      <c r="D45" s="25" t="s">
        <v>298</v>
      </c>
      <c r="E45" s="286"/>
      <c r="F45" s="352"/>
      <c r="G45" s="352"/>
      <c r="H45" s="353"/>
      <c r="I45" s="161"/>
      <c r="J45" s="286" t="str">
        <f>C45</f>
        <v>IV</v>
      </c>
      <c r="K45" s="25" t="str">
        <f>D45</f>
        <v>Работа по формированию и учету фондов фильмофонда</v>
      </c>
      <c r="L45" s="19"/>
      <c r="M45" s="19"/>
      <c r="N45" s="19"/>
      <c r="O45" s="353"/>
      <c r="P45" s="82"/>
      <c r="Q45" s="18"/>
      <c r="R45" s="368"/>
      <c r="S45" s="525"/>
    </row>
    <row r="46" spans="1:21" s="407" customFormat="1" ht="57.75" customHeight="1" x14ac:dyDescent="0.25">
      <c r="A46" s="548"/>
      <c r="B46" s="557"/>
      <c r="C46" s="277" t="s">
        <v>43</v>
      </c>
      <c r="D46" s="23" t="s">
        <v>455</v>
      </c>
      <c r="E46" s="19" t="s">
        <v>25</v>
      </c>
      <c r="F46" s="367">
        <f>38/3407*100</f>
        <v>1.1153507484590548</v>
      </c>
      <c r="G46" s="367">
        <f>38/3407*100</f>
        <v>1.1153507484590548</v>
      </c>
      <c r="H46" s="355">
        <f>IF(G46/F46*100&gt;100,100,G46/F46*100)</f>
        <v>100</v>
      </c>
      <c r="I46" s="363"/>
      <c r="J46" s="19" t="str">
        <f>C46</f>
        <v>4.1.</v>
      </c>
      <c r="K46" s="23" t="s">
        <v>299</v>
      </c>
      <c r="L46" s="19" t="s">
        <v>41</v>
      </c>
      <c r="M46" s="366">
        <v>3407</v>
      </c>
      <c r="N46" s="366">
        <v>3407</v>
      </c>
      <c r="O46" s="355">
        <f t="shared" si="0"/>
        <v>100</v>
      </c>
      <c r="P46" s="82"/>
      <c r="Q46" s="18"/>
      <c r="R46" s="286"/>
      <c r="S46" s="525"/>
    </row>
    <row r="47" spans="1:21" customFormat="1" ht="33" x14ac:dyDescent="0.25">
      <c r="A47" s="548"/>
      <c r="B47" s="557"/>
      <c r="C47" s="36"/>
      <c r="D47" s="22" t="s">
        <v>6</v>
      </c>
      <c r="E47" s="36"/>
      <c r="F47" s="236"/>
      <c r="G47" s="237"/>
      <c r="H47" s="238"/>
      <c r="I47" s="7">
        <f>H46</f>
        <v>100</v>
      </c>
      <c r="J47" s="285"/>
      <c r="K47" s="22" t="s">
        <v>6</v>
      </c>
      <c r="L47" s="285"/>
      <c r="M47" s="285"/>
      <c r="N47" s="285"/>
      <c r="O47" s="238"/>
      <c r="P47" s="7">
        <f>O46</f>
        <v>100</v>
      </c>
      <c r="Q47" s="7">
        <f t="shared" ref="Q47" si="9">(I47+P47)/2</f>
        <v>100</v>
      </c>
      <c r="R47" s="192" t="s">
        <v>31</v>
      </c>
      <c r="S47" s="525"/>
      <c r="T47" s="44"/>
      <c r="U47" s="56"/>
    </row>
    <row r="48" spans="1:21" s="44" customFormat="1" ht="80.25" customHeight="1" x14ac:dyDescent="0.25">
      <c r="A48" s="548"/>
      <c r="B48" s="557"/>
      <c r="C48" s="274" t="s">
        <v>165</v>
      </c>
      <c r="D48" s="25" t="s">
        <v>306</v>
      </c>
      <c r="E48" s="286"/>
      <c r="F48" s="352"/>
      <c r="G48" s="352"/>
      <c r="H48" s="353"/>
      <c r="I48" s="161"/>
      <c r="J48" s="286" t="str">
        <f>C48</f>
        <v>V</v>
      </c>
      <c r="K48" s="25" t="str">
        <f>D48</f>
        <v>Организация и проведение культурно-массовых мероприятий творческих (фестиваль, выставка, конкурс, смотр )</v>
      </c>
      <c r="L48" s="19"/>
      <c r="M48" s="12"/>
      <c r="N48" s="12"/>
      <c r="O48" s="353"/>
      <c r="P48" s="82"/>
      <c r="Q48" s="18"/>
      <c r="R48" s="368"/>
      <c r="S48" s="525"/>
    </row>
    <row r="49" spans="1:21" s="407" customFormat="1" ht="35.25" customHeight="1" x14ac:dyDescent="0.25">
      <c r="A49" s="548"/>
      <c r="B49" s="557"/>
      <c r="C49" s="516" t="s">
        <v>166</v>
      </c>
      <c r="D49" s="534" t="s">
        <v>278</v>
      </c>
      <c r="E49" s="559" t="s">
        <v>41</v>
      </c>
      <c r="F49" s="566">
        <f>5/175330*1000</f>
        <v>2.8517652426852221E-2</v>
      </c>
      <c r="G49" s="566">
        <f>5/175330*1000</f>
        <v>2.8517652426852221E-2</v>
      </c>
      <c r="H49" s="565">
        <f>IF(G49/F49*100&gt;100,100,G49/F49*100)</f>
        <v>100</v>
      </c>
      <c r="I49" s="561"/>
      <c r="J49" s="19" t="s">
        <v>166</v>
      </c>
      <c r="K49" s="23" t="s">
        <v>195</v>
      </c>
      <c r="L49" s="19" t="s">
        <v>41</v>
      </c>
      <c r="M49" s="366">
        <v>5</v>
      </c>
      <c r="N49" s="366">
        <v>5</v>
      </c>
      <c r="O49" s="355">
        <f t="shared" si="0"/>
        <v>100</v>
      </c>
      <c r="P49" s="82"/>
      <c r="Q49" s="18"/>
      <c r="R49" s="286"/>
      <c r="S49" s="525"/>
    </row>
    <row r="50" spans="1:21" s="407" customFormat="1" ht="46.5" customHeight="1" x14ac:dyDescent="0.25">
      <c r="A50" s="548"/>
      <c r="B50" s="557"/>
      <c r="C50" s="517"/>
      <c r="D50" s="535"/>
      <c r="E50" s="559"/>
      <c r="F50" s="566">
        <f>5/183865*1000</f>
        <v>2.7193865064041554E-2</v>
      </c>
      <c r="G50" s="566">
        <f>5/183865*1000</f>
        <v>2.7193865064041554E-2</v>
      </c>
      <c r="H50" s="565">
        <f>IF(G50/F50*100&gt;100,100,G50/F50*100)</f>
        <v>100</v>
      </c>
      <c r="I50" s="561"/>
      <c r="J50" s="19" t="s">
        <v>167</v>
      </c>
      <c r="K50" s="23" t="s">
        <v>300</v>
      </c>
      <c r="L50" s="19" t="s">
        <v>38</v>
      </c>
      <c r="M50" s="366">
        <v>1774</v>
      </c>
      <c r="N50" s="366">
        <v>1619</v>
      </c>
      <c r="O50" s="355">
        <f>IF(N50/M50*100&gt;110,110,N50/M50*100)</f>
        <v>91.262683201803824</v>
      </c>
      <c r="P50" s="82"/>
      <c r="Q50" s="18"/>
      <c r="R50" s="286"/>
      <c r="S50" s="525"/>
    </row>
    <row r="51" spans="1:21" customFormat="1" ht="33" x14ac:dyDescent="0.25">
      <c r="A51" s="548"/>
      <c r="B51" s="557"/>
      <c r="C51" s="36"/>
      <c r="D51" s="22" t="s">
        <v>6</v>
      </c>
      <c r="E51" s="36"/>
      <c r="F51" s="236"/>
      <c r="G51" s="237"/>
      <c r="H51" s="238"/>
      <c r="I51" s="7">
        <f>H49</f>
        <v>100</v>
      </c>
      <c r="J51" s="285"/>
      <c r="K51" s="22" t="s">
        <v>6</v>
      </c>
      <c r="L51" s="285"/>
      <c r="M51" s="285"/>
      <c r="N51" s="285"/>
      <c r="O51" s="238"/>
      <c r="P51" s="7">
        <f>(O50+O49)/2</f>
        <v>95.631341600901919</v>
      </c>
      <c r="Q51" s="7">
        <f t="shared" ref="Q51" si="10">(I51+P51)/2</f>
        <v>97.81567080045096</v>
      </c>
      <c r="R51" s="192" t="s">
        <v>376</v>
      </c>
      <c r="S51" s="525"/>
      <c r="T51" s="44"/>
      <c r="U51" s="56"/>
    </row>
    <row r="52" spans="1:21" s="44" customFormat="1" ht="94.5" customHeight="1" x14ac:dyDescent="0.25">
      <c r="A52" s="548"/>
      <c r="B52" s="557"/>
      <c r="C52" s="274" t="s">
        <v>171</v>
      </c>
      <c r="D52" s="25" t="s">
        <v>311</v>
      </c>
      <c r="E52" s="286"/>
      <c r="F52" s="352"/>
      <c r="G52" s="352"/>
      <c r="H52" s="353"/>
      <c r="I52" s="161"/>
      <c r="J52" s="286" t="str">
        <f>C52</f>
        <v>VI</v>
      </c>
      <c r="K52" s="25" t="str">
        <f>D52</f>
        <v>организация и проведение культурно-массовых мероприятий (иные зрелищные мероприятия)</v>
      </c>
      <c r="L52" s="19"/>
      <c r="M52" s="12"/>
      <c r="N52" s="12"/>
      <c r="O52" s="353"/>
      <c r="P52" s="82"/>
      <c r="Q52" s="18"/>
      <c r="R52" s="286"/>
      <c r="S52" s="525"/>
    </row>
    <row r="53" spans="1:21" s="407" customFormat="1" ht="48" customHeight="1" x14ac:dyDescent="0.25">
      <c r="A53" s="548"/>
      <c r="B53" s="557"/>
      <c r="C53" s="516" t="s">
        <v>172</v>
      </c>
      <c r="D53" s="573" t="s">
        <v>279</v>
      </c>
      <c r="E53" s="559" t="s">
        <v>41</v>
      </c>
      <c r="F53" s="566">
        <f>3/175330*1000</f>
        <v>1.7110591456111331E-2</v>
      </c>
      <c r="G53" s="566">
        <f>3/175330*1000</f>
        <v>1.7110591456111331E-2</v>
      </c>
      <c r="H53" s="565">
        <f>IF(G53/F53*100&gt;100,100,G53/F53*100)</f>
        <v>100</v>
      </c>
      <c r="I53" s="561"/>
      <c r="J53" s="19" t="str">
        <f>C53</f>
        <v>6.1.</v>
      </c>
      <c r="K53" s="23" t="s">
        <v>195</v>
      </c>
      <c r="L53" s="19" t="s">
        <v>41</v>
      </c>
      <c r="M53" s="369">
        <v>3</v>
      </c>
      <c r="N53" s="369">
        <v>3</v>
      </c>
      <c r="O53" s="355">
        <f t="shared" si="0"/>
        <v>100</v>
      </c>
      <c r="P53" s="82"/>
      <c r="Q53" s="18"/>
      <c r="R53" s="286"/>
      <c r="S53" s="525"/>
    </row>
    <row r="54" spans="1:21" s="407" customFormat="1" ht="37.5" customHeight="1" x14ac:dyDescent="0.25">
      <c r="A54" s="548"/>
      <c r="B54" s="557"/>
      <c r="C54" s="517"/>
      <c r="D54" s="573"/>
      <c r="E54" s="559"/>
      <c r="F54" s="566">
        <f>3/183865*1000</f>
        <v>1.6316319038424933E-2</v>
      </c>
      <c r="G54" s="566">
        <f>3/183865*1000</f>
        <v>1.6316319038424933E-2</v>
      </c>
      <c r="H54" s="565">
        <f>IF(G54/F54*100&gt;100,100,G54/F54*100)</f>
        <v>100</v>
      </c>
      <c r="I54" s="561"/>
      <c r="J54" s="19" t="s">
        <v>173</v>
      </c>
      <c r="K54" s="23" t="s">
        <v>300</v>
      </c>
      <c r="L54" s="19" t="s">
        <v>38</v>
      </c>
      <c r="M54" s="369">
        <v>1450</v>
      </c>
      <c r="N54" s="369">
        <v>1332</v>
      </c>
      <c r="O54" s="355">
        <f t="shared" si="0"/>
        <v>91.862068965517238</v>
      </c>
      <c r="P54" s="82"/>
      <c r="Q54" s="18"/>
      <c r="R54" s="286"/>
      <c r="S54" s="525"/>
    </row>
    <row r="55" spans="1:21" s="44" customFormat="1" ht="42" customHeight="1" x14ac:dyDescent="0.25">
      <c r="A55" s="549"/>
      <c r="B55" s="558"/>
      <c r="C55" s="36"/>
      <c r="D55" s="22" t="s">
        <v>6</v>
      </c>
      <c r="E55" s="36"/>
      <c r="F55" s="239"/>
      <c r="G55" s="239"/>
      <c r="H55" s="238"/>
      <c r="I55" s="7">
        <f>H53</f>
        <v>100</v>
      </c>
      <c r="J55" s="7"/>
      <c r="K55" s="22" t="s">
        <v>6</v>
      </c>
      <c r="L55" s="7"/>
      <c r="M55" s="7"/>
      <c r="N55" s="7"/>
      <c r="O55" s="238"/>
      <c r="P55" s="7">
        <f>(O54+O53)/2</f>
        <v>95.931034482758619</v>
      </c>
      <c r="Q55" s="7">
        <f>(I55+P55)/2</f>
        <v>97.965517241379303</v>
      </c>
      <c r="R55" s="192" t="s">
        <v>376</v>
      </c>
      <c r="S55" s="525"/>
      <c r="T55" s="240"/>
    </row>
    <row r="56" spans="1:21" s="44" customFormat="1" ht="120.75" customHeight="1" x14ac:dyDescent="0.25">
      <c r="A56" s="547" t="s">
        <v>75</v>
      </c>
      <c r="B56" s="540" t="s">
        <v>301</v>
      </c>
      <c r="C56" s="274" t="s">
        <v>12</v>
      </c>
      <c r="D56" s="25" t="s">
        <v>308</v>
      </c>
      <c r="E56" s="19"/>
      <c r="F56" s="357"/>
      <c r="G56" s="357"/>
      <c r="H56" s="353"/>
      <c r="I56" s="161"/>
      <c r="J56" s="286" t="str">
        <f>C56</f>
        <v>I</v>
      </c>
      <c r="K56" s="25" t="str">
        <f>D56</f>
        <v>Организация и проведение мероприятий - Культурно-массовых (услуга платная)</v>
      </c>
      <c r="L56" s="19"/>
      <c r="M56" s="12"/>
      <c r="N56" s="12"/>
      <c r="O56" s="18"/>
      <c r="P56" s="161"/>
      <c r="Q56" s="18"/>
      <c r="R56" s="77"/>
      <c r="S56" s="525" t="s">
        <v>287</v>
      </c>
    </row>
    <row r="57" spans="1:21" ht="16.5" x14ac:dyDescent="0.25">
      <c r="A57" s="548"/>
      <c r="B57" s="550"/>
      <c r="C57" s="277" t="s">
        <v>7</v>
      </c>
      <c r="D57" s="23" t="s">
        <v>309</v>
      </c>
      <c r="E57" s="19" t="s">
        <v>25</v>
      </c>
      <c r="F57" s="354">
        <f>((8335*100)/8335)</f>
        <v>100</v>
      </c>
      <c r="G57" s="354">
        <f>((8195*100/8335))</f>
        <v>98.320335932813435</v>
      </c>
      <c r="H57" s="355">
        <f>IF(G57/F57*100&gt;100,100,G57/F57*100)</f>
        <v>98.320335932813435</v>
      </c>
      <c r="I57" s="363"/>
      <c r="J57" s="19" t="s">
        <v>7</v>
      </c>
      <c r="K57" s="23" t="s">
        <v>304</v>
      </c>
      <c r="L57" s="19" t="s">
        <v>38</v>
      </c>
      <c r="M57" s="366">
        <v>8335</v>
      </c>
      <c r="N57" s="366">
        <v>8195</v>
      </c>
      <c r="O57" s="26">
        <f t="shared" si="0"/>
        <v>98.320335932813435</v>
      </c>
      <c r="P57" s="161"/>
      <c r="Q57" s="18"/>
      <c r="R57" s="77"/>
      <c r="S57" s="529"/>
    </row>
    <row r="58" spans="1:21" ht="33" x14ac:dyDescent="0.25">
      <c r="A58" s="548"/>
      <c r="B58" s="550"/>
      <c r="C58" s="277" t="s">
        <v>8</v>
      </c>
      <c r="D58" s="23" t="s">
        <v>302</v>
      </c>
      <c r="E58" s="19" t="s">
        <v>25</v>
      </c>
      <c r="F58" s="354">
        <f>((36*100/36))</f>
        <v>100</v>
      </c>
      <c r="G58" s="354">
        <f>37/36*100</f>
        <v>102.77777777777777</v>
      </c>
      <c r="H58" s="355">
        <f>IF(G58/F58*100&gt;100,100,G58/F58*100)</f>
        <v>100</v>
      </c>
      <c r="I58" s="363"/>
      <c r="J58" s="19" t="s">
        <v>8</v>
      </c>
      <c r="K58" s="23" t="s">
        <v>195</v>
      </c>
      <c r="L58" s="19" t="s">
        <v>41</v>
      </c>
      <c r="M58" s="366">
        <v>36</v>
      </c>
      <c r="N58" s="366">
        <v>37</v>
      </c>
      <c r="O58" s="26">
        <f t="shared" si="0"/>
        <v>102.77777777777777</v>
      </c>
      <c r="P58" s="161"/>
      <c r="Q58" s="18"/>
      <c r="R58" s="77"/>
      <c r="S58" s="525"/>
    </row>
    <row r="59" spans="1:21" customFormat="1" ht="69" customHeight="1" x14ac:dyDescent="0.25">
      <c r="A59" s="548"/>
      <c r="B59" s="550"/>
      <c r="C59" s="277" t="s">
        <v>9</v>
      </c>
      <c r="D59" s="23" t="s">
        <v>34</v>
      </c>
      <c r="E59" s="19" t="s">
        <v>25</v>
      </c>
      <c r="F59" s="357" t="s">
        <v>364</v>
      </c>
      <c r="G59" s="370">
        <v>0</v>
      </c>
      <c r="H59" s="355">
        <v>100</v>
      </c>
      <c r="I59" s="363"/>
      <c r="J59" s="19"/>
      <c r="K59" s="23"/>
      <c r="L59" s="19"/>
      <c r="M59" s="19"/>
      <c r="N59" s="19"/>
      <c r="O59" s="26"/>
      <c r="P59" s="161"/>
      <c r="Q59" s="18"/>
      <c r="R59" s="77"/>
      <c r="S59" s="525"/>
      <c r="T59" s="44"/>
    </row>
    <row r="60" spans="1:21" s="16" customFormat="1" ht="33" x14ac:dyDescent="0.25">
      <c r="A60" s="548"/>
      <c r="B60" s="550"/>
      <c r="C60" s="187"/>
      <c r="D60" s="22" t="s">
        <v>6</v>
      </c>
      <c r="E60" s="36"/>
      <c r="F60" s="241"/>
      <c r="G60" s="242"/>
      <c r="H60" s="238"/>
      <c r="I60" s="7">
        <f>(H57+H58+H59)/3</f>
        <v>99.440111977604488</v>
      </c>
      <c r="J60" s="36"/>
      <c r="K60" s="22" t="s">
        <v>6</v>
      </c>
      <c r="L60" s="36"/>
      <c r="M60" s="100"/>
      <c r="N60" s="100"/>
      <c r="O60" s="7"/>
      <c r="P60" s="7">
        <f>(O57+O58)/2</f>
        <v>100.5490568552956</v>
      </c>
      <c r="Q60" s="7">
        <f>(I60+P60)/2</f>
        <v>99.994584416450039</v>
      </c>
      <c r="R60" s="192" t="s">
        <v>31</v>
      </c>
      <c r="S60" s="525"/>
      <c r="T60" s="44"/>
      <c r="U60" s="190"/>
    </row>
    <row r="61" spans="1:21" customFormat="1" ht="58.5" customHeight="1" x14ac:dyDescent="0.25">
      <c r="A61" s="548"/>
      <c r="B61" s="550"/>
      <c r="C61" s="274" t="s">
        <v>13</v>
      </c>
      <c r="D61" s="25" t="s">
        <v>65</v>
      </c>
      <c r="E61" s="19"/>
      <c r="F61" s="357"/>
      <c r="G61" s="357"/>
      <c r="H61" s="353"/>
      <c r="I61" s="161"/>
      <c r="J61" s="286" t="str">
        <f>C61</f>
        <v>II</v>
      </c>
      <c r="K61" s="25" t="str">
        <f>D61</f>
        <v>Организация деятельности клубных формирований</v>
      </c>
      <c r="L61" s="19"/>
      <c r="M61" s="19"/>
      <c r="N61" s="19"/>
      <c r="O61" s="161"/>
      <c r="P61" s="161"/>
      <c r="Q61" s="18"/>
      <c r="R61" s="77"/>
      <c r="S61" s="525"/>
      <c r="T61" s="44"/>
    </row>
    <row r="62" spans="1:21" ht="49.5" customHeight="1" x14ac:dyDescent="0.25">
      <c r="A62" s="548"/>
      <c r="B62" s="550"/>
      <c r="C62" s="277" t="s">
        <v>14</v>
      </c>
      <c r="D62" s="23" t="s">
        <v>310</v>
      </c>
      <c r="E62" s="19" t="s">
        <v>25</v>
      </c>
      <c r="F62" s="249">
        <f>1200/1200*100</f>
        <v>100</v>
      </c>
      <c r="G62" s="249">
        <f>1121/1200*100</f>
        <v>93.416666666666671</v>
      </c>
      <c r="H62" s="355">
        <f>IF(G62/F62*100&gt;100,100,G62/F62*100)</f>
        <v>93.416666666666671</v>
      </c>
      <c r="I62" s="161"/>
      <c r="J62" s="19" t="str">
        <f t="shared" ref="J62:J69" si="11">C62</f>
        <v>2.1.</v>
      </c>
      <c r="K62" s="23" t="s">
        <v>240</v>
      </c>
      <c r="L62" s="19" t="s">
        <v>41</v>
      </c>
      <c r="M62" s="366">
        <v>35</v>
      </c>
      <c r="N62" s="366">
        <v>33</v>
      </c>
      <c r="O62" s="26">
        <f t="shared" si="0"/>
        <v>94.285714285714278</v>
      </c>
      <c r="P62" s="161"/>
      <c r="Q62" s="18"/>
      <c r="R62" s="77"/>
      <c r="S62" s="525"/>
    </row>
    <row r="63" spans="1:21" ht="90.75" customHeight="1" x14ac:dyDescent="0.25">
      <c r="A63" s="548"/>
      <c r="B63" s="550"/>
      <c r="C63" s="277" t="s">
        <v>15</v>
      </c>
      <c r="D63" s="23" t="s">
        <v>303</v>
      </c>
      <c r="E63" s="19" t="s">
        <v>25</v>
      </c>
      <c r="F63" s="371">
        <f>7/35*100</f>
        <v>20</v>
      </c>
      <c r="G63" s="249">
        <f>7/33*100</f>
        <v>21.212121212121211</v>
      </c>
      <c r="H63" s="355">
        <f>IF(G63/F63*100&gt;100,100,G63/F63*100)</f>
        <v>100</v>
      </c>
      <c r="I63" s="161"/>
      <c r="J63" s="19" t="s">
        <v>15</v>
      </c>
      <c r="K63" s="23" t="s">
        <v>305</v>
      </c>
      <c r="L63" s="19" t="s">
        <v>38</v>
      </c>
      <c r="M63" s="366">
        <v>1200</v>
      </c>
      <c r="N63" s="366">
        <v>1121</v>
      </c>
      <c r="O63" s="26">
        <f t="shared" si="0"/>
        <v>93.416666666666671</v>
      </c>
      <c r="P63" s="161"/>
      <c r="Q63" s="18"/>
      <c r="R63" s="77"/>
      <c r="S63" s="525"/>
    </row>
    <row r="64" spans="1:21" customFormat="1" ht="33" x14ac:dyDescent="0.25">
      <c r="A64" s="548"/>
      <c r="B64" s="550"/>
      <c r="C64" s="36"/>
      <c r="D64" s="22" t="s">
        <v>6</v>
      </c>
      <c r="E64" s="36"/>
      <c r="F64" s="236"/>
      <c r="G64" s="237"/>
      <c r="H64" s="238"/>
      <c r="I64" s="7">
        <f>(H63+H62)/2</f>
        <v>96.708333333333343</v>
      </c>
      <c r="J64" s="285"/>
      <c r="K64" s="22" t="s">
        <v>6</v>
      </c>
      <c r="L64" s="285"/>
      <c r="M64" s="100"/>
      <c r="N64" s="100"/>
      <c r="O64" s="7"/>
      <c r="P64" s="7">
        <f>(O62+O63)/2</f>
        <v>93.851190476190482</v>
      </c>
      <c r="Q64" s="7">
        <f t="shared" ref="Q64" si="12">(I64+P64)/2</f>
        <v>95.279761904761912</v>
      </c>
      <c r="R64" s="192" t="s">
        <v>376</v>
      </c>
      <c r="S64" s="525"/>
      <c r="T64" s="44"/>
      <c r="U64" s="56"/>
    </row>
    <row r="65" spans="1:21" customFormat="1" ht="82.5" x14ac:dyDescent="0.25">
      <c r="A65" s="548"/>
      <c r="B65" s="550"/>
      <c r="C65" s="274" t="s">
        <v>28</v>
      </c>
      <c r="D65" s="25" t="s">
        <v>306</v>
      </c>
      <c r="E65" s="19"/>
      <c r="F65" s="362"/>
      <c r="G65" s="362"/>
      <c r="H65" s="353"/>
      <c r="I65" s="161"/>
      <c r="J65" s="286" t="str">
        <f t="shared" si="11"/>
        <v>III</v>
      </c>
      <c r="K65" s="25" t="s">
        <v>306</v>
      </c>
      <c r="L65" s="19"/>
      <c r="M65" s="366"/>
      <c r="N65" s="366"/>
      <c r="O65" s="18"/>
      <c r="P65" s="161"/>
      <c r="Q65" s="18"/>
      <c r="R65" s="77"/>
      <c r="S65" s="525"/>
      <c r="T65" s="44"/>
    </row>
    <row r="66" spans="1:21" ht="42" customHeight="1" x14ac:dyDescent="0.25">
      <c r="A66" s="548"/>
      <c r="B66" s="550"/>
      <c r="C66" s="516" t="s">
        <v>29</v>
      </c>
      <c r="D66" s="534" t="s">
        <v>278</v>
      </c>
      <c r="E66" s="520" t="s">
        <v>38</v>
      </c>
      <c r="F66" s="576">
        <f>(38)/175330*1000</f>
        <v>0.21673415844407687</v>
      </c>
      <c r="G66" s="576">
        <f>38/175330*1000</f>
        <v>0.21673415844407687</v>
      </c>
      <c r="H66" s="569">
        <f>IF(G66/F66*100&gt;100,100,G66/F66*100)</f>
        <v>100</v>
      </c>
      <c r="I66" s="571"/>
      <c r="J66" s="19" t="s">
        <v>29</v>
      </c>
      <c r="K66" s="23" t="s">
        <v>195</v>
      </c>
      <c r="L66" s="19" t="s">
        <v>41</v>
      </c>
      <c r="M66" s="366">
        <v>38</v>
      </c>
      <c r="N66" s="366">
        <v>38</v>
      </c>
      <c r="O66" s="26">
        <f t="shared" si="0"/>
        <v>100</v>
      </c>
      <c r="P66" s="363"/>
      <c r="Q66" s="26"/>
      <c r="R66" s="77"/>
      <c r="S66" s="525"/>
    </row>
    <row r="67" spans="1:21" ht="35.25" customHeight="1" x14ac:dyDescent="0.25">
      <c r="A67" s="548"/>
      <c r="B67" s="550"/>
      <c r="C67" s="528"/>
      <c r="D67" s="535"/>
      <c r="E67" s="521"/>
      <c r="F67" s="577">
        <f>(38)/183865*1000</f>
        <v>0.2066733744867158</v>
      </c>
      <c r="G67" s="577">
        <f>38/183865*1000</f>
        <v>0.2066733744867158</v>
      </c>
      <c r="H67" s="570">
        <f>IF(G67/F67*100&gt;100,100,G67/F67*100)</f>
        <v>100</v>
      </c>
      <c r="I67" s="572"/>
      <c r="J67" s="19" t="s">
        <v>30</v>
      </c>
      <c r="K67" s="23" t="s">
        <v>307</v>
      </c>
      <c r="L67" s="19" t="s">
        <v>38</v>
      </c>
      <c r="M67" s="366">
        <v>25350</v>
      </c>
      <c r="N67" s="366">
        <v>24625</v>
      </c>
      <c r="O67" s="26">
        <f t="shared" si="0"/>
        <v>97.140039447731752</v>
      </c>
      <c r="P67" s="161"/>
      <c r="Q67" s="18"/>
      <c r="R67" s="77"/>
      <c r="S67" s="525"/>
    </row>
    <row r="68" spans="1:21" customFormat="1" ht="33" x14ac:dyDescent="0.25">
      <c r="A68" s="548"/>
      <c r="B68" s="550"/>
      <c r="C68" s="36"/>
      <c r="D68" s="22" t="s">
        <v>6</v>
      </c>
      <c r="E68" s="36"/>
      <c r="F68" s="236"/>
      <c r="G68" s="237"/>
      <c r="H68" s="238"/>
      <c r="I68" s="7">
        <f>H66</f>
        <v>100</v>
      </c>
      <c r="J68" s="285"/>
      <c r="K68" s="22" t="s">
        <v>6</v>
      </c>
      <c r="L68" s="285"/>
      <c r="M68" s="100"/>
      <c r="N68" s="100"/>
      <c r="O68" s="7"/>
      <c r="P68" s="7">
        <f>(O66+O67)/2</f>
        <v>98.570019723865869</v>
      </c>
      <c r="Q68" s="7">
        <f t="shared" ref="Q68" si="13">(I68+P68)/2</f>
        <v>99.285009861932934</v>
      </c>
      <c r="R68" s="192" t="s">
        <v>376</v>
      </c>
      <c r="S68" s="525"/>
      <c r="T68" s="44"/>
      <c r="U68" s="56"/>
    </row>
    <row r="69" spans="1:21" customFormat="1" ht="66" x14ac:dyDescent="0.25">
      <c r="A69" s="548"/>
      <c r="B69" s="550"/>
      <c r="C69" s="274" t="s">
        <v>42</v>
      </c>
      <c r="D69" s="25" t="s">
        <v>311</v>
      </c>
      <c r="E69" s="286"/>
      <c r="F69" s="362"/>
      <c r="G69" s="362"/>
      <c r="H69" s="353"/>
      <c r="I69" s="161"/>
      <c r="J69" s="286" t="str">
        <f t="shared" si="11"/>
        <v>IV</v>
      </c>
      <c r="K69" s="25" t="str">
        <f>D69</f>
        <v>организация и проведение культурно-массовых мероприятий (иные зрелищные мероприятия)</v>
      </c>
      <c r="L69" s="19"/>
      <c r="M69" s="366"/>
      <c r="N69" s="366"/>
      <c r="O69" s="18"/>
      <c r="P69" s="161"/>
      <c r="Q69" s="18"/>
      <c r="R69" s="77"/>
      <c r="S69" s="525"/>
      <c r="T69" s="44"/>
    </row>
    <row r="70" spans="1:21" s="414" customFormat="1" ht="43.5" customHeight="1" x14ac:dyDescent="0.25">
      <c r="A70" s="548"/>
      <c r="B70" s="550"/>
      <c r="C70" s="516" t="s">
        <v>43</v>
      </c>
      <c r="D70" s="534" t="s">
        <v>279</v>
      </c>
      <c r="E70" s="520" t="s">
        <v>41</v>
      </c>
      <c r="F70" s="555">
        <f>151/175330*1000</f>
        <v>0.86123310329093705</v>
      </c>
      <c r="G70" s="555">
        <f>159/175330*1000</f>
        <v>0.90686134717390066</v>
      </c>
      <c r="H70" s="569">
        <f>IF(G70/F70*100&gt;100,100,G70/F70*100)</f>
        <v>100</v>
      </c>
      <c r="I70" s="571"/>
      <c r="J70" s="19" t="str">
        <f>C70</f>
        <v>4.1.</v>
      </c>
      <c r="K70" s="23" t="s">
        <v>195</v>
      </c>
      <c r="L70" s="19" t="s">
        <v>41</v>
      </c>
      <c r="M70" s="366">
        <v>151</v>
      </c>
      <c r="N70" s="366">
        <v>159</v>
      </c>
      <c r="O70" s="26">
        <f t="shared" si="0"/>
        <v>105.29801324503312</v>
      </c>
      <c r="P70" s="363"/>
      <c r="Q70" s="26"/>
      <c r="R70" s="77"/>
      <c r="S70" s="525"/>
      <c r="T70" s="407"/>
    </row>
    <row r="71" spans="1:21" s="414" customFormat="1" ht="38.25" customHeight="1" x14ac:dyDescent="0.25">
      <c r="A71" s="548"/>
      <c r="B71" s="550"/>
      <c r="C71" s="517"/>
      <c r="D71" s="535"/>
      <c r="E71" s="521"/>
      <c r="F71" s="556">
        <f>151/183865*1000</f>
        <v>0.82125472493405482</v>
      </c>
      <c r="G71" s="556">
        <f>151/183865*1000</f>
        <v>0.82125472493405482</v>
      </c>
      <c r="H71" s="570">
        <f>IF(G71/F71*100&gt;100,100,G71/F71*100)</f>
        <v>100</v>
      </c>
      <c r="I71" s="572"/>
      <c r="J71" s="19" t="s">
        <v>138</v>
      </c>
      <c r="K71" s="19" t="s">
        <v>307</v>
      </c>
      <c r="L71" s="19" t="s">
        <v>38</v>
      </c>
      <c r="M71" s="366">
        <v>74000</v>
      </c>
      <c r="N71" s="366">
        <v>90372</v>
      </c>
      <c r="O71" s="26">
        <f t="shared" si="0"/>
        <v>110</v>
      </c>
      <c r="P71" s="161"/>
      <c r="Q71" s="18"/>
      <c r="R71" s="77"/>
      <c r="S71" s="525"/>
      <c r="T71" s="407"/>
    </row>
    <row r="72" spans="1:21" customFormat="1" ht="45.75" customHeight="1" x14ac:dyDescent="0.25">
      <c r="A72" s="549"/>
      <c r="B72" s="551"/>
      <c r="C72" s="186"/>
      <c r="D72" s="22" t="s">
        <v>6</v>
      </c>
      <c r="E72" s="186"/>
      <c r="F72" s="243"/>
      <c r="G72" s="243"/>
      <c r="H72" s="244"/>
      <c r="I72" s="193">
        <f>H70</f>
        <v>100</v>
      </c>
      <c r="J72" s="7"/>
      <c r="K72" s="22" t="s">
        <v>6</v>
      </c>
      <c r="L72" s="7"/>
      <c r="M72" s="7"/>
      <c r="N72" s="7"/>
      <c r="O72" s="7"/>
      <c r="P72" s="7">
        <f>(O70+O71)/2</f>
        <v>107.64900662251657</v>
      </c>
      <c r="Q72" s="7">
        <f>(I72+P72)/2</f>
        <v>103.82450331125828</v>
      </c>
      <c r="R72" s="192" t="s">
        <v>31</v>
      </c>
      <c r="S72" s="525"/>
      <c r="T72" s="44"/>
    </row>
    <row r="73" spans="1:21" customFormat="1" ht="40.5" customHeight="1" x14ac:dyDescent="0.25">
      <c r="A73" s="547" t="s">
        <v>76</v>
      </c>
      <c r="B73" s="540" t="s">
        <v>241</v>
      </c>
      <c r="C73" s="427" t="s">
        <v>12</v>
      </c>
      <c r="D73" s="25" t="s">
        <v>428</v>
      </c>
      <c r="E73" s="286"/>
      <c r="F73" s="352"/>
      <c r="G73" s="352"/>
      <c r="H73" s="353"/>
      <c r="I73" s="161"/>
      <c r="J73" s="286" t="str">
        <f>C73</f>
        <v>I</v>
      </c>
      <c r="K73" s="25" t="str">
        <f>D73</f>
        <v>Показ кинофильмов (услуга платная)</v>
      </c>
      <c r="L73" s="19"/>
      <c r="M73" s="12"/>
      <c r="N73" s="12"/>
      <c r="O73" s="18"/>
      <c r="P73" s="82"/>
      <c r="Q73" s="161"/>
      <c r="R73" s="77"/>
      <c r="S73" s="527" t="s">
        <v>287</v>
      </c>
      <c r="T73" s="44"/>
    </row>
    <row r="74" spans="1:21" ht="40.5" customHeight="1" x14ac:dyDescent="0.25">
      <c r="A74" s="548"/>
      <c r="B74" s="550"/>
      <c r="C74" s="277" t="s">
        <v>7</v>
      </c>
      <c r="D74" s="23" t="s">
        <v>297</v>
      </c>
      <c r="E74" s="19" t="s">
        <v>25</v>
      </c>
      <c r="F74" s="249">
        <f>(42000/1800/250)*100</f>
        <v>9.3333333333333321</v>
      </c>
      <c r="G74" s="249">
        <f>(46630/1698/250)*100</f>
        <v>10.984687868080094</v>
      </c>
      <c r="H74" s="355">
        <f>IF(G74/F74*100&gt;100,100,G74/F74*100)</f>
        <v>100</v>
      </c>
      <c r="I74" s="161"/>
      <c r="J74" s="520" t="s">
        <v>7</v>
      </c>
      <c r="K74" s="534" t="s">
        <v>239</v>
      </c>
      <c r="L74" s="520" t="s">
        <v>38</v>
      </c>
      <c r="M74" s="563">
        <v>42000</v>
      </c>
      <c r="N74" s="563">
        <v>46630</v>
      </c>
      <c r="O74" s="574">
        <f t="shared" si="0"/>
        <v>110</v>
      </c>
      <c r="P74" s="560"/>
      <c r="Q74" s="571"/>
      <c r="R74" s="372"/>
      <c r="S74" s="526"/>
    </row>
    <row r="75" spans="1:21" customFormat="1" ht="70.5" customHeight="1" x14ac:dyDescent="0.25">
      <c r="A75" s="548"/>
      <c r="B75" s="550"/>
      <c r="C75" s="277" t="s">
        <v>8</v>
      </c>
      <c r="D75" s="23" t="s">
        <v>34</v>
      </c>
      <c r="E75" s="19" t="s">
        <v>25</v>
      </c>
      <c r="F75" s="357" t="s">
        <v>364</v>
      </c>
      <c r="G75" s="373" t="s">
        <v>581</v>
      </c>
      <c r="H75" s="355">
        <v>100</v>
      </c>
      <c r="I75" s="363"/>
      <c r="J75" s="521"/>
      <c r="K75" s="535"/>
      <c r="L75" s="521"/>
      <c r="M75" s="563"/>
      <c r="N75" s="563"/>
      <c r="O75" s="575" t="e">
        <f t="shared" si="0"/>
        <v>#DIV/0!</v>
      </c>
      <c r="P75" s="560"/>
      <c r="Q75" s="572"/>
      <c r="R75" s="374"/>
      <c r="S75" s="526"/>
      <c r="T75" s="44"/>
    </row>
    <row r="76" spans="1:21" customFormat="1" ht="33" x14ac:dyDescent="0.25">
      <c r="A76" s="548"/>
      <c r="B76" s="550"/>
      <c r="C76" s="36"/>
      <c r="D76" s="22" t="s">
        <v>6</v>
      </c>
      <c r="E76" s="36"/>
      <c r="F76" s="236"/>
      <c r="G76" s="237"/>
      <c r="H76" s="238"/>
      <c r="I76" s="7">
        <f>(H75+H74)/2</f>
        <v>100</v>
      </c>
      <c r="J76" s="285"/>
      <c r="K76" s="22" t="s">
        <v>6</v>
      </c>
      <c r="L76" s="285"/>
      <c r="M76" s="245"/>
      <c r="N76" s="245"/>
      <c r="O76" s="7"/>
      <c r="P76" s="7">
        <f>O74</f>
        <v>110</v>
      </c>
      <c r="Q76" s="7">
        <f t="shared" ref="Q76" si="14">(I76+P76)/2</f>
        <v>105</v>
      </c>
      <c r="R76" s="192" t="s">
        <v>31</v>
      </c>
      <c r="S76" s="526"/>
      <c r="T76" s="375"/>
      <c r="U76" s="56"/>
    </row>
    <row r="77" spans="1:21" s="44" customFormat="1" ht="40.5" customHeight="1" x14ac:dyDescent="0.25">
      <c r="A77" s="548"/>
      <c r="B77" s="550"/>
      <c r="C77" s="427" t="s">
        <v>13</v>
      </c>
      <c r="D77" s="25" t="s">
        <v>429</v>
      </c>
      <c r="E77" s="286"/>
      <c r="F77" s="352"/>
      <c r="G77" s="352"/>
      <c r="H77" s="353"/>
      <c r="I77" s="161"/>
      <c r="J77" s="286" t="str">
        <f>C77</f>
        <v>II</v>
      </c>
      <c r="K77" s="25" t="str">
        <f>D77</f>
        <v>Показ кинофильмов (услуга бесплатная)</v>
      </c>
      <c r="L77" s="19"/>
      <c r="M77" s="369"/>
      <c r="N77" s="369"/>
      <c r="O77" s="18"/>
      <c r="P77" s="82"/>
      <c r="Q77" s="161"/>
      <c r="R77" s="77"/>
      <c r="S77" s="526"/>
    </row>
    <row r="78" spans="1:21" s="407" customFormat="1" ht="40.5" customHeight="1" x14ac:dyDescent="0.25">
      <c r="A78" s="548"/>
      <c r="B78" s="550"/>
      <c r="C78" s="277" t="s">
        <v>14</v>
      </c>
      <c r="D78" s="23" t="s">
        <v>297</v>
      </c>
      <c r="E78" s="19" t="s">
        <v>25</v>
      </c>
      <c r="F78" s="249">
        <f>(2250/23/250)*100</f>
        <v>39.130434782608688</v>
      </c>
      <c r="G78" s="249">
        <f>(2380/25/250)*100</f>
        <v>38.080000000000005</v>
      </c>
      <c r="H78" s="355">
        <f>IF(G78/F78*100&gt;100,100,G78/F78*100)</f>
        <v>97.315555555555591</v>
      </c>
      <c r="I78" s="161"/>
      <c r="J78" s="19" t="str">
        <f>C78</f>
        <v>2.1.</v>
      </c>
      <c r="K78" s="23" t="s">
        <v>239</v>
      </c>
      <c r="L78" s="19" t="s">
        <v>38</v>
      </c>
      <c r="M78" s="366">
        <v>2250</v>
      </c>
      <c r="N78" s="366">
        <v>2380</v>
      </c>
      <c r="O78" s="26">
        <f t="shared" ref="O78:O142" si="15">IF(N78/M78*100&gt;110,110,N78/M78*100)</f>
        <v>105.77777777777777</v>
      </c>
      <c r="P78" s="361"/>
      <c r="Q78" s="376"/>
      <c r="R78" s="77"/>
      <c r="S78" s="526"/>
    </row>
    <row r="79" spans="1:21" customFormat="1" ht="45.75" customHeight="1" x14ac:dyDescent="0.25">
      <c r="A79" s="548"/>
      <c r="B79" s="550"/>
      <c r="C79" s="186"/>
      <c r="D79" s="22" t="s">
        <v>6</v>
      </c>
      <c r="E79" s="186"/>
      <c r="F79" s="243"/>
      <c r="G79" s="243"/>
      <c r="H79" s="244"/>
      <c r="I79" s="193">
        <f>H78</f>
        <v>97.315555555555591</v>
      </c>
      <c r="J79" s="7"/>
      <c r="K79" s="22" t="s">
        <v>6</v>
      </c>
      <c r="L79" s="7"/>
      <c r="M79" s="7"/>
      <c r="N79" s="7"/>
      <c r="O79" s="7"/>
      <c r="P79" s="7">
        <f>O78</f>
        <v>105.77777777777777</v>
      </c>
      <c r="Q79" s="7">
        <f>(I79+P79)/2</f>
        <v>101.54666666666668</v>
      </c>
      <c r="R79" s="192" t="s">
        <v>31</v>
      </c>
      <c r="S79" s="526"/>
      <c r="T79" s="44"/>
    </row>
    <row r="80" spans="1:21" s="44" customFormat="1" ht="81" customHeight="1" x14ac:dyDescent="0.25">
      <c r="A80" s="548"/>
      <c r="B80" s="550"/>
      <c r="C80" s="274" t="s">
        <v>28</v>
      </c>
      <c r="D80" s="25" t="s">
        <v>308</v>
      </c>
      <c r="E80" s="19"/>
      <c r="F80" s="357"/>
      <c r="G80" s="357"/>
      <c r="H80" s="353"/>
      <c r="I80" s="161"/>
      <c r="J80" s="286" t="str">
        <f>C80</f>
        <v>III</v>
      </c>
      <c r="K80" s="25" t="str">
        <f>D80</f>
        <v>Организация и проведение мероприятий - Культурно-массовых (услуга платная)</v>
      </c>
      <c r="L80" s="19"/>
      <c r="M80" s="12"/>
      <c r="N80" s="12"/>
      <c r="O80" s="18"/>
      <c r="P80" s="161"/>
      <c r="Q80" s="377"/>
      <c r="R80" s="77"/>
      <c r="S80" s="526"/>
    </row>
    <row r="81" spans="1:21" s="407" customFormat="1" ht="16.5" x14ac:dyDescent="0.25">
      <c r="A81" s="548"/>
      <c r="B81" s="550"/>
      <c r="C81" s="277" t="s">
        <v>29</v>
      </c>
      <c r="D81" s="23" t="s">
        <v>309</v>
      </c>
      <c r="E81" s="19" t="s">
        <v>25</v>
      </c>
      <c r="F81" s="249">
        <f>((3000*100/3000))</f>
        <v>100</v>
      </c>
      <c r="G81" s="249">
        <f>((3007*100/3000))</f>
        <v>100.23333333333333</v>
      </c>
      <c r="H81" s="355">
        <f>IF(G81/F81*100&gt;100,100,G81/F81*100)</f>
        <v>100</v>
      </c>
      <c r="I81" s="363"/>
      <c r="J81" s="19" t="str">
        <f>C81</f>
        <v>3.1.</v>
      </c>
      <c r="K81" s="23" t="s">
        <v>304</v>
      </c>
      <c r="L81" s="19" t="s">
        <v>38</v>
      </c>
      <c r="M81" s="366">
        <v>3000</v>
      </c>
      <c r="N81" s="366">
        <v>3007</v>
      </c>
      <c r="O81" s="26">
        <f t="shared" si="15"/>
        <v>100.23333333333333</v>
      </c>
      <c r="P81" s="161"/>
      <c r="Q81" s="161"/>
      <c r="R81" s="77"/>
      <c r="S81" s="526"/>
    </row>
    <row r="82" spans="1:21" s="407" customFormat="1" ht="70.5" customHeight="1" x14ac:dyDescent="0.25">
      <c r="A82" s="548"/>
      <c r="B82" s="550"/>
      <c r="C82" s="277" t="s">
        <v>30</v>
      </c>
      <c r="D82" s="23" t="s">
        <v>302</v>
      </c>
      <c r="E82" s="19" t="s">
        <v>25</v>
      </c>
      <c r="F82" s="371">
        <f xml:space="preserve"> ((12*100)/12)</f>
        <v>100</v>
      </c>
      <c r="G82" s="371">
        <f xml:space="preserve"> ((13*100)/12)</f>
        <v>108.33333333333333</v>
      </c>
      <c r="H82" s="355">
        <f>IF(G82/F82*100&gt;100,100,G82/F82*100)</f>
        <v>100</v>
      </c>
      <c r="I82" s="363"/>
      <c r="J82" s="19" t="str">
        <f>C82</f>
        <v>3.2.</v>
      </c>
      <c r="K82" s="23" t="s">
        <v>195</v>
      </c>
      <c r="L82" s="19" t="s">
        <v>41</v>
      </c>
      <c r="M82" s="366">
        <v>12</v>
      </c>
      <c r="N82" s="366">
        <v>13</v>
      </c>
      <c r="O82" s="26">
        <f t="shared" si="15"/>
        <v>108.33333333333333</v>
      </c>
      <c r="P82" s="161"/>
      <c r="Q82" s="161"/>
      <c r="R82" s="77"/>
      <c r="S82" s="526"/>
    </row>
    <row r="83" spans="1:21" s="44" customFormat="1" ht="60.75" customHeight="1" x14ac:dyDescent="0.25">
      <c r="A83" s="548"/>
      <c r="B83" s="550"/>
      <c r="C83" s="277" t="s">
        <v>52</v>
      </c>
      <c r="D83" s="23" t="s">
        <v>34</v>
      </c>
      <c r="E83" s="19" t="s">
        <v>25</v>
      </c>
      <c r="F83" s="357" t="s">
        <v>364</v>
      </c>
      <c r="G83" s="358">
        <v>0</v>
      </c>
      <c r="H83" s="355">
        <v>100</v>
      </c>
      <c r="I83" s="363"/>
      <c r="J83" s="286"/>
      <c r="K83" s="25"/>
      <c r="L83" s="19"/>
      <c r="M83" s="366"/>
      <c r="N83" s="366"/>
      <c r="O83" s="26"/>
      <c r="P83" s="161"/>
      <c r="Q83" s="161"/>
      <c r="R83" s="77"/>
      <c r="S83" s="526"/>
    </row>
    <row r="84" spans="1:21" s="16" customFormat="1" ht="33" x14ac:dyDescent="0.25">
      <c r="A84" s="548"/>
      <c r="B84" s="550"/>
      <c r="C84" s="187"/>
      <c r="D84" s="22" t="s">
        <v>6</v>
      </c>
      <c r="E84" s="36"/>
      <c r="F84" s="241"/>
      <c r="G84" s="242"/>
      <c r="H84" s="238"/>
      <c r="I84" s="7">
        <f>(H81+H82+H83)/3</f>
        <v>100</v>
      </c>
      <c r="J84" s="36"/>
      <c r="K84" s="22" t="s">
        <v>6</v>
      </c>
      <c r="L84" s="36"/>
      <c r="M84" s="246"/>
      <c r="N84" s="246"/>
      <c r="O84" s="7"/>
      <c r="P84" s="7">
        <f>(O81+O82)/2</f>
        <v>104.28333333333333</v>
      </c>
      <c r="Q84" s="7">
        <f>(I84+P84)/2</f>
        <v>102.14166666666667</v>
      </c>
      <c r="R84" s="192" t="s">
        <v>31</v>
      </c>
      <c r="S84" s="526"/>
      <c r="T84" s="44"/>
      <c r="U84" s="190"/>
    </row>
    <row r="85" spans="1:21" s="44" customFormat="1" ht="59.25" customHeight="1" x14ac:dyDescent="0.25">
      <c r="A85" s="548"/>
      <c r="B85" s="550"/>
      <c r="C85" s="274" t="s">
        <v>42</v>
      </c>
      <c r="D85" s="25" t="s">
        <v>65</v>
      </c>
      <c r="E85" s="19"/>
      <c r="F85" s="357"/>
      <c r="G85" s="357"/>
      <c r="H85" s="353"/>
      <c r="I85" s="161"/>
      <c r="J85" s="286" t="str">
        <f>C85</f>
        <v>IV</v>
      </c>
      <c r="K85" s="25" t="str">
        <f>D85</f>
        <v>Организация деятельности клубных формирований</v>
      </c>
      <c r="L85" s="19"/>
      <c r="M85" s="366"/>
      <c r="N85" s="366"/>
      <c r="O85" s="161"/>
      <c r="P85" s="161"/>
      <c r="Q85" s="161"/>
      <c r="R85" s="77"/>
      <c r="S85" s="526"/>
    </row>
    <row r="86" spans="1:21" s="407" customFormat="1" ht="59.25" customHeight="1" x14ac:dyDescent="0.25">
      <c r="A86" s="548"/>
      <c r="B86" s="550"/>
      <c r="C86" s="277" t="s">
        <v>43</v>
      </c>
      <c r="D86" s="23" t="s">
        <v>310</v>
      </c>
      <c r="E86" s="19" t="s">
        <v>25</v>
      </c>
      <c r="F86" s="249">
        <f>210/210*100</f>
        <v>100</v>
      </c>
      <c r="G86" s="249">
        <f>220/210*100</f>
        <v>104.76190476190477</v>
      </c>
      <c r="H86" s="355">
        <f>IF(G86/F86*100&gt;100,100,G86/F86*100)</f>
        <v>100</v>
      </c>
      <c r="I86" s="161"/>
      <c r="J86" s="19" t="str">
        <f t="shared" ref="J86" si="16">C86</f>
        <v>4.1.</v>
      </c>
      <c r="K86" s="23" t="s">
        <v>240</v>
      </c>
      <c r="L86" s="19" t="s">
        <v>41</v>
      </c>
      <c r="M86" s="366">
        <v>7</v>
      </c>
      <c r="N86" s="366">
        <v>9</v>
      </c>
      <c r="O86" s="26">
        <f t="shared" si="15"/>
        <v>110</v>
      </c>
      <c r="P86" s="161"/>
      <c r="Q86" s="161"/>
      <c r="R86" s="77"/>
      <c r="S86" s="526"/>
    </row>
    <row r="87" spans="1:21" s="407" customFormat="1" ht="82.5" x14ac:dyDescent="0.25">
      <c r="A87" s="548"/>
      <c r="B87" s="550"/>
      <c r="C87" s="277" t="s">
        <v>138</v>
      </c>
      <c r="D87" s="23" t="s">
        <v>303</v>
      </c>
      <c r="E87" s="19" t="s">
        <v>25</v>
      </c>
      <c r="F87" s="249">
        <f>2/7*100</f>
        <v>28.571428571428569</v>
      </c>
      <c r="G87" s="249">
        <f>2/9*100</f>
        <v>22.222222222222221</v>
      </c>
      <c r="H87" s="355">
        <f>IF(G87/F87*100&gt;100,100,G87/F87*100)</f>
        <v>77.777777777777786</v>
      </c>
      <c r="I87" s="161"/>
      <c r="J87" s="19" t="str">
        <f>C87</f>
        <v>4.2.</v>
      </c>
      <c r="K87" s="23" t="s">
        <v>305</v>
      </c>
      <c r="L87" s="19" t="s">
        <v>38</v>
      </c>
      <c r="M87" s="366">
        <v>210</v>
      </c>
      <c r="N87" s="366">
        <v>236</v>
      </c>
      <c r="O87" s="26">
        <f t="shared" si="15"/>
        <v>110</v>
      </c>
      <c r="P87" s="161"/>
      <c r="Q87" s="161"/>
      <c r="R87" s="77"/>
      <c r="S87" s="526"/>
    </row>
    <row r="88" spans="1:21" s="16" customFormat="1" ht="33" x14ac:dyDescent="0.25">
      <c r="A88" s="548"/>
      <c r="B88" s="550"/>
      <c r="C88" s="187"/>
      <c r="D88" s="22" t="s">
        <v>6</v>
      </c>
      <c r="E88" s="36"/>
      <c r="F88" s="241"/>
      <c r="G88" s="242"/>
      <c r="H88" s="238"/>
      <c r="I88" s="7">
        <f>(H86+H87)/2</f>
        <v>88.888888888888886</v>
      </c>
      <c r="J88" s="36"/>
      <c r="K88" s="22" t="s">
        <v>6</v>
      </c>
      <c r="L88" s="36"/>
      <c r="M88" s="246"/>
      <c r="N88" s="246"/>
      <c r="O88" s="7"/>
      <c r="P88" s="7">
        <f>(O87+O86)/2</f>
        <v>110</v>
      </c>
      <c r="Q88" s="7">
        <f>(I88+P88)/2</f>
        <v>99.444444444444443</v>
      </c>
      <c r="R88" s="192" t="s">
        <v>376</v>
      </c>
      <c r="S88" s="526"/>
      <c r="T88" s="44"/>
      <c r="U88" s="190"/>
    </row>
    <row r="89" spans="1:21" s="44" customFormat="1" ht="82.5" x14ac:dyDescent="0.25">
      <c r="A89" s="548"/>
      <c r="B89" s="550"/>
      <c r="C89" s="274" t="s">
        <v>165</v>
      </c>
      <c r="D89" s="25" t="s">
        <v>306</v>
      </c>
      <c r="E89" s="19"/>
      <c r="F89" s="362"/>
      <c r="G89" s="362"/>
      <c r="H89" s="353"/>
      <c r="I89" s="161"/>
      <c r="J89" s="286" t="str">
        <f>C89</f>
        <v>V</v>
      </c>
      <c r="K89" s="25" t="s">
        <v>306</v>
      </c>
      <c r="L89" s="19"/>
      <c r="M89" s="369"/>
      <c r="N89" s="369"/>
      <c r="O89" s="18"/>
      <c r="P89" s="161"/>
      <c r="Q89" s="161"/>
      <c r="R89" s="77"/>
      <c r="S89" s="526"/>
    </row>
    <row r="90" spans="1:21" s="407" customFormat="1" ht="98.25" customHeight="1" x14ac:dyDescent="0.25">
      <c r="A90" s="548"/>
      <c r="B90" s="550"/>
      <c r="C90" s="516" t="s">
        <v>166</v>
      </c>
      <c r="D90" s="534" t="s">
        <v>278</v>
      </c>
      <c r="E90" s="559" t="s">
        <v>38</v>
      </c>
      <c r="F90" s="578">
        <f>45/175330*1000</f>
        <v>0.25665887184166997</v>
      </c>
      <c r="G90" s="578">
        <f>49/175330*1000</f>
        <v>0.27947299378315177</v>
      </c>
      <c r="H90" s="565">
        <f>IF(G90/F90*100&gt;100,100,G90/F90*100)</f>
        <v>100</v>
      </c>
      <c r="I90" s="561"/>
      <c r="J90" s="19" t="str">
        <f t="shared" ref="J90" si="17">C90</f>
        <v>5.1.</v>
      </c>
      <c r="K90" s="23" t="s">
        <v>195</v>
      </c>
      <c r="L90" s="19" t="s">
        <v>41</v>
      </c>
      <c r="M90" s="366">
        <v>45</v>
      </c>
      <c r="N90" s="366">
        <v>49</v>
      </c>
      <c r="O90" s="26">
        <f t="shared" si="15"/>
        <v>108.88888888888889</v>
      </c>
      <c r="P90" s="363"/>
      <c r="Q90" s="161"/>
      <c r="R90" s="77"/>
      <c r="S90" s="526"/>
    </row>
    <row r="91" spans="1:21" s="407" customFormat="1" ht="31.5" customHeight="1" x14ac:dyDescent="0.25">
      <c r="A91" s="548"/>
      <c r="B91" s="550"/>
      <c r="C91" s="517"/>
      <c r="D91" s="535"/>
      <c r="E91" s="559"/>
      <c r="F91" s="578">
        <f>141/183865*1000</f>
        <v>0.76686699480597176</v>
      </c>
      <c r="G91" s="578">
        <f>141/183865*1000</f>
        <v>0.76686699480597176</v>
      </c>
      <c r="H91" s="565">
        <f>IF(G91/F91*100&gt;100,100,G91/F91*100)</f>
        <v>100</v>
      </c>
      <c r="I91" s="561"/>
      <c r="J91" s="19" t="s">
        <v>167</v>
      </c>
      <c r="K91" s="23" t="s">
        <v>300</v>
      </c>
      <c r="L91" s="19" t="s">
        <v>38</v>
      </c>
      <c r="M91" s="366">
        <v>52500</v>
      </c>
      <c r="N91" s="366">
        <v>52993</v>
      </c>
      <c r="O91" s="26">
        <f t="shared" si="15"/>
        <v>100.93904761904761</v>
      </c>
      <c r="P91" s="161"/>
      <c r="Q91" s="378"/>
      <c r="R91" s="77"/>
      <c r="S91" s="526"/>
    </row>
    <row r="92" spans="1:21" customFormat="1" ht="45.75" customHeight="1" x14ac:dyDescent="0.25">
      <c r="A92" s="548"/>
      <c r="B92" s="550"/>
      <c r="C92" s="186"/>
      <c r="D92" s="22" t="s">
        <v>6</v>
      </c>
      <c r="E92" s="186"/>
      <c r="F92" s="243"/>
      <c r="G92" s="243"/>
      <c r="H92" s="244"/>
      <c r="I92" s="193">
        <f>H90</f>
        <v>100</v>
      </c>
      <c r="J92" s="7"/>
      <c r="K92" s="22" t="s">
        <v>6</v>
      </c>
      <c r="L92" s="7"/>
      <c r="M92" s="245"/>
      <c r="N92" s="245"/>
      <c r="O92" s="7"/>
      <c r="P92" s="7">
        <f>(O90+O91)/2</f>
        <v>104.91396825396825</v>
      </c>
      <c r="Q92" s="7">
        <f>(I92+P92)/2</f>
        <v>102.45698412698412</v>
      </c>
      <c r="R92" s="192" t="s">
        <v>31</v>
      </c>
      <c r="S92" s="526"/>
      <c r="T92" s="44"/>
    </row>
    <row r="93" spans="1:21" s="44" customFormat="1" ht="83.25" customHeight="1" x14ac:dyDescent="0.25">
      <c r="A93" s="548"/>
      <c r="B93" s="550"/>
      <c r="C93" s="274" t="s">
        <v>171</v>
      </c>
      <c r="D93" s="25" t="s">
        <v>456</v>
      </c>
      <c r="E93" s="286"/>
      <c r="F93" s="362"/>
      <c r="G93" s="362"/>
      <c r="H93" s="353"/>
      <c r="I93" s="161"/>
      <c r="J93" s="286" t="str">
        <f t="shared" ref="J93:J94" si="18">C93</f>
        <v>VI</v>
      </c>
      <c r="K93" s="25" t="str">
        <f>D93</f>
        <v>Организация и проведение культурно-массовых мероприятий (иные зрелищные мероприятия)</v>
      </c>
      <c r="L93" s="19"/>
      <c r="M93" s="366"/>
      <c r="N93" s="366"/>
      <c r="O93" s="18"/>
      <c r="P93" s="161"/>
      <c r="Q93" s="161"/>
      <c r="R93" s="77"/>
      <c r="S93" s="526"/>
    </row>
    <row r="94" spans="1:21" s="407" customFormat="1" ht="61.5" customHeight="1" x14ac:dyDescent="0.25">
      <c r="A94" s="548"/>
      <c r="B94" s="550"/>
      <c r="C94" s="516" t="s">
        <v>172</v>
      </c>
      <c r="D94" s="573" t="s">
        <v>279</v>
      </c>
      <c r="E94" s="559" t="s">
        <v>41</v>
      </c>
      <c r="F94" s="578">
        <f>143/175330*1000</f>
        <v>0.81560485940797356</v>
      </c>
      <c r="G94" s="578">
        <f>167/175330*1000</f>
        <v>0.95248959105686415</v>
      </c>
      <c r="H94" s="565">
        <f>IF(G94/F94*100&gt;100,100,G94/F94*100)</f>
        <v>100</v>
      </c>
      <c r="I94" s="561"/>
      <c r="J94" s="19" t="str">
        <f t="shared" si="18"/>
        <v>6.1.</v>
      </c>
      <c r="K94" s="23" t="s">
        <v>195</v>
      </c>
      <c r="L94" s="19" t="s">
        <v>41</v>
      </c>
      <c r="M94" s="369">
        <v>143</v>
      </c>
      <c r="N94" s="369">
        <v>167</v>
      </c>
      <c r="O94" s="26">
        <f t="shared" si="15"/>
        <v>110</v>
      </c>
      <c r="P94" s="363"/>
      <c r="Q94" s="161"/>
      <c r="R94" s="77"/>
      <c r="S94" s="526"/>
    </row>
    <row r="95" spans="1:21" s="407" customFormat="1" ht="53.25" customHeight="1" x14ac:dyDescent="0.25">
      <c r="A95" s="548"/>
      <c r="B95" s="550"/>
      <c r="C95" s="517"/>
      <c r="D95" s="573"/>
      <c r="E95" s="559"/>
      <c r="F95" s="578">
        <f>155/183865*1000</f>
        <v>0.84300981698528821</v>
      </c>
      <c r="G95" s="578">
        <f>155/183865*1000</f>
        <v>0.84300981698528821</v>
      </c>
      <c r="H95" s="565">
        <f>IF(G95/F95*100&gt;100,100,G95/F95*100)</f>
        <v>100</v>
      </c>
      <c r="I95" s="561"/>
      <c r="J95" s="19" t="s">
        <v>173</v>
      </c>
      <c r="K95" s="23" t="s">
        <v>307</v>
      </c>
      <c r="L95" s="19" t="s">
        <v>38</v>
      </c>
      <c r="M95" s="369">
        <v>72840</v>
      </c>
      <c r="N95" s="369">
        <v>80072</v>
      </c>
      <c r="O95" s="26">
        <f t="shared" si="15"/>
        <v>109.92861065348708</v>
      </c>
      <c r="P95" s="161"/>
      <c r="Q95" s="161"/>
      <c r="R95" s="77"/>
      <c r="S95" s="526"/>
    </row>
    <row r="96" spans="1:21" customFormat="1" ht="45.75" customHeight="1" x14ac:dyDescent="0.25">
      <c r="A96" s="549"/>
      <c r="B96" s="551"/>
      <c r="C96" s="186"/>
      <c r="D96" s="22" t="s">
        <v>6</v>
      </c>
      <c r="E96" s="186"/>
      <c r="F96" s="243"/>
      <c r="G96" s="243"/>
      <c r="H96" s="244"/>
      <c r="I96" s="193">
        <f>H94</f>
        <v>100</v>
      </c>
      <c r="J96" s="7"/>
      <c r="K96" s="22" t="s">
        <v>6</v>
      </c>
      <c r="L96" s="7"/>
      <c r="M96" s="7"/>
      <c r="N96" s="7"/>
      <c r="O96" s="7"/>
      <c r="P96" s="7">
        <f>(O94+O95)/2</f>
        <v>109.96430532674354</v>
      </c>
      <c r="Q96" s="7">
        <f>(I96+P96)/2</f>
        <v>104.98215266337178</v>
      </c>
      <c r="R96" s="192" t="s">
        <v>31</v>
      </c>
      <c r="S96" s="529"/>
      <c r="T96" s="44"/>
    </row>
    <row r="97" spans="1:21" s="13" customFormat="1" ht="74.25" customHeight="1" x14ac:dyDescent="0.25">
      <c r="A97" s="547" t="s">
        <v>77</v>
      </c>
      <c r="B97" s="540" t="s">
        <v>242</v>
      </c>
      <c r="C97" s="427" t="s">
        <v>12</v>
      </c>
      <c r="D97" s="25" t="s">
        <v>428</v>
      </c>
      <c r="E97" s="286"/>
      <c r="F97" s="352"/>
      <c r="G97" s="352"/>
      <c r="H97" s="353"/>
      <c r="I97" s="161"/>
      <c r="J97" s="286" t="str">
        <f>C97</f>
        <v>I</v>
      </c>
      <c r="K97" s="25" t="str">
        <f>D97</f>
        <v>Показ кинофильмов (услуга платная)</v>
      </c>
      <c r="L97" s="286"/>
      <c r="M97" s="12"/>
      <c r="N97" s="12"/>
      <c r="O97" s="353"/>
      <c r="P97" s="82"/>
      <c r="Q97" s="161"/>
      <c r="R97" s="286"/>
      <c r="S97" s="525" t="s">
        <v>287</v>
      </c>
      <c r="T97" s="46"/>
    </row>
    <row r="98" spans="1:21" ht="33.75" customHeight="1" x14ac:dyDescent="0.25">
      <c r="A98" s="548"/>
      <c r="B98" s="550"/>
      <c r="C98" s="277" t="s">
        <v>7</v>
      </c>
      <c r="D98" s="23" t="s">
        <v>297</v>
      </c>
      <c r="E98" s="19" t="s">
        <v>25</v>
      </c>
      <c r="F98" s="367">
        <f>22000/1200/296*100</f>
        <v>6.1936936936936933</v>
      </c>
      <c r="G98" s="367">
        <f>21753/1341/296*100</f>
        <v>5.4802285506983486</v>
      </c>
      <c r="H98" s="355">
        <f>IF(G98/F98*100&gt;100,100,G98/F98*100)</f>
        <v>88.480780964002435</v>
      </c>
      <c r="I98" s="161"/>
      <c r="J98" s="520" t="s">
        <v>7</v>
      </c>
      <c r="K98" s="534" t="s">
        <v>239</v>
      </c>
      <c r="L98" s="520" t="s">
        <v>38</v>
      </c>
      <c r="M98" s="554">
        <v>22000</v>
      </c>
      <c r="N98" s="554">
        <v>21753</v>
      </c>
      <c r="O98" s="569">
        <f t="shared" si="15"/>
        <v>98.877272727272725</v>
      </c>
      <c r="P98" s="579"/>
      <c r="Q98" s="571"/>
      <c r="R98" s="541"/>
      <c r="S98" s="525"/>
      <c r="T98" s="415"/>
    </row>
    <row r="99" spans="1:21" customFormat="1" ht="68.25" customHeight="1" x14ac:dyDescent="0.25">
      <c r="A99" s="548"/>
      <c r="B99" s="550"/>
      <c r="C99" s="277" t="s">
        <v>8</v>
      </c>
      <c r="D99" s="23" t="s">
        <v>34</v>
      </c>
      <c r="E99" s="19" t="s">
        <v>25</v>
      </c>
      <c r="F99" s="357" t="s">
        <v>364</v>
      </c>
      <c r="G99" s="364">
        <v>0</v>
      </c>
      <c r="H99" s="355">
        <v>100</v>
      </c>
      <c r="I99" s="363"/>
      <c r="J99" s="521"/>
      <c r="K99" s="535"/>
      <c r="L99" s="521"/>
      <c r="M99" s="521"/>
      <c r="N99" s="521"/>
      <c r="O99" s="570" t="e">
        <f t="shared" si="15"/>
        <v>#DIV/0!</v>
      </c>
      <c r="P99" s="580"/>
      <c r="Q99" s="572"/>
      <c r="R99" s="541"/>
      <c r="S99" s="525"/>
      <c r="T99" s="46"/>
    </row>
    <row r="100" spans="1:21" s="16" customFormat="1" ht="33" x14ac:dyDescent="0.25">
      <c r="A100" s="548"/>
      <c r="B100" s="550"/>
      <c r="C100" s="187"/>
      <c r="D100" s="22" t="s">
        <v>6</v>
      </c>
      <c r="E100" s="36"/>
      <c r="F100" s="241"/>
      <c r="G100" s="242"/>
      <c r="H100" s="238"/>
      <c r="I100" s="7">
        <f>(H98+H99)/2</f>
        <v>94.240390482001217</v>
      </c>
      <c r="J100" s="36"/>
      <c r="K100" s="22" t="s">
        <v>6</v>
      </c>
      <c r="L100" s="36"/>
      <c r="M100" s="100"/>
      <c r="N100" s="100"/>
      <c r="O100" s="238"/>
      <c r="P100" s="7">
        <f>O98</f>
        <v>98.877272727272725</v>
      </c>
      <c r="Q100" s="7">
        <f>(I100+P100)/2</f>
        <v>96.558831604636964</v>
      </c>
      <c r="R100" s="192" t="s">
        <v>376</v>
      </c>
      <c r="S100" s="525"/>
      <c r="T100" s="46"/>
      <c r="U100" s="190"/>
    </row>
    <row r="101" spans="1:21" customFormat="1" ht="33" x14ac:dyDescent="0.25">
      <c r="A101" s="548"/>
      <c r="B101" s="550"/>
      <c r="C101" s="427" t="s">
        <v>13</v>
      </c>
      <c r="D101" s="25" t="s">
        <v>429</v>
      </c>
      <c r="E101" s="286"/>
      <c r="F101" s="357"/>
      <c r="G101" s="357"/>
      <c r="H101" s="353"/>
      <c r="I101" s="161"/>
      <c r="J101" s="286" t="str">
        <f>C101</f>
        <v>II</v>
      </c>
      <c r="K101" s="25" t="str">
        <f>D101</f>
        <v>Показ кинофильмов (услуга бесплатная)</v>
      </c>
      <c r="L101" s="19"/>
      <c r="M101" s="276"/>
      <c r="N101" s="276"/>
      <c r="O101" s="379"/>
      <c r="P101" s="380"/>
      <c r="Q101" s="381"/>
      <c r="R101" s="286"/>
      <c r="S101" s="525"/>
      <c r="T101" s="247"/>
    </row>
    <row r="102" spans="1:21" ht="41.25" customHeight="1" x14ac:dyDescent="0.25">
      <c r="A102" s="548"/>
      <c r="B102" s="550"/>
      <c r="C102" s="277" t="s">
        <v>14</v>
      </c>
      <c r="D102" s="23" t="s">
        <v>297</v>
      </c>
      <c r="E102" s="19" t="s">
        <v>25</v>
      </c>
      <c r="F102" s="249">
        <f>500/10/296*100</f>
        <v>16.891891891891891</v>
      </c>
      <c r="G102" s="249">
        <f>475/10/296*100</f>
        <v>16.047297297297298</v>
      </c>
      <c r="H102" s="355">
        <f>IF(G102/F102*100&gt;100,100,G102/F102*100)</f>
        <v>95</v>
      </c>
      <c r="I102" s="363"/>
      <c r="J102" s="19" t="str">
        <f>C102</f>
        <v>2.1.</v>
      </c>
      <c r="K102" s="23" t="s">
        <v>239</v>
      </c>
      <c r="L102" s="19" t="s">
        <v>38</v>
      </c>
      <c r="M102" s="382">
        <v>500</v>
      </c>
      <c r="N102" s="382">
        <v>475</v>
      </c>
      <c r="O102" s="355">
        <f>IF(N102/M102*100&gt;110,110,N102/M102*100)</f>
        <v>95</v>
      </c>
      <c r="P102" s="380"/>
      <c r="Q102" s="381"/>
      <c r="R102" s="286"/>
      <c r="S102" s="525"/>
      <c r="T102" s="416"/>
    </row>
    <row r="103" spans="1:21" customFormat="1" ht="33" x14ac:dyDescent="0.25">
      <c r="A103" s="548"/>
      <c r="B103" s="550"/>
      <c r="C103" s="36"/>
      <c r="D103" s="22" t="s">
        <v>6</v>
      </c>
      <c r="E103" s="36"/>
      <c r="F103" s="236"/>
      <c r="G103" s="237"/>
      <c r="H103" s="238"/>
      <c r="I103" s="7">
        <f>H102</f>
        <v>95</v>
      </c>
      <c r="J103" s="285"/>
      <c r="K103" s="22" t="s">
        <v>6</v>
      </c>
      <c r="L103" s="285"/>
      <c r="M103" s="285"/>
      <c r="N103" s="285"/>
      <c r="O103" s="238"/>
      <c r="P103" s="7">
        <f>O102</f>
        <v>95</v>
      </c>
      <c r="Q103" s="7">
        <f>(I103+P103)/2</f>
        <v>95</v>
      </c>
      <c r="R103" s="192" t="s">
        <v>376</v>
      </c>
      <c r="S103" s="525"/>
      <c r="T103" s="247"/>
      <c r="U103" s="56"/>
    </row>
    <row r="104" spans="1:21" s="13" customFormat="1" ht="49.5" x14ac:dyDescent="0.25">
      <c r="A104" s="548"/>
      <c r="B104" s="550"/>
      <c r="C104" s="274" t="s">
        <v>28</v>
      </c>
      <c r="D104" s="25" t="s">
        <v>308</v>
      </c>
      <c r="E104" s="19"/>
      <c r="F104" s="357"/>
      <c r="G104" s="357"/>
      <c r="H104" s="353"/>
      <c r="I104" s="161"/>
      <c r="J104" s="286" t="str">
        <f>C104</f>
        <v>III</v>
      </c>
      <c r="K104" s="25" t="str">
        <f>D104</f>
        <v>Организация и проведение мероприятий - Культурно-массовых (услуга платная)</v>
      </c>
      <c r="L104" s="286"/>
      <c r="M104" s="12"/>
      <c r="N104" s="12"/>
      <c r="O104" s="353"/>
      <c r="P104" s="161"/>
      <c r="Q104" s="161"/>
      <c r="R104" s="286"/>
      <c r="S104" s="525"/>
      <c r="T104" s="46"/>
    </row>
    <row r="105" spans="1:21" ht="16.5" x14ac:dyDescent="0.25">
      <c r="A105" s="548"/>
      <c r="B105" s="550"/>
      <c r="C105" s="277" t="s">
        <v>29</v>
      </c>
      <c r="D105" s="23" t="s">
        <v>309</v>
      </c>
      <c r="E105" s="19" t="s">
        <v>25</v>
      </c>
      <c r="F105" s="249">
        <f>2390/2390*100</f>
        <v>100</v>
      </c>
      <c r="G105" s="249">
        <f>2523/2390*100</f>
        <v>105.56485355648535</v>
      </c>
      <c r="H105" s="355">
        <f>IF(G105/F105*100&gt;100,100,G105/F105*100)</f>
        <v>100</v>
      </c>
      <c r="I105" s="363"/>
      <c r="J105" s="19" t="str">
        <f>C105</f>
        <v>3.1.</v>
      </c>
      <c r="K105" s="23" t="s">
        <v>304</v>
      </c>
      <c r="L105" s="19" t="s">
        <v>38</v>
      </c>
      <c r="M105" s="366">
        <v>2390</v>
      </c>
      <c r="N105" s="366">
        <v>2523</v>
      </c>
      <c r="O105" s="355">
        <f t="shared" si="15"/>
        <v>105.56485355648535</v>
      </c>
      <c r="P105" s="161"/>
      <c r="Q105" s="161"/>
      <c r="R105" s="286"/>
      <c r="S105" s="525"/>
      <c r="T105" s="415"/>
    </row>
    <row r="106" spans="1:21" ht="70.5" customHeight="1" x14ac:dyDescent="0.25">
      <c r="A106" s="548"/>
      <c r="B106" s="550"/>
      <c r="C106" s="277" t="s">
        <v>30</v>
      </c>
      <c r="D106" s="23" t="s">
        <v>302</v>
      </c>
      <c r="E106" s="19" t="s">
        <v>25</v>
      </c>
      <c r="F106" s="371">
        <f>((13*100/13))</f>
        <v>100</v>
      </c>
      <c r="G106" s="371">
        <f>((13*100/13))</f>
        <v>100</v>
      </c>
      <c r="H106" s="355">
        <f>IF(G106/F106*100&gt;100,100,G106/F106*100)</f>
        <v>100</v>
      </c>
      <c r="I106" s="363"/>
      <c r="J106" s="19" t="str">
        <f>C106</f>
        <v>3.2.</v>
      </c>
      <c r="K106" s="23" t="s">
        <v>195</v>
      </c>
      <c r="L106" s="19" t="s">
        <v>41</v>
      </c>
      <c r="M106" s="366">
        <v>13</v>
      </c>
      <c r="N106" s="366">
        <v>13</v>
      </c>
      <c r="O106" s="355">
        <f t="shared" si="15"/>
        <v>100</v>
      </c>
      <c r="P106" s="161"/>
      <c r="Q106" s="161"/>
      <c r="R106" s="286"/>
      <c r="S106" s="525"/>
      <c r="T106" s="415"/>
    </row>
    <row r="107" spans="1:21" customFormat="1" ht="57.75" customHeight="1" x14ac:dyDescent="0.25">
      <c r="A107" s="548"/>
      <c r="B107" s="550"/>
      <c r="C107" s="277" t="s">
        <v>52</v>
      </c>
      <c r="D107" s="23" t="s">
        <v>34</v>
      </c>
      <c r="E107" s="19" t="s">
        <v>25</v>
      </c>
      <c r="F107" s="357" t="s">
        <v>364</v>
      </c>
      <c r="G107" s="364">
        <v>0</v>
      </c>
      <c r="H107" s="355">
        <v>100</v>
      </c>
      <c r="I107" s="363"/>
      <c r="J107" s="19"/>
      <c r="K107" s="23"/>
      <c r="L107" s="19"/>
      <c r="M107" s="19"/>
      <c r="N107" s="19"/>
      <c r="O107" s="355"/>
      <c r="P107" s="161"/>
      <c r="Q107" s="161"/>
      <c r="R107" s="286"/>
      <c r="S107" s="525"/>
      <c r="T107" s="46"/>
    </row>
    <row r="108" spans="1:21" s="16" customFormat="1" ht="33" x14ac:dyDescent="0.25">
      <c r="A108" s="548"/>
      <c r="B108" s="550"/>
      <c r="C108" s="187"/>
      <c r="D108" s="22" t="s">
        <v>6</v>
      </c>
      <c r="E108" s="36"/>
      <c r="F108" s="241"/>
      <c r="G108" s="242"/>
      <c r="H108" s="238"/>
      <c r="I108" s="7">
        <f>(H105+H106+H107)/3</f>
        <v>100</v>
      </c>
      <c r="J108" s="36"/>
      <c r="K108" s="22" t="s">
        <v>6</v>
      </c>
      <c r="L108" s="36"/>
      <c r="M108" s="100"/>
      <c r="N108" s="100"/>
      <c r="O108" s="238"/>
      <c r="P108" s="7">
        <f>(O105+O106)/2</f>
        <v>102.78242677824267</v>
      </c>
      <c r="Q108" s="7">
        <f>(I108+P108)/2</f>
        <v>101.39121338912133</v>
      </c>
      <c r="R108" s="192" t="s">
        <v>31</v>
      </c>
      <c r="S108" s="525"/>
      <c r="T108" s="46"/>
      <c r="U108" s="190"/>
    </row>
    <row r="109" spans="1:21" s="13" customFormat="1" ht="33" x14ac:dyDescent="0.25">
      <c r="A109" s="548"/>
      <c r="B109" s="550"/>
      <c r="C109" s="274" t="s">
        <v>42</v>
      </c>
      <c r="D109" s="25" t="s">
        <v>65</v>
      </c>
      <c r="E109" s="19"/>
      <c r="F109" s="357"/>
      <c r="G109" s="357"/>
      <c r="H109" s="353"/>
      <c r="I109" s="161"/>
      <c r="J109" s="286" t="str">
        <f>C109</f>
        <v>IV</v>
      </c>
      <c r="K109" s="25" t="str">
        <f>D109</f>
        <v>Организация деятельности клубных формирований</v>
      </c>
      <c r="L109" s="286"/>
      <c r="M109" s="19"/>
      <c r="N109" s="19"/>
      <c r="O109" s="353"/>
      <c r="P109" s="161"/>
      <c r="Q109" s="161"/>
      <c r="R109" s="286"/>
      <c r="S109" s="525"/>
      <c r="T109" s="46"/>
    </row>
    <row r="110" spans="1:21" ht="49.5" x14ac:dyDescent="0.25">
      <c r="A110" s="548"/>
      <c r="B110" s="550"/>
      <c r="C110" s="277" t="s">
        <v>43</v>
      </c>
      <c r="D110" s="23" t="s">
        <v>310</v>
      </c>
      <c r="E110" s="19" t="s">
        <v>25</v>
      </c>
      <c r="F110" s="249">
        <f>140/140*100</f>
        <v>100</v>
      </c>
      <c r="G110" s="249">
        <f>140/140*100</f>
        <v>100</v>
      </c>
      <c r="H110" s="355">
        <f>IF(G110/F110*100&gt;100,100,G110/F110*100)</f>
        <v>100</v>
      </c>
      <c r="I110" s="161"/>
      <c r="J110" s="19" t="str">
        <f t="shared" ref="J110" si="19">C110</f>
        <v>4.1.</v>
      </c>
      <c r="K110" s="23" t="s">
        <v>240</v>
      </c>
      <c r="L110" s="19" t="s">
        <v>41</v>
      </c>
      <c r="M110" s="366">
        <v>13</v>
      </c>
      <c r="N110" s="366">
        <v>13</v>
      </c>
      <c r="O110" s="355">
        <f t="shared" si="15"/>
        <v>100</v>
      </c>
      <c r="P110" s="161"/>
      <c r="Q110" s="161"/>
      <c r="R110" s="286"/>
      <c r="S110" s="525"/>
      <c r="T110" s="415"/>
    </row>
    <row r="111" spans="1:21" ht="82.5" x14ac:dyDescent="0.25">
      <c r="A111" s="548"/>
      <c r="B111" s="550"/>
      <c r="C111" s="277" t="s">
        <v>138</v>
      </c>
      <c r="D111" s="23" t="s">
        <v>303</v>
      </c>
      <c r="E111" s="19" t="s">
        <v>25</v>
      </c>
      <c r="F111" s="249">
        <f>2/13*100</f>
        <v>15.384615384615385</v>
      </c>
      <c r="G111" s="249">
        <f>2/13*100</f>
        <v>15.384615384615385</v>
      </c>
      <c r="H111" s="355">
        <f>IF(G111/F111*100&gt;100,100,G111/F111*100)</f>
        <v>100</v>
      </c>
      <c r="I111" s="161"/>
      <c r="J111" s="19" t="str">
        <f>C111</f>
        <v>4.2.</v>
      </c>
      <c r="K111" s="23" t="s">
        <v>305</v>
      </c>
      <c r="L111" s="19" t="s">
        <v>38</v>
      </c>
      <c r="M111" s="366">
        <v>140</v>
      </c>
      <c r="N111" s="366">
        <v>140</v>
      </c>
      <c r="O111" s="355">
        <f t="shared" si="15"/>
        <v>100</v>
      </c>
      <c r="P111" s="161"/>
      <c r="Q111" s="161"/>
      <c r="R111" s="286"/>
      <c r="S111" s="525"/>
      <c r="T111" s="415"/>
    </row>
    <row r="112" spans="1:21" s="16" customFormat="1" ht="33" x14ac:dyDescent="0.25">
      <c r="A112" s="548"/>
      <c r="B112" s="550"/>
      <c r="C112" s="187"/>
      <c r="D112" s="22" t="s">
        <v>6</v>
      </c>
      <c r="E112" s="36"/>
      <c r="F112" s="241"/>
      <c r="G112" s="242"/>
      <c r="H112" s="238"/>
      <c r="I112" s="7">
        <f>(H110+H111)/2</f>
        <v>100</v>
      </c>
      <c r="J112" s="36"/>
      <c r="K112" s="22" t="s">
        <v>6</v>
      </c>
      <c r="L112" s="36"/>
      <c r="M112" s="100"/>
      <c r="N112" s="100"/>
      <c r="O112" s="238"/>
      <c r="P112" s="7">
        <f>(O111+O110)/2</f>
        <v>100</v>
      </c>
      <c r="Q112" s="7">
        <f>(I112+P112)/2</f>
        <v>100</v>
      </c>
      <c r="R112" s="192" t="s">
        <v>31</v>
      </c>
      <c r="S112" s="525"/>
      <c r="T112" s="46"/>
      <c r="U112" s="190"/>
    </row>
    <row r="113" spans="1:21" customFormat="1" ht="82.5" x14ac:dyDescent="0.25">
      <c r="A113" s="548"/>
      <c r="B113" s="550"/>
      <c r="C113" s="274" t="s">
        <v>165</v>
      </c>
      <c r="D113" s="25" t="s">
        <v>306</v>
      </c>
      <c r="E113" s="19"/>
      <c r="F113" s="362"/>
      <c r="G113" s="362"/>
      <c r="H113" s="353"/>
      <c r="I113" s="161"/>
      <c r="J113" s="286" t="str">
        <f>C113</f>
        <v>V</v>
      </c>
      <c r="K113" s="25" t="s">
        <v>306</v>
      </c>
      <c r="L113" s="19"/>
      <c r="M113" s="12"/>
      <c r="N113" s="12"/>
      <c r="O113" s="353"/>
      <c r="P113" s="161"/>
      <c r="Q113" s="161"/>
      <c r="R113" s="286"/>
      <c r="S113" s="525"/>
      <c r="T113" s="46"/>
    </row>
    <row r="114" spans="1:21" ht="33" customHeight="1" x14ac:dyDescent="0.25">
      <c r="A114" s="548"/>
      <c r="B114" s="550"/>
      <c r="C114" s="516" t="s">
        <v>166</v>
      </c>
      <c r="D114" s="534" t="s">
        <v>278</v>
      </c>
      <c r="E114" s="559" t="s">
        <v>38</v>
      </c>
      <c r="F114" s="555">
        <f>48/175330*1000</f>
        <v>0.27376946329778129</v>
      </c>
      <c r="G114" s="555">
        <f>49/175330*1000</f>
        <v>0.27947299378315177</v>
      </c>
      <c r="H114" s="565">
        <f>IF(G114/F114*100&gt;100,100,G114/F114*100)</f>
        <v>100</v>
      </c>
      <c r="I114" s="561"/>
      <c r="J114" s="19" t="str">
        <f t="shared" ref="J114" si="20">C114</f>
        <v>5.1.</v>
      </c>
      <c r="K114" s="23" t="s">
        <v>195</v>
      </c>
      <c r="L114" s="19" t="s">
        <v>41</v>
      </c>
      <c r="M114" s="366">
        <v>48</v>
      </c>
      <c r="N114" s="366">
        <v>49</v>
      </c>
      <c r="O114" s="355">
        <f t="shared" si="15"/>
        <v>102.08333333333333</v>
      </c>
      <c r="P114" s="363"/>
      <c r="Q114" s="161"/>
      <c r="R114" s="286"/>
      <c r="S114" s="525"/>
      <c r="T114" s="415"/>
    </row>
    <row r="115" spans="1:21" ht="58.5" customHeight="1" x14ac:dyDescent="0.25">
      <c r="A115" s="548"/>
      <c r="B115" s="550"/>
      <c r="C115" s="517"/>
      <c r="D115" s="535"/>
      <c r="E115" s="559"/>
      <c r="F115" s="556">
        <f>56/183865*1000</f>
        <v>0.30457128871726535</v>
      </c>
      <c r="G115" s="556">
        <f>56/183865*1000</f>
        <v>0.30457128871726535</v>
      </c>
      <c r="H115" s="565">
        <f>IF(G115/F115*100&gt;100,100,G115/F115*100)</f>
        <v>100</v>
      </c>
      <c r="I115" s="561"/>
      <c r="J115" s="19" t="s">
        <v>167</v>
      </c>
      <c r="K115" s="23" t="s">
        <v>307</v>
      </c>
      <c r="L115" s="19" t="s">
        <v>38</v>
      </c>
      <c r="M115" s="366">
        <v>12850</v>
      </c>
      <c r="N115" s="366">
        <v>14277</v>
      </c>
      <c r="O115" s="355">
        <f t="shared" si="15"/>
        <v>110</v>
      </c>
      <c r="P115" s="161"/>
      <c r="Q115" s="161"/>
      <c r="R115" s="286"/>
      <c r="S115" s="525"/>
      <c r="T115" s="415"/>
    </row>
    <row r="116" spans="1:21" s="16" customFormat="1" ht="33" x14ac:dyDescent="0.25">
      <c r="A116" s="548"/>
      <c r="B116" s="550"/>
      <c r="C116" s="187"/>
      <c r="D116" s="22" t="s">
        <v>6</v>
      </c>
      <c r="E116" s="36"/>
      <c r="F116" s="241"/>
      <c r="G116" s="242"/>
      <c r="H116" s="238"/>
      <c r="I116" s="7">
        <f>H114</f>
        <v>100</v>
      </c>
      <c r="J116" s="36"/>
      <c r="K116" s="22" t="s">
        <v>6</v>
      </c>
      <c r="L116" s="36"/>
      <c r="M116" s="100"/>
      <c r="N116" s="100"/>
      <c r="O116" s="238"/>
      <c r="P116" s="7">
        <f>(O115+O114)/2</f>
        <v>106.04166666666666</v>
      </c>
      <c r="Q116" s="7">
        <f>(I116+P116)/2</f>
        <v>103.02083333333333</v>
      </c>
      <c r="R116" s="192" t="s">
        <v>31</v>
      </c>
      <c r="S116" s="525"/>
      <c r="T116" s="46"/>
      <c r="U116" s="190"/>
    </row>
    <row r="117" spans="1:21" customFormat="1" ht="66" x14ac:dyDescent="0.25">
      <c r="A117" s="548"/>
      <c r="B117" s="550"/>
      <c r="C117" s="274" t="s">
        <v>171</v>
      </c>
      <c r="D117" s="25" t="s">
        <v>311</v>
      </c>
      <c r="E117" s="286"/>
      <c r="F117" s="362"/>
      <c r="G117" s="362"/>
      <c r="H117" s="353"/>
      <c r="I117" s="161"/>
      <c r="J117" s="286" t="s">
        <v>165</v>
      </c>
      <c r="K117" s="25" t="s">
        <v>311</v>
      </c>
      <c r="L117" s="19"/>
      <c r="M117" s="19"/>
      <c r="N117" s="19"/>
      <c r="O117" s="353"/>
      <c r="P117" s="161"/>
      <c r="Q117" s="161"/>
      <c r="R117" s="286"/>
      <c r="S117" s="525"/>
      <c r="T117" s="46"/>
    </row>
    <row r="118" spans="1:21" ht="33" customHeight="1" x14ac:dyDescent="0.25">
      <c r="A118" s="548"/>
      <c r="B118" s="550"/>
      <c r="C118" s="516" t="s">
        <v>172</v>
      </c>
      <c r="D118" s="573" t="s">
        <v>279</v>
      </c>
      <c r="E118" s="559" t="s">
        <v>41</v>
      </c>
      <c r="F118" s="555">
        <f>129/175330*1000</f>
        <v>0.73575543261278731</v>
      </c>
      <c r="G118" s="555">
        <f>125/175330*1000</f>
        <v>0.71294131067130551</v>
      </c>
      <c r="H118" s="565">
        <f>IF(G118/F118*100&gt;100,100,G118/F118*100)</f>
        <v>96.899224806201545</v>
      </c>
      <c r="I118" s="561"/>
      <c r="J118" s="19" t="s">
        <v>172</v>
      </c>
      <c r="K118" s="23" t="s">
        <v>195</v>
      </c>
      <c r="L118" s="19" t="s">
        <v>41</v>
      </c>
      <c r="M118" s="369">
        <v>129</v>
      </c>
      <c r="N118" s="369">
        <v>125</v>
      </c>
      <c r="O118" s="355">
        <f t="shared" si="15"/>
        <v>96.899224806201545</v>
      </c>
      <c r="P118" s="363"/>
      <c r="Q118" s="161"/>
      <c r="R118" s="286"/>
      <c r="S118" s="525"/>
      <c r="T118" s="415"/>
    </row>
    <row r="119" spans="1:21" ht="63.75" customHeight="1" x14ac:dyDescent="0.25">
      <c r="A119" s="548"/>
      <c r="B119" s="550"/>
      <c r="C119" s="517"/>
      <c r="D119" s="573"/>
      <c r="E119" s="559"/>
      <c r="F119" s="556"/>
      <c r="G119" s="556">
        <f>140/183865*1000</f>
        <v>0.7614282217931635</v>
      </c>
      <c r="H119" s="565" t="e">
        <f>IF(G119/F119*100&gt;100,100,G119/F119*100)</f>
        <v>#DIV/0!</v>
      </c>
      <c r="I119" s="561"/>
      <c r="J119" s="19" t="s">
        <v>173</v>
      </c>
      <c r="K119" s="23" t="s">
        <v>307</v>
      </c>
      <c r="L119" s="19" t="s">
        <v>38</v>
      </c>
      <c r="M119" s="369">
        <v>36460</v>
      </c>
      <c r="N119" s="369">
        <v>37815</v>
      </c>
      <c r="O119" s="355">
        <f t="shared" si="15"/>
        <v>103.71640153592978</v>
      </c>
      <c r="P119" s="161"/>
      <c r="Q119" s="161"/>
      <c r="R119" s="286"/>
      <c r="S119" s="525"/>
      <c r="T119" s="415"/>
    </row>
    <row r="120" spans="1:21" customFormat="1" ht="39.75" customHeight="1" x14ac:dyDescent="0.25">
      <c r="A120" s="549"/>
      <c r="B120" s="551"/>
      <c r="C120" s="186"/>
      <c r="D120" s="22" t="s">
        <v>6</v>
      </c>
      <c r="E120" s="36"/>
      <c r="F120" s="239"/>
      <c r="G120" s="239"/>
      <c r="H120" s="238"/>
      <c r="I120" s="7">
        <f>H118</f>
        <v>96.899224806201545</v>
      </c>
      <c r="J120" s="36"/>
      <c r="K120" s="22" t="s">
        <v>6</v>
      </c>
      <c r="L120" s="36"/>
      <c r="M120" s="100"/>
      <c r="N120" s="100"/>
      <c r="O120" s="238"/>
      <c r="P120" s="7">
        <f>(O119+O118)/2</f>
        <v>100.30781317106566</v>
      </c>
      <c r="Q120" s="7">
        <f>(I120+P120)/2</f>
        <v>98.603518988633596</v>
      </c>
      <c r="R120" s="192" t="s">
        <v>376</v>
      </c>
      <c r="S120" s="525"/>
      <c r="T120" s="46"/>
    </row>
    <row r="121" spans="1:21" s="13" customFormat="1" ht="102.75" customHeight="1" x14ac:dyDescent="0.25">
      <c r="A121" s="547" t="s">
        <v>78</v>
      </c>
      <c r="B121" s="540" t="s">
        <v>243</v>
      </c>
      <c r="C121" s="274" t="s">
        <v>12</v>
      </c>
      <c r="D121" s="25" t="s">
        <v>244</v>
      </c>
      <c r="E121" s="19"/>
      <c r="F121" s="357"/>
      <c r="G121" s="357"/>
      <c r="H121" s="353"/>
      <c r="I121" s="161"/>
      <c r="J121" s="286" t="s">
        <v>12</v>
      </c>
      <c r="K121" s="25" t="str">
        <f>D121</f>
        <v>Реализация дополнительных общеобразовательных предпрофессиональных программ в области искусств - фортепиано</v>
      </c>
      <c r="L121" s="286"/>
      <c r="M121" s="12"/>
      <c r="N121" s="12"/>
      <c r="O121" s="353"/>
      <c r="P121" s="383"/>
      <c r="Q121" s="18"/>
      <c r="R121" s="77"/>
      <c r="S121" s="525" t="s">
        <v>287</v>
      </c>
      <c r="T121" s="46"/>
    </row>
    <row r="122" spans="1:21" ht="116.25" customHeight="1" x14ac:dyDescent="0.25">
      <c r="A122" s="548"/>
      <c r="B122" s="550"/>
      <c r="C122" s="19" t="s">
        <v>7</v>
      </c>
      <c r="D122" s="23" t="s">
        <v>245</v>
      </c>
      <c r="E122" s="19" t="s">
        <v>25</v>
      </c>
      <c r="F122" s="248" t="s">
        <v>504</v>
      </c>
      <c r="G122" s="355">
        <v>51</v>
      </c>
      <c r="H122" s="355">
        <v>100</v>
      </c>
      <c r="I122" s="363"/>
      <c r="J122" s="19" t="s">
        <v>7</v>
      </c>
      <c r="K122" s="23" t="s">
        <v>312</v>
      </c>
      <c r="L122" s="19" t="s">
        <v>370</v>
      </c>
      <c r="M122" s="366">
        <v>16095.5</v>
      </c>
      <c r="N122" s="366">
        <v>15862</v>
      </c>
      <c r="O122" s="355">
        <f t="shared" si="15"/>
        <v>98.549283961355655</v>
      </c>
      <c r="P122" s="383"/>
      <c r="Q122" s="18"/>
      <c r="R122" s="77"/>
      <c r="S122" s="529"/>
      <c r="T122" s="415"/>
    </row>
    <row r="123" spans="1:21" customFormat="1" ht="84" customHeight="1" x14ac:dyDescent="0.25">
      <c r="A123" s="548"/>
      <c r="B123" s="550"/>
      <c r="C123" s="19" t="s">
        <v>8</v>
      </c>
      <c r="D123" s="23" t="s">
        <v>34</v>
      </c>
      <c r="E123" s="19" t="s">
        <v>25</v>
      </c>
      <c r="F123" s="248" t="s">
        <v>369</v>
      </c>
      <c r="G123" s="249">
        <v>0</v>
      </c>
      <c r="H123" s="355">
        <v>100</v>
      </c>
      <c r="I123" s="363"/>
      <c r="J123" s="19"/>
      <c r="K123" s="23"/>
      <c r="L123" s="276"/>
      <c r="M123" s="19"/>
      <c r="N123" s="19"/>
      <c r="O123" s="355"/>
      <c r="P123" s="383"/>
      <c r="Q123" s="18"/>
      <c r="R123" s="77"/>
      <c r="S123" s="525"/>
      <c r="T123" s="46"/>
    </row>
    <row r="124" spans="1:21" s="16" customFormat="1" ht="33" x14ac:dyDescent="0.25">
      <c r="A124" s="548"/>
      <c r="B124" s="550"/>
      <c r="C124" s="187"/>
      <c r="D124" s="22" t="s">
        <v>6</v>
      </c>
      <c r="E124" s="36"/>
      <c r="F124" s="241"/>
      <c r="G124" s="242"/>
      <c r="H124" s="238"/>
      <c r="I124" s="7">
        <f>(H122+H123)/2</f>
        <v>100</v>
      </c>
      <c r="J124" s="36"/>
      <c r="K124" s="22" t="s">
        <v>6</v>
      </c>
      <c r="L124" s="36"/>
      <c r="M124" s="100"/>
      <c r="N124" s="100"/>
      <c r="O124" s="238"/>
      <c r="P124" s="7">
        <f>O122</f>
        <v>98.549283961355655</v>
      </c>
      <c r="Q124" s="7">
        <f>(I124+P124)/2</f>
        <v>99.274641980677828</v>
      </c>
      <c r="R124" s="192" t="s">
        <v>376</v>
      </c>
      <c r="S124" s="525"/>
      <c r="T124" s="46"/>
      <c r="U124" s="190"/>
    </row>
    <row r="125" spans="1:21" s="13" customFormat="1" ht="123" customHeight="1" x14ac:dyDescent="0.25">
      <c r="A125" s="548"/>
      <c r="B125" s="550"/>
      <c r="C125" s="286" t="s">
        <v>13</v>
      </c>
      <c r="D125" s="25" t="s">
        <v>246</v>
      </c>
      <c r="E125" s="19"/>
      <c r="F125" s="357"/>
      <c r="G125" s="357"/>
      <c r="H125" s="353"/>
      <c r="I125" s="161"/>
      <c r="J125" s="286" t="s">
        <v>13</v>
      </c>
      <c r="K125" s="25" t="str">
        <f>D125</f>
        <v>Реализация дополнительных общеобразовательных предпрофессиональных программ в области искусств - духовые и ударные инструменты</v>
      </c>
      <c r="L125" s="286"/>
      <c r="M125" s="12"/>
      <c r="N125" s="12"/>
      <c r="O125" s="353"/>
      <c r="P125" s="383"/>
      <c r="Q125" s="18"/>
      <c r="R125" s="77"/>
      <c r="S125" s="525"/>
      <c r="T125" s="46"/>
    </row>
    <row r="126" spans="1:21" ht="116.25" customHeight="1" x14ac:dyDescent="0.25">
      <c r="A126" s="548"/>
      <c r="B126" s="550"/>
      <c r="C126" s="19" t="s">
        <v>14</v>
      </c>
      <c r="D126" s="23" t="s">
        <v>245</v>
      </c>
      <c r="E126" s="19" t="s">
        <v>25</v>
      </c>
      <c r="F126" s="248" t="s">
        <v>504</v>
      </c>
      <c r="G126" s="355">
        <v>51</v>
      </c>
      <c r="H126" s="355">
        <v>100</v>
      </c>
      <c r="I126" s="363"/>
      <c r="J126" s="19" t="s">
        <v>14</v>
      </c>
      <c r="K126" s="23" t="s">
        <v>312</v>
      </c>
      <c r="L126" s="19" t="s">
        <v>370</v>
      </c>
      <c r="M126" s="366">
        <v>13212.5</v>
      </c>
      <c r="N126" s="366">
        <v>13721</v>
      </c>
      <c r="O126" s="355">
        <f t="shared" si="15"/>
        <v>103.84862819299904</v>
      </c>
      <c r="P126" s="383"/>
      <c r="Q126" s="18"/>
      <c r="R126" s="77"/>
      <c r="S126" s="525"/>
      <c r="T126" s="415"/>
    </row>
    <row r="127" spans="1:21" customFormat="1" ht="74.25" customHeight="1" x14ac:dyDescent="0.25">
      <c r="A127" s="548"/>
      <c r="B127" s="550"/>
      <c r="C127" s="19" t="s">
        <v>15</v>
      </c>
      <c r="D127" s="23" t="s">
        <v>34</v>
      </c>
      <c r="E127" s="19" t="s">
        <v>25</v>
      </c>
      <c r="F127" s="248" t="s">
        <v>369</v>
      </c>
      <c r="G127" s="249">
        <v>0</v>
      </c>
      <c r="H127" s="355">
        <v>100</v>
      </c>
      <c r="I127" s="363"/>
      <c r="J127" s="19"/>
      <c r="K127" s="23"/>
      <c r="L127" s="276"/>
      <c r="M127" s="12"/>
      <c r="N127" s="12"/>
      <c r="O127" s="355"/>
      <c r="P127" s="384"/>
      <c r="Q127" s="18"/>
      <c r="R127" s="77"/>
      <c r="S127" s="525"/>
      <c r="T127" s="46"/>
    </row>
    <row r="128" spans="1:21" s="16" customFormat="1" ht="33" x14ac:dyDescent="0.25">
      <c r="A128" s="548"/>
      <c r="B128" s="550"/>
      <c r="C128" s="187"/>
      <c r="D128" s="22" t="s">
        <v>6</v>
      </c>
      <c r="E128" s="36"/>
      <c r="F128" s="241"/>
      <c r="G128" s="242"/>
      <c r="H128" s="238"/>
      <c r="I128" s="7">
        <f>(H126+H127)/2</f>
        <v>100</v>
      </c>
      <c r="J128" s="36"/>
      <c r="K128" s="22" t="s">
        <v>6</v>
      </c>
      <c r="L128" s="36"/>
      <c r="M128" s="100"/>
      <c r="N128" s="100"/>
      <c r="O128" s="238"/>
      <c r="P128" s="7">
        <f>O126</f>
        <v>103.84862819299904</v>
      </c>
      <c r="Q128" s="7">
        <f>(I128+P128)/2</f>
        <v>101.92431409649953</v>
      </c>
      <c r="R128" s="192" t="s">
        <v>31</v>
      </c>
      <c r="S128" s="525"/>
      <c r="T128" s="46"/>
      <c r="U128" s="190"/>
    </row>
    <row r="129" spans="1:21" s="13" customFormat="1" ht="97.5" customHeight="1" x14ac:dyDescent="0.25">
      <c r="A129" s="548"/>
      <c r="B129" s="550"/>
      <c r="C129" s="286" t="s">
        <v>28</v>
      </c>
      <c r="D129" s="25" t="s">
        <v>247</v>
      </c>
      <c r="E129" s="19"/>
      <c r="F129" s="357"/>
      <c r="G129" s="357"/>
      <c r="H129" s="353"/>
      <c r="I129" s="161"/>
      <c r="J129" s="286" t="str">
        <f>C129</f>
        <v>III</v>
      </c>
      <c r="K129" s="25" t="str">
        <f>D129</f>
        <v>Реализация дополнительных общеобразовательных предпрофессиональных программ в области искусств - струнные инструменты</v>
      </c>
      <c r="L129" s="286"/>
      <c r="M129" s="12"/>
      <c r="N129" s="12"/>
      <c r="O129" s="353"/>
      <c r="P129" s="383"/>
      <c r="Q129" s="18"/>
      <c r="R129" s="77"/>
      <c r="S129" s="525"/>
      <c r="T129" s="46"/>
    </row>
    <row r="130" spans="1:21" ht="117" customHeight="1" x14ac:dyDescent="0.25">
      <c r="A130" s="548"/>
      <c r="B130" s="550"/>
      <c r="C130" s="19" t="s">
        <v>29</v>
      </c>
      <c r="D130" s="23" t="s">
        <v>245</v>
      </c>
      <c r="E130" s="19" t="s">
        <v>25</v>
      </c>
      <c r="F130" s="248" t="s">
        <v>504</v>
      </c>
      <c r="G130" s="355">
        <v>51</v>
      </c>
      <c r="H130" s="355">
        <v>100</v>
      </c>
      <c r="I130" s="363"/>
      <c r="J130" s="19" t="str">
        <f>C130</f>
        <v>3.1.</v>
      </c>
      <c r="K130" s="23" t="s">
        <v>312</v>
      </c>
      <c r="L130" s="275" t="s">
        <v>370</v>
      </c>
      <c r="M130" s="366">
        <v>16747.5</v>
      </c>
      <c r="N130" s="366">
        <v>16463.5</v>
      </c>
      <c r="O130" s="355">
        <f t="shared" si="15"/>
        <v>98.304224511121063</v>
      </c>
      <c r="P130" s="92"/>
      <c r="Q130" s="18"/>
      <c r="R130" s="77"/>
      <c r="S130" s="525"/>
      <c r="T130" s="415"/>
    </row>
    <row r="131" spans="1:21" customFormat="1" ht="66" customHeight="1" x14ac:dyDescent="0.25">
      <c r="A131" s="548"/>
      <c r="B131" s="550"/>
      <c r="C131" s="19" t="s">
        <v>30</v>
      </c>
      <c r="D131" s="23" t="s">
        <v>34</v>
      </c>
      <c r="E131" s="19" t="s">
        <v>25</v>
      </c>
      <c r="F131" s="248" t="s">
        <v>369</v>
      </c>
      <c r="G131" s="249">
        <v>0</v>
      </c>
      <c r="H131" s="355">
        <v>100</v>
      </c>
      <c r="I131" s="363"/>
      <c r="J131" s="19"/>
      <c r="K131" s="19"/>
      <c r="L131" s="276"/>
      <c r="M131" s="19"/>
      <c r="N131" s="19"/>
      <c r="O131" s="355"/>
      <c r="P131" s="385"/>
      <c r="Q131" s="18"/>
      <c r="R131" s="77"/>
      <c r="S131" s="525"/>
      <c r="T131" s="46"/>
    </row>
    <row r="132" spans="1:21" s="16" customFormat="1" ht="33" x14ac:dyDescent="0.25">
      <c r="A132" s="548"/>
      <c r="B132" s="550"/>
      <c r="C132" s="187"/>
      <c r="D132" s="22" t="s">
        <v>6</v>
      </c>
      <c r="E132" s="36"/>
      <c r="F132" s="241"/>
      <c r="G132" s="242"/>
      <c r="H132" s="238"/>
      <c r="I132" s="7">
        <f>(H130+H131)/2</f>
        <v>100</v>
      </c>
      <c r="J132" s="36"/>
      <c r="K132" s="22" t="s">
        <v>6</v>
      </c>
      <c r="L132" s="36"/>
      <c r="M132" s="100"/>
      <c r="N132" s="100"/>
      <c r="O132" s="238"/>
      <c r="P132" s="7">
        <f>O130</f>
        <v>98.304224511121063</v>
      </c>
      <c r="Q132" s="7">
        <f>(I132+P132)/2</f>
        <v>99.152112255560525</v>
      </c>
      <c r="R132" s="192" t="s">
        <v>376</v>
      </c>
      <c r="S132" s="525"/>
      <c r="T132" s="46"/>
      <c r="U132" s="190"/>
    </row>
    <row r="133" spans="1:21" s="13" customFormat="1" ht="99.75" customHeight="1" x14ac:dyDescent="0.25">
      <c r="A133" s="548"/>
      <c r="B133" s="550"/>
      <c r="C133" s="286" t="s">
        <v>42</v>
      </c>
      <c r="D133" s="25" t="s">
        <v>248</v>
      </c>
      <c r="E133" s="19"/>
      <c r="F133" s="357"/>
      <c r="G133" s="357"/>
      <c r="H133" s="353"/>
      <c r="I133" s="161"/>
      <c r="J133" s="286" t="str">
        <f>C133</f>
        <v>IV</v>
      </c>
      <c r="K133" s="25" t="str">
        <f>D133</f>
        <v>Реализация дополнительных общеобразовательных предпрофессиональных программ в области искусств - народные инструменты</v>
      </c>
      <c r="L133" s="286"/>
      <c r="M133" s="12"/>
      <c r="N133" s="12"/>
      <c r="O133" s="353"/>
      <c r="P133" s="383"/>
      <c r="Q133" s="18"/>
      <c r="R133" s="365"/>
      <c r="S133" s="525"/>
      <c r="T133" s="46"/>
    </row>
    <row r="134" spans="1:21" ht="108" customHeight="1" x14ac:dyDescent="0.25">
      <c r="A134" s="548"/>
      <c r="B134" s="550"/>
      <c r="C134" s="19" t="s">
        <v>43</v>
      </c>
      <c r="D134" s="23" t="s">
        <v>245</v>
      </c>
      <c r="E134" s="19" t="s">
        <v>25</v>
      </c>
      <c r="F134" s="248" t="s">
        <v>504</v>
      </c>
      <c r="G134" s="355">
        <v>51</v>
      </c>
      <c r="H134" s="355">
        <v>100</v>
      </c>
      <c r="I134" s="363"/>
      <c r="J134" s="19" t="str">
        <f>C134</f>
        <v>4.1.</v>
      </c>
      <c r="K134" s="23" t="s">
        <v>312</v>
      </c>
      <c r="L134" s="19" t="s">
        <v>370</v>
      </c>
      <c r="M134" s="366">
        <v>16992.5</v>
      </c>
      <c r="N134" s="366">
        <v>16689</v>
      </c>
      <c r="O134" s="355">
        <f t="shared" si="15"/>
        <v>98.213917904958066</v>
      </c>
      <c r="P134" s="92"/>
      <c r="Q134" s="18"/>
      <c r="R134" s="77"/>
      <c r="S134" s="525"/>
      <c r="T134" s="415"/>
    </row>
    <row r="135" spans="1:21" customFormat="1" ht="73.5" customHeight="1" x14ac:dyDescent="0.25">
      <c r="A135" s="548"/>
      <c r="B135" s="550"/>
      <c r="C135" s="19" t="s">
        <v>138</v>
      </c>
      <c r="D135" s="23" t="s">
        <v>34</v>
      </c>
      <c r="E135" s="19" t="s">
        <v>25</v>
      </c>
      <c r="F135" s="248" t="s">
        <v>369</v>
      </c>
      <c r="G135" s="249">
        <v>0</v>
      </c>
      <c r="H135" s="355">
        <v>100</v>
      </c>
      <c r="I135" s="363"/>
      <c r="J135" s="19"/>
      <c r="K135" s="19"/>
      <c r="L135" s="276"/>
      <c r="M135" s="19"/>
      <c r="N135" s="19"/>
      <c r="O135" s="355"/>
      <c r="P135" s="385"/>
      <c r="Q135" s="18"/>
      <c r="R135" s="77"/>
      <c r="S135" s="525"/>
      <c r="T135" s="46"/>
    </row>
    <row r="136" spans="1:21" s="16" customFormat="1" ht="41.25" customHeight="1" x14ac:dyDescent="0.25">
      <c r="A136" s="548"/>
      <c r="B136" s="550"/>
      <c r="C136" s="187"/>
      <c r="D136" s="22" t="s">
        <v>6</v>
      </c>
      <c r="E136" s="36"/>
      <c r="F136" s="241"/>
      <c r="G136" s="242"/>
      <c r="H136" s="238"/>
      <c r="I136" s="7">
        <f>(H134+H135)/2</f>
        <v>100</v>
      </c>
      <c r="J136" s="36"/>
      <c r="K136" s="22" t="s">
        <v>6</v>
      </c>
      <c r="L136" s="36"/>
      <c r="M136" s="100"/>
      <c r="N136" s="100"/>
      <c r="O136" s="238"/>
      <c r="P136" s="7">
        <f>O134</f>
        <v>98.213917904958066</v>
      </c>
      <c r="Q136" s="7">
        <f>(I136+P136)/2</f>
        <v>99.106958952479033</v>
      </c>
      <c r="R136" s="192" t="s">
        <v>376</v>
      </c>
      <c r="S136" s="525"/>
      <c r="T136" s="46"/>
      <c r="U136" s="190"/>
    </row>
    <row r="137" spans="1:21" s="16" customFormat="1" ht="90" customHeight="1" x14ac:dyDescent="0.25">
      <c r="A137" s="548"/>
      <c r="B137" s="550"/>
      <c r="C137" s="187"/>
      <c r="D137" s="25" t="s">
        <v>579</v>
      </c>
      <c r="E137" s="19"/>
      <c r="F137" s="357"/>
      <c r="G137" s="357"/>
      <c r="H137" s="353"/>
      <c r="I137" s="161"/>
      <c r="J137" s="286">
        <f>C137</f>
        <v>0</v>
      </c>
      <c r="K137" s="25" t="s">
        <v>579</v>
      </c>
      <c r="L137" s="286"/>
      <c r="M137" s="12"/>
      <c r="N137" s="12"/>
      <c r="O137" s="353"/>
      <c r="P137" s="383"/>
      <c r="Q137" s="18"/>
      <c r="R137" s="365"/>
      <c r="S137" s="525"/>
      <c r="T137" s="46"/>
      <c r="U137" s="190"/>
    </row>
    <row r="138" spans="1:21" s="418" customFormat="1" ht="135" customHeight="1" x14ac:dyDescent="0.25">
      <c r="A138" s="548"/>
      <c r="B138" s="550"/>
      <c r="C138" s="187"/>
      <c r="D138" s="23" t="s">
        <v>245</v>
      </c>
      <c r="E138" s="19" t="s">
        <v>25</v>
      </c>
      <c r="F138" s="248" t="s">
        <v>504</v>
      </c>
      <c r="G138" s="355">
        <v>51</v>
      </c>
      <c r="H138" s="355">
        <v>100</v>
      </c>
      <c r="I138" s="363"/>
      <c r="J138" s="19">
        <f>C138</f>
        <v>0</v>
      </c>
      <c r="K138" s="23" t="s">
        <v>312</v>
      </c>
      <c r="L138" s="19" t="s">
        <v>370</v>
      </c>
      <c r="M138" s="366">
        <v>1960</v>
      </c>
      <c r="N138" s="366">
        <v>2156</v>
      </c>
      <c r="O138" s="355">
        <f t="shared" ref="O138" si="21">IF(N138/M138*100&gt;110,110,N138/M138*100)</f>
        <v>110.00000000000001</v>
      </c>
      <c r="P138" s="92"/>
      <c r="Q138" s="18"/>
      <c r="R138" s="77"/>
      <c r="S138" s="525"/>
      <c r="T138" s="415"/>
      <c r="U138" s="417"/>
    </row>
    <row r="139" spans="1:21" s="16" customFormat="1" ht="61.5" customHeight="1" x14ac:dyDescent="0.25">
      <c r="A139" s="548"/>
      <c r="B139" s="550"/>
      <c r="C139" s="187"/>
      <c r="D139" s="23" t="s">
        <v>34</v>
      </c>
      <c r="E139" s="19" t="s">
        <v>25</v>
      </c>
      <c r="F139" s="248" t="s">
        <v>369</v>
      </c>
      <c r="G139" s="249">
        <v>0</v>
      </c>
      <c r="H139" s="355">
        <v>100</v>
      </c>
      <c r="I139" s="363"/>
      <c r="J139" s="19"/>
      <c r="K139" s="19"/>
      <c r="L139" s="276"/>
      <c r="M139" s="19"/>
      <c r="N139" s="19"/>
      <c r="O139" s="355"/>
      <c r="P139" s="385"/>
      <c r="Q139" s="18"/>
      <c r="R139" s="77"/>
      <c r="S139" s="525"/>
      <c r="T139" s="46"/>
      <c r="U139" s="190"/>
    </row>
    <row r="140" spans="1:21" s="16" customFormat="1" ht="33" x14ac:dyDescent="0.25">
      <c r="A140" s="548"/>
      <c r="B140" s="550"/>
      <c r="C140" s="187"/>
      <c r="D140" s="22" t="s">
        <v>6</v>
      </c>
      <c r="E140" s="36"/>
      <c r="F140" s="241"/>
      <c r="G140" s="242"/>
      <c r="H140" s="238"/>
      <c r="I140" s="7">
        <f>(H138+H139)/2</f>
        <v>100</v>
      </c>
      <c r="J140" s="36"/>
      <c r="K140" s="22" t="s">
        <v>6</v>
      </c>
      <c r="L140" s="36"/>
      <c r="M140" s="100"/>
      <c r="N140" s="100"/>
      <c r="O140" s="238"/>
      <c r="P140" s="7">
        <f>O138</f>
        <v>110.00000000000001</v>
      </c>
      <c r="Q140" s="7">
        <f>(I140+P140)/2</f>
        <v>105</v>
      </c>
      <c r="R140" s="192" t="s">
        <v>31</v>
      </c>
      <c r="S140" s="525"/>
      <c r="T140" s="46"/>
      <c r="U140" s="190"/>
    </row>
    <row r="141" spans="1:21" s="13" customFormat="1" ht="75" customHeight="1" x14ac:dyDescent="0.25">
      <c r="A141" s="548"/>
      <c r="B141" s="550"/>
      <c r="C141" s="286" t="s">
        <v>165</v>
      </c>
      <c r="D141" s="25" t="s">
        <v>250</v>
      </c>
      <c r="E141" s="19"/>
      <c r="F141" s="357"/>
      <c r="G141" s="357"/>
      <c r="H141" s="353"/>
      <c r="I141" s="161"/>
      <c r="J141" s="286" t="str">
        <f>C141</f>
        <v>V</v>
      </c>
      <c r="K141" s="25" t="str">
        <f>D141</f>
        <v xml:space="preserve">Реализация дополнительных общеобразовательных общеразвивающих программ в области искусств </v>
      </c>
      <c r="L141" s="286"/>
      <c r="M141" s="12"/>
      <c r="N141" s="12"/>
      <c r="O141" s="353"/>
      <c r="P141" s="383"/>
      <c r="Q141" s="18"/>
      <c r="R141" s="77"/>
      <c r="S141" s="525"/>
      <c r="T141" s="46"/>
    </row>
    <row r="142" spans="1:21" ht="105.75" customHeight="1" x14ac:dyDescent="0.25">
      <c r="A142" s="548"/>
      <c r="B142" s="550"/>
      <c r="C142" s="19" t="s">
        <v>166</v>
      </c>
      <c r="D142" s="23" t="s">
        <v>251</v>
      </c>
      <c r="E142" s="19" t="s">
        <v>25</v>
      </c>
      <c r="F142" s="248" t="s">
        <v>504</v>
      </c>
      <c r="G142" s="367">
        <v>50</v>
      </c>
      <c r="H142" s="355">
        <v>100</v>
      </c>
      <c r="I142" s="363"/>
      <c r="J142" s="19" t="str">
        <f>C142</f>
        <v>5.1.</v>
      </c>
      <c r="K142" s="23" t="s">
        <v>312</v>
      </c>
      <c r="L142" s="19" t="s">
        <v>206</v>
      </c>
      <c r="M142" s="366">
        <v>69685</v>
      </c>
      <c r="N142" s="366">
        <v>69382</v>
      </c>
      <c r="O142" s="355">
        <f t="shared" si="15"/>
        <v>99.565186195020445</v>
      </c>
      <c r="P142" s="92"/>
      <c r="Q142" s="18"/>
      <c r="R142" s="77"/>
      <c r="S142" s="525"/>
      <c r="T142" s="415"/>
    </row>
    <row r="143" spans="1:21" customFormat="1" ht="68.25" customHeight="1" x14ac:dyDescent="0.25">
      <c r="A143" s="548"/>
      <c r="B143" s="550"/>
      <c r="C143" s="19" t="s">
        <v>167</v>
      </c>
      <c r="D143" s="23" t="s">
        <v>34</v>
      </c>
      <c r="E143" s="19" t="s">
        <v>25</v>
      </c>
      <c r="F143" s="248" t="s">
        <v>369</v>
      </c>
      <c r="G143" s="249">
        <v>0</v>
      </c>
      <c r="H143" s="355">
        <v>100</v>
      </c>
      <c r="I143" s="363"/>
      <c r="J143" s="19"/>
      <c r="K143" s="23"/>
      <c r="L143" s="19"/>
      <c r="M143" s="19"/>
      <c r="N143" s="19"/>
      <c r="O143" s="355"/>
      <c r="P143" s="385"/>
      <c r="Q143" s="18"/>
      <c r="R143" s="77"/>
      <c r="S143" s="525"/>
      <c r="T143" s="46"/>
    </row>
    <row r="144" spans="1:21" customFormat="1" ht="25.5" customHeight="1" x14ac:dyDescent="0.25">
      <c r="A144" s="548"/>
      <c r="B144" s="550"/>
      <c r="C144" s="19" t="s">
        <v>168</v>
      </c>
      <c r="D144" s="23" t="s">
        <v>313</v>
      </c>
      <c r="E144" s="19" t="s">
        <v>38</v>
      </c>
      <c r="F144" s="386">
        <v>230</v>
      </c>
      <c r="G144" s="357">
        <v>229</v>
      </c>
      <c r="H144" s="355">
        <f>IF(G144/F144*100&gt;100,100,G144/F144*100)</f>
        <v>99.565217391304344</v>
      </c>
      <c r="I144" s="363"/>
      <c r="J144" s="19"/>
      <c r="K144" s="23"/>
      <c r="L144" s="19"/>
      <c r="M144" s="19"/>
      <c r="N144" s="19"/>
      <c r="O144" s="355"/>
      <c r="P144" s="385"/>
      <c r="Q144" s="18"/>
      <c r="R144" s="77"/>
      <c r="S144" s="525"/>
      <c r="T144" s="46"/>
    </row>
    <row r="145" spans="1:21" customFormat="1" ht="57" customHeight="1" x14ac:dyDescent="0.25">
      <c r="A145" s="549"/>
      <c r="B145" s="551"/>
      <c r="C145" s="36"/>
      <c r="D145" s="22" t="s">
        <v>6</v>
      </c>
      <c r="E145" s="36"/>
      <c r="F145" s="238"/>
      <c r="G145" s="238"/>
      <c r="H145" s="238"/>
      <c r="I145" s="194">
        <f>(H142+H143+H144)/3</f>
        <v>99.855072463768124</v>
      </c>
      <c r="J145" s="36"/>
      <c r="K145" s="22" t="s">
        <v>6</v>
      </c>
      <c r="L145" s="36"/>
      <c r="M145" s="100"/>
      <c r="N145" s="100"/>
      <c r="O145" s="238"/>
      <c r="P145" s="7">
        <f>O142</f>
        <v>99.565186195020445</v>
      </c>
      <c r="Q145" s="7">
        <f>(I145+P145)/2</f>
        <v>99.710129329394277</v>
      </c>
      <c r="R145" s="192" t="s">
        <v>376</v>
      </c>
      <c r="S145" s="525"/>
      <c r="T145" s="46"/>
    </row>
    <row r="146" spans="1:21" s="13" customFormat="1" ht="83.25" customHeight="1" x14ac:dyDescent="0.25">
      <c r="A146" s="547" t="s">
        <v>79</v>
      </c>
      <c r="B146" s="540" t="s">
        <v>252</v>
      </c>
      <c r="C146" s="274" t="s">
        <v>12</v>
      </c>
      <c r="D146" s="25" t="s">
        <v>253</v>
      </c>
      <c r="E146" s="19"/>
      <c r="F146" s="357"/>
      <c r="G146" s="357"/>
      <c r="H146" s="353"/>
      <c r="I146" s="161"/>
      <c r="J146" s="286" t="s">
        <v>12</v>
      </c>
      <c r="K146" s="25" t="str">
        <f>D146</f>
        <v>Реализация дополнительных общеобразовательных предпрофессиональных программ в области искусств - живопись</v>
      </c>
      <c r="L146" s="286"/>
      <c r="M146" s="12"/>
      <c r="N146" s="12"/>
      <c r="O146" s="353"/>
      <c r="P146" s="383"/>
      <c r="Q146" s="18"/>
      <c r="R146" s="286"/>
      <c r="S146" s="525" t="s">
        <v>287</v>
      </c>
      <c r="T146" s="46"/>
    </row>
    <row r="147" spans="1:21" ht="118.5" customHeight="1" x14ac:dyDescent="0.25">
      <c r="A147" s="548"/>
      <c r="B147" s="550"/>
      <c r="C147" s="19" t="s">
        <v>7</v>
      </c>
      <c r="D147" s="23" t="s">
        <v>245</v>
      </c>
      <c r="E147" s="19" t="s">
        <v>25</v>
      </c>
      <c r="F147" s="248" t="s">
        <v>504</v>
      </c>
      <c r="G147" s="355">
        <v>71</v>
      </c>
      <c r="H147" s="355">
        <v>100</v>
      </c>
      <c r="I147" s="363"/>
      <c r="J147" s="19" t="s">
        <v>7</v>
      </c>
      <c r="K147" s="23" t="s">
        <v>312</v>
      </c>
      <c r="L147" s="19" t="s">
        <v>370</v>
      </c>
      <c r="M147" s="387">
        <v>72817</v>
      </c>
      <c r="N147" s="387">
        <v>68562.7</v>
      </c>
      <c r="O147" s="355">
        <f t="shared" ref="O147:O209" si="22">IF(N147/M147*100&gt;110,110,N147/M147*100)</f>
        <v>94.157545628081351</v>
      </c>
      <c r="P147" s="92"/>
      <c r="Q147" s="18"/>
      <c r="R147" s="286"/>
      <c r="S147" s="525"/>
      <c r="T147" s="415"/>
    </row>
    <row r="148" spans="1:21" customFormat="1" ht="62.25" customHeight="1" x14ac:dyDescent="0.25">
      <c r="A148" s="548"/>
      <c r="B148" s="550"/>
      <c r="C148" s="19" t="s">
        <v>8</v>
      </c>
      <c r="D148" s="23" t="s">
        <v>34</v>
      </c>
      <c r="E148" s="19" t="s">
        <v>25</v>
      </c>
      <c r="F148" s="248" t="s">
        <v>369</v>
      </c>
      <c r="G148" s="249">
        <v>0</v>
      </c>
      <c r="H148" s="355">
        <v>100</v>
      </c>
      <c r="I148" s="363"/>
      <c r="J148" s="19"/>
      <c r="K148" s="19"/>
      <c r="L148" s="276"/>
      <c r="M148" s="19"/>
      <c r="N148" s="19"/>
      <c r="O148" s="355"/>
      <c r="P148" s="385"/>
      <c r="Q148" s="18"/>
      <c r="R148" s="286"/>
      <c r="S148" s="525"/>
      <c r="T148" s="46"/>
    </row>
    <row r="149" spans="1:21" s="16" customFormat="1" ht="33" x14ac:dyDescent="0.25">
      <c r="A149" s="548"/>
      <c r="B149" s="550"/>
      <c r="C149" s="187"/>
      <c r="D149" s="22" t="s">
        <v>6</v>
      </c>
      <c r="E149" s="36"/>
      <c r="F149" s="99"/>
      <c r="G149" s="242"/>
      <c r="H149" s="238"/>
      <c r="I149" s="7">
        <f>(H147+H148)/2</f>
        <v>100</v>
      </c>
      <c r="J149" s="36"/>
      <c r="K149" s="22" t="s">
        <v>6</v>
      </c>
      <c r="L149" s="36"/>
      <c r="M149" s="100"/>
      <c r="N149" s="100"/>
      <c r="O149" s="238"/>
      <c r="P149" s="7">
        <f>O147</f>
        <v>94.157545628081351</v>
      </c>
      <c r="Q149" s="7">
        <f>(I149+P149)/2</f>
        <v>97.078772814040676</v>
      </c>
      <c r="R149" s="192" t="s">
        <v>376</v>
      </c>
      <c r="S149" s="525"/>
      <c r="T149" s="46"/>
      <c r="U149" s="190"/>
    </row>
    <row r="150" spans="1:21" s="13" customFormat="1" ht="104.25" customHeight="1" x14ac:dyDescent="0.25">
      <c r="A150" s="548"/>
      <c r="B150" s="550"/>
      <c r="C150" s="286" t="s">
        <v>13</v>
      </c>
      <c r="D150" s="25" t="s">
        <v>254</v>
      </c>
      <c r="E150" s="19"/>
      <c r="F150" s="248"/>
      <c r="G150" s="357"/>
      <c r="H150" s="353"/>
      <c r="I150" s="161"/>
      <c r="J150" s="286" t="s">
        <v>13</v>
      </c>
      <c r="K150" s="25" t="str">
        <f>D150</f>
        <v>Реализация дополнительных общеобразовательных предпрофессиональных программ в области искусств - дизайн</v>
      </c>
      <c r="L150" s="286"/>
      <c r="M150" s="12"/>
      <c r="N150" s="12"/>
      <c r="O150" s="353"/>
      <c r="P150" s="383"/>
      <c r="Q150" s="18"/>
      <c r="R150" s="286"/>
      <c r="S150" s="525"/>
      <c r="T150" s="46"/>
    </row>
    <row r="151" spans="1:21" ht="120" customHeight="1" x14ac:dyDescent="0.25">
      <c r="A151" s="548"/>
      <c r="B151" s="550"/>
      <c r="C151" s="19" t="s">
        <v>14</v>
      </c>
      <c r="D151" s="23" t="s">
        <v>245</v>
      </c>
      <c r="E151" s="19" t="s">
        <v>25</v>
      </c>
      <c r="F151" s="248" t="s">
        <v>504</v>
      </c>
      <c r="G151" s="355">
        <v>71</v>
      </c>
      <c r="H151" s="355">
        <v>100</v>
      </c>
      <c r="I151" s="363"/>
      <c r="J151" s="19" t="s">
        <v>14</v>
      </c>
      <c r="K151" s="23" t="s">
        <v>312</v>
      </c>
      <c r="L151" s="19" t="s">
        <v>370</v>
      </c>
      <c r="M151" s="387">
        <v>31166.400000000001</v>
      </c>
      <c r="N151" s="387">
        <v>30166.7</v>
      </c>
      <c r="O151" s="355">
        <f t="shared" si="22"/>
        <v>96.792378972226501</v>
      </c>
      <c r="P151" s="92"/>
      <c r="Q151" s="18"/>
      <c r="R151" s="286"/>
      <c r="S151" s="525"/>
      <c r="T151" s="415"/>
    </row>
    <row r="152" spans="1:21" customFormat="1" ht="79.5" customHeight="1" x14ac:dyDescent="0.25">
      <c r="A152" s="548"/>
      <c r="B152" s="550"/>
      <c r="C152" s="19" t="s">
        <v>15</v>
      </c>
      <c r="D152" s="23" t="s">
        <v>34</v>
      </c>
      <c r="E152" s="19" t="s">
        <v>25</v>
      </c>
      <c r="F152" s="248" t="s">
        <v>369</v>
      </c>
      <c r="G152" s="249">
        <v>0</v>
      </c>
      <c r="H152" s="355">
        <v>100</v>
      </c>
      <c r="I152" s="363"/>
      <c r="J152" s="19"/>
      <c r="K152" s="19"/>
      <c r="L152" s="276"/>
      <c r="M152" s="19"/>
      <c r="N152" s="19"/>
      <c r="O152" s="355"/>
      <c r="P152" s="385"/>
      <c r="Q152" s="18"/>
      <c r="R152" s="286"/>
      <c r="S152" s="525"/>
      <c r="T152" s="46"/>
    </row>
    <row r="153" spans="1:21" s="16" customFormat="1" ht="33" x14ac:dyDescent="0.25">
      <c r="A153" s="548"/>
      <c r="B153" s="550"/>
      <c r="C153" s="187"/>
      <c r="D153" s="22" t="s">
        <v>6</v>
      </c>
      <c r="E153" s="36"/>
      <c r="F153" s="99"/>
      <c r="G153" s="242"/>
      <c r="H153" s="238"/>
      <c r="I153" s="7">
        <f>(H151+H152)/2</f>
        <v>100</v>
      </c>
      <c r="J153" s="36"/>
      <c r="K153" s="22" t="s">
        <v>6</v>
      </c>
      <c r="L153" s="36"/>
      <c r="M153" s="100"/>
      <c r="N153" s="100"/>
      <c r="O153" s="238"/>
      <c r="P153" s="7">
        <f>O151</f>
        <v>96.792378972226501</v>
      </c>
      <c r="Q153" s="7">
        <f>(I153+P153)/2</f>
        <v>98.396189486113258</v>
      </c>
      <c r="R153" s="192" t="s">
        <v>376</v>
      </c>
      <c r="S153" s="525"/>
      <c r="T153" s="46"/>
      <c r="U153" s="190"/>
    </row>
    <row r="154" spans="1:21" s="13" customFormat="1" ht="95.25" customHeight="1" x14ac:dyDescent="0.25">
      <c r="A154" s="548"/>
      <c r="B154" s="550"/>
      <c r="C154" s="286" t="s">
        <v>28</v>
      </c>
      <c r="D154" s="25" t="s">
        <v>458</v>
      </c>
      <c r="E154" s="19"/>
      <c r="F154" s="248"/>
      <c r="G154" s="357"/>
      <c r="H154" s="353"/>
      <c r="I154" s="161"/>
      <c r="J154" s="286" t="str">
        <f>C154</f>
        <v>III</v>
      </c>
      <c r="K154" s="25" t="str">
        <f>D154</f>
        <v>Реализация дополнительных общеобразовательных общеразвивающих программ</v>
      </c>
      <c r="L154" s="286"/>
      <c r="M154" s="12"/>
      <c r="N154" s="12"/>
      <c r="O154" s="353"/>
      <c r="P154" s="383"/>
      <c r="Q154" s="18"/>
      <c r="R154" s="286"/>
      <c r="S154" s="525"/>
      <c r="T154" s="46"/>
    </row>
    <row r="155" spans="1:21" ht="118.5" customHeight="1" x14ac:dyDescent="0.25">
      <c r="A155" s="548"/>
      <c r="B155" s="550"/>
      <c r="C155" s="19" t="s">
        <v>29</v>
      </c>
      <c r="D155" s="23" t="s">
        <v>251</v>
      </c>
      <c r="E155" s="19" t="s">
        <v>25</v>
      </c>
      <c r="F155" s="248" t="s">
        <v>504</v>
      </c>
      <c r="G155" s="355">
        <v>29</v>
      </c>
      <c r="H155" s="355">
        <v>100</v>
      </c>
      <c r="I155" s="363"/>
      <c r="J155" s="19" t="str">
        <f>C155</f>
        <v>3.1.</v>
      </c>
      <c r="K155" s="23" t="s">
        <v>312</v>
      </c>
      <c r="L155" s="19" t="s">
        <v>370</v>
      </c>
      <c r="M155" s="387">
        <v>32832</v>
      </c>
      <c r="N155" s="387">
        <v>34896</v>
      </c>
      <c r="O155" s="355">
        <f t="shared" si="22"/>
        <v>106.28654970760235</v>
      </c>
      <c r="P155" s="92"/>
      <c r="Q155" s="18"/>
      <c r="R155" s="286"/>
      <c r="S155" s="525"/>
      <c r="T155" s="415"/>
    </row>
    <row r="156" spans="1:21" customFormat="1" ht="68.25" customHeight="1" x14ac:dyDescent="0.25">
      <c r="A156" s="548"/>
      <c r="B156" s="550"/>
      <c r="C156" s="19" t="s">
        <v>30</v>
      </c>
      <c r="D156" s="23" t="s">
        <v>34</v>
      </c>
      <c r="E156" s="19" t="s">
        <v>25</v>
      </c>
      <c r="F156" s="248" t="s">
        <v>369</v>
      </c>
      <c r="G156" s="263">
        <v>0</v>
      </c>
      <c r="H156" s="355">
        <v>100</v>
      </c>
      <c r="I156" s="363"/>
      <c r="J156" s="19"/>
      <c r="K156" s="23"/>
      <c r="L156" s="276"/>
      <c r="M156" s="19"/>
      <c r="N156" s="19"/>
      <c r="O156" s="355"/>
      <c r="P156" s="385"/>
      <c r="Q156" s="18"/>
      <c r="R156" s="286"/>
      <c r="S156" s="525"/>
      <c r="T156" s="46"/>
    </row>
    <row r="157" spans="1:21" customFormat="1" ht="68.25" customHeight="1" x14ac:dyDescent="0.25">
      <c r="A157" s="548"/>
      <c r="B157" s="550"/>
      <c r="C157" s="19" t="s">
        <v>52</v>
      </c>
      <c r="D157" s="23" t="s">
        <v>505</v>
      </c>
      <c r="E157" s="19" t="s">
        <v>38</v>
      </c>
      <c r="F157" s="388">
        <v>72</v>
      </c>
      <c r="G157" s="357">
        <v>74</v>
      </c>
      <c r="H157" s="355">
        <f>IF(G157/F157*100&gt;100,100,G157/F157*100)</f>
        <v>100</v>
      </c>
      <c r="I157" s="363"/>
      <c r="J157" s="19"/>
      <c r="K157" s="23"/>
      <c r="L157" s="19"/>
      <c r="M157" s="19"/>
      <c r="N157" s="19"/>
      <c r="O157" s="355"/>
      <c r="P157" s="385"/>
      <c r="Q157" s="18"/>
      <c r="R157" s="286"/>
      <c r="S157" s="525"/>
      <c r="T157" s="46"/>
    </row>
    <row r="158" spans="1:21" customFormat="1" ht="43.5" customHeight="1" x14ac:dyDescent="0.25">
      <c r="A158" s="549"/>
      <c r="B158" s="551"/>
      <c r="C158" s="36"/>
      <c r="D158" s="22" t="s">
        <v>6</v>
      </c>
      <c r="E158" s="36"/>
      <c r="F158" s="238"/>
      <c r="G158" s="238"/>
      <c r="H158" s="238"/>
      <c r="I158" s="194">
        <f>(H155+H156+H157)/3</f>
        <v>100</v>
      </c>
      <c r="J158" s="36"/>
      <c r="K158" s="22" t="s">
        <v>6</v>
      </c>
      <c r="L158" s="36"/>
      <c r="M158" s="100"/>
      <c r="N158" s="100"/>
      <c r="O158" s="238"/>
      <c r="P158" s="7">
        <f>O155</f>
        <v>106.28654970760235</v>
      </c>
      <c r="Q158" s="7">
        <f>(I158+P158)/2</f>
        <v>103.14327485380117</v>
      </c>
      <c r="R158" s="192" t="s">
        <v>31</v>
      </c>
      <c r="S158" s="525"/>
      <c r="T158" s="46"/>
    </row>
    <row r="159" spans="1:21" s="13" customFormat="1" ht="101.25" customHeight="1" x14ac:dyDescent="0.25">
      <c r="A159" s="547" t="s">
        <v>80</v>
      </c>
      <c r="B159" s="540" t="s">
        <v>255</v>
      </c>
      <c r="C159" s="274" t="s">
        <v>12</v>
      </c>
      <c r="D159" s="25" t="s">
        <v>244</v>
      </c>
      <c r="E159" s="19"/>
      <c r="F159" s="248"/>
      <c r="G159" s="357"/>
      <c r="H159" s="353"/>
      <c r="I159" s="161"/>
      <c r="J159" s="286" t="s">
        <v>12</v>
      </c>
      <c r="K159" s="25" t="str">
        <f>D159</f>
        <v>Реализация дополнительных общеобразовательных предпрофессиональных программ в области искусств - фортепиано</v>
      </c>
      <c r="L159" s="19"/>
      <c r="M159" s="12"/>
      <c r="N159" s="12"/>
      <c r="O159" s="353"/>
      <c r="P159" s="383"/>
      <c r="Q159" s="18"/>
      <c r="R159" s="77"/>
      <c r="S159" s="529" t="s">
        <v>287</v>
      </c>
      <c r="T159" s="46"/>
    </row>
    <row r="160" spans="1:21" ht="115.5" x14ac:dyDescent="0.25">
      <c r="A160" s="548"/>
      <c r="B160" s="550"/>
      <c r="C160" s="19" t="s">
        <v>7</v>
      </c>
      <c r="D160" s="23" t="s">
        <v>245</v>
      </c>
      <c r="E160" s="19" t="s">
        <v>25</v>
      </c>
      <c r="F160" s="248" t="s">
        <v>504</v>
      </c>
      <c r="G160" s="355">
        <v>56</v>
      </c>
      <c r="H160" s="355">
        <v>100</v>
      </c>
      <c r="I160" s="363"/>
      <c r="J160" s="19" t="s">
        <v>7</v>
      </c>
      <c r="K160" s="23" t="s">
        <v>312</v>
      </c>
      <c r="L160" s="19" t="s">
        <v>370</v>
      </c>
      <c r="M160" s="366">
        <v>15246</v>
      </c>
      <c r="N160" s="366">
        <v>13794</v>
      </c>
      <c r="O160" s="355">
        <f t="shared" si="22"/>
        <v>90.476190476190482</v>
      </c>
      <c r="P160" s="92"/>
      <c r="Q160" s="18"/>
      <c r="R160" s="77"/>
      <c r="S160" s="525"/>
      <c r="T160" s="415"/>
    </row>
    <row r="161" spans="1:21" customFormat="1" ht="63" customHeight="1" x14ac:dyDescent="0.25">
      <c r="A161" s="548"/>
      <c r="B161" s="550"/>
      <c r="C161" s="19" t="s">
        <v>8</v>
      </c>
      <c r="D161" s="23" t="s">
        <v>34</v>
      </c>
      <c r="E161" s="19" t="s">
        <v>25</v>
      </c>
      <c r="F161" s="248" t="s">
        <v>369</v>
      </c>
      <c r="G161" s="263">
        <v>0</v>
      </c>
      <c r="H161" s="355">
        <v>100</v>
      </c>
      <c r="I161" s="363"/>
      <c r="J161" s="19"/>
      <c r="K161" s="19"/>
      <c r="L161" s="276"/>
      <c r="M161" s="19"/>
      <c r="N161" s="19"/>
      <c r="O161" s="355"/>
      <c r="P161" s="385"/>
      <c r="Q161" s="18"/>
      <c r="R161" s="77"/>
      <c r="S161" s="525"/>
      <c r="T161" s="46"/>
    </row>
    <row r="162" spans="1:21" s="16" customFormat="1" ht="33" x14ac:dyDescent="0.25">
      <c r="A162" s="548"/>
      <c r="B162" s="550"/>
      <c r="C162" s="187"/>
      <c r="D162" s="22" t="s">
        <v>6</v>
      </c>
      <c r="E162" s="36"/>
      <c r="F162" s="99"/>
      <c r="G162" s="242"/>
      <c r="H162" s="238"/>
      <c r="I162" s="7">
        <f>(H160+H161)/2</f>
        <v>100</v>
      </c>
      <c r="J162" s="36"/>
      <c r="K162" s="22" t="s">
        <v>6</v>
      </c>
      <c r="L162" s="36"/>
      <c r="M162" s="100"/>
      <c r="N162" s="100"/>
      <c r="O162" s="238"/>
      <c r="P162" s="7">
        <f>O160</f>
        <v>90.476190476190482</v>
      </c>
      <c r="Q162" s="7">
        <f>(I162+P162)/2</f>
        <v>95.238095238095241</v>
      </c>
      <c r="R162" s="192" t="s">
        <v>376</v>
      </c>
      <c r="S162" s="525"/>
      <c r="T162" s="389"/>
      <c r="U162" s="190"/>
    </row>
    <row r="163" spans="1:21" s="13" customFormat="1" ht="110.25" customHeight="1" x14ac:dyDescent="0.25">
      <c r="A163" s="548"/>
      <c r="B163" s="550"/>
      <c r="C163" s="286" t="s">
        <v>13</v>
      </c>
      <c r="D163" s="25" t="s">
        <v>246</v>
      </c>
      <c r="E163" s="19"/>
      <c r="F163" s="248"/>
      <c r="G163" s="357"/>
      <c r="H163" s="353"/>
      <c r="I163" s="161"/>
      <c r="J163" s="286" t="s">
        <v>13</v>
      </c>
      <c r="K163" s="25" t="str">
        <f>D163</f>
        <v>Реализация дополнительных общеобразовательных предпрофессиональных программ в области искусств - духовые и ударные инструменты</v>
      </c>
      <c r="L163" s="19"/>
      <c r="M163" s="12"/>
      <c r="N163" s="12"/>
      <c r="O163" s="353"/>
      <c r="P163" s="383"/>
      <c r="Q163" s="18"/>
      <c r="R163" s="77"/>
      <c r="S163" s="525"/>
      <c r="T163" s="46"/>
    </row>
    <row r="164" spans="1:21" ht="115.5" x14ac:dyDescent="0.25">
      <c r="A164" s="548"/>
      <c r="B164" s="550"/>
      <c r="C164" s="19" t="s">
        <v>14</v>
      </c>
      <c r="D164" s="23" t="s">
        <v>245</v>
      </c>
      <c r="E164" s="19" t="s">
        <v>25</v>
      </c>
      <c r="F164" s="248" t="s">
        <v>504</v>
      </c>
      <c r="G164" s="355">
        <v>56</v>
      </c>
      <c r="H164" s="355">
        <v>100</v>
      </c>
      <c r="I164" s="363"/>
      <c r="J164" s="19" t="s">
        <v>14</v>
      </c>
      <c r="K164" s="23" t="s">
        <v>312</v>
      </c>
      <c r="L164" s="19" t="s">
        <v>370</v>
      </c>
      <c r="M164" s="366">
        <v>7161</v>
      </c>
      <c r="N164" s="366">
        <v>7920</v>
      </c>
      <c r="O164" s="355">
        <f t="shared" si="22"/>
        <v>110</v>
      </c>
      <c r="P164" s="92"/>
      <c r="Q164" s="18"/>
      <c r="R164" s="77"/>
      <c r="S164" s="525"/>
      <c r="T164" s="415"/>
    </row>
    <row r="165" spans="1:21" customFormat="1" ht="60" customHeight="1" x14ac:dyDescent="0.25">
      <c r="A165" s="548"/>
      <c r="B165" s="550"/>
      <c r="C165" s="19" t="s">
        <v>15</v>
      </c>
      <c r="D165" s="23" t="s">
        <v>34</v>
      </c>
      <c r="E165" s="19" t="s">
        <v>25</v>
      </c>
      <c r="F165" s="248" t="s">
        <v>369</v>
      </c>
      <c r="G165" s="263">
        <v>0</v>
      </c>
      <c r="H165" s="355">
        <v>100</v>
      </c>
      <c r="I165" s="363"/>
      <c r="J165" s="19"/>
      <c r="K165" s="19"/>
      <c r="L165" s="276"/>
      <c r="M165" s="19"/>
      <c r="N165" s="19"/>
      <c r="O165" s="355"/>
      <c r="P165" s="385"/>
      <c r="Q165" s="18"/>
      <c r="R165" s="77"/>
      <c r="S165" s="525"/>
      <c r="T165" s="46"/>
    </row>
    <row r="166" spans="1:21" s="16" customFormat="1" ht="33" x14ac:dyDescent="0.25">
      <c r="A166" s="548"/>
      <c r="B166" s="550"/>
      <c r="C166" s="187"/>
      <c r="D166" s="22" t="s">
        <v>6</v>
      </c>
      <c r="E166" s="36"/>
      <c r="F166" s="99"/>
      <c r="G166" s="242"/>
      <c r="H166" s="238"/>
      <c r="I166" s="7">
        <f>(H164+H165)/2</f>
        <v>100</v>
      </c>
      <c r="J166" s="36"/>
      <c r="K166" s="22" t="s">
        <v>6</v>
      </c>
      <c r="L166" s="36"/>
      <c r="M166" s="100"/>
      <c r="N166" s="100"/>
      <c r="O166" s="238"/>
      <c r="P166" s="7">
        <f>O164</f>
        <v>110</v>
      </c>
      <c r="Q166" s="7">
        <f>(I166+P166)/2</f>
        <v>105</v>
      </c>
      <c r="R166" s="192" t="s">
        <v>31</v>
      </c>
      <c r="S166" s="525"/>
      <c r="T166" s="46"/>
      <c r="U166" s="190"/>
    </row>
    <row r="167" spans="1:21" s="13" customFormat="1" ht="96" customHeight="1" x14ac:dyDescent="0.25">
      <c r="A167" s="548"/>
      <c r="B167" s="550"/>
      <c r="C167" s="286" t="s">
        <v>28</v>
      </c>
      <c r="D167" s="25" t="s">
        <v>247</v>
      </c>
      <c r="E167" s="19"/>
      <c r="F167" s="248"/>
      <c r="G167" s="357"/>
      <c r="H167" s="353"/>
      <c r="I167" s="161"/>
      <c r="J167" s="286" t="str">
        <f>C167</f>
        <v>III</v>
      </c>
      <c r="K167" s="25" t="str">
        <f>D167</f>
        <v>Реализация дополнительных общеобразовательных предпрофессиональных программ в области искусств - струнные инструменты</v>
      </c>
      <c r="L167" s="19"/>
      <c r="M167" s="12"/>
      <c r="N167" s="12"/>
      <c r="O167" s="353"/>
      <c r="P167" s="383"/>
      <c r="Q167" s="18"/>
      <c r="R167" s="77"/>
      <c r="S167" s="525"/>
      <c r="T167" s="46"/>
    </row>
    <row r="168" spans="1:21" ht="115.5" x14ac:dyDescent="0.25">
      <c r="A168" s="548"/>
      <c r="B168" s="550"/>
      <c r="C168" s="19" t="s">
        <v>29</v>
      </c>
      <c r="D168" s="23" t="s">
        <v>245</v>
      </c>
      <c r="E168" s="19" t="s">
        <v>25</v>
      </c>
      <c r="F168" s="248" t="s">
        <v>504</v>
      </c>
      <c r="G168" s="355">
        <v>56</v>
      </c>
      <c r="H168" s="355">
        <v>100</v>
      </c>
      <c r="I168" s="363"/>
      <c r="J168" s="19" t="str">
        <f>C168</f>
        <v>3.1.</v>
      </c>
      <c r="K168" s="23" t="s">
        <v>312</v>
      </c>
      <c r="L168" s="19" t="s">
        <v>370</v>
      </c>
      <c r="M168" s="366">
        <v>9240</v>
      </c>
      <c r="N168" s="366">
        <v>8464.5</v>
      </c>
      <c r="O168" s="355">
        <f t="shared" si="22"/>
        <v>91.607142857142847</v>
      </c>
      <c r="P168" s="92"/>
      <c r="Q168" s="18"/>
      <c r="R168" s="77"/>
      <c r="S168" s="525"/>
      <c r="T168" s="415"/>
    </row>
    <row r="169" spans="1:21" customFormat="1" ht="64.5" customHeight="1" x14ac:dyDescent="0.25">
      <c r="A169" s="548"/>
      <c r="B169" s="550"/>
      <c r="C169" s="19" t="s">
        <v>30</v>
      </c>
      <c r="D169" s="23" t="s">
        <v>34</v>
      </c>
      <c r="E169" s="19" t="s">
        <v>25</v>
      </c>
      <c r="F169" s="248" t="s">
        <v>369</v>
      </c>
      <c r="G169" s="263">
        <v>0</v>
      </c>
      <c r="H169" s="355">
        <v>100</v>
      </c>
      <c r="I169" s="363"/>
      <c r="J169" s="19"/>
      <c r="K169" s="19"/>
      <c r="L169" s="276"/>
      <c r="M169" s="19"/>
      <c r="N169" s="19"/>
      <c r="O169" s="355"/>
      <c r="P169" s="385"/>
      <c r="Q169" s="18"/>
      <c r="R169" s="77"/>
      <c r="S169" s="525"/>
      <c r="T169" s="46"/>
    </row>
    <row r="170" spans="1:21" s="16" customFormat="1" ht="33" x14ac:dyDescent="0.25">
      <c r="A170" s="548"/>
      <c r="B170" s="550"/>
      <c r="C170" s="187"/>
      <c r="D170" s="22" t="s">
        <v>6</v>
      </c>
      <c r="E170" s="36"/>
      <c r="F170" s="99"/>
      <c r="G170" s="242"/>
      <c r="H170" s="238"/>
      <c r="I170" s="7">
        <f>(H168+H169)/2</f>
        <v>100</v>
      </c>
      <c r="J170" s="36"/>
      <c r="K170" s="22" t="s">
        <v>6</v>
      </c>
      <c r="L170" s="36"/>
      <c r="M170" s="100"/>
      <c r="N170" s="100"/>
      <c r="O170" s="238"/>
      <c r="P170" s="7">
        <f>O168</f>
        <v>91.607142857142847</v>
      </c>
      <c r="Q170" s="7">
        <f>(I170+P170)/2</f>
        <v>95.803571428571416</v>
      </c>
      <c r="R170" s="192" t="s">
        <v>376</v>
      </c>
      <c r="S170" s="525"/>
      <c r="T170" s="389"/>
      <c r="U170" s="190"/>
    </row>
    <row r="171" spans="1:21" s="13" customFormat="1" ht="102" customHeight="1" x14ac:dyDescent="0.25">
      <c r="A171" s="548"/>
      <c r="B171" s="550"/>
      <c r="C171" s="286" t="s">
        <v>42</v>
      </c>
      <c r="D171" s="25" t="s">
        <v>248</v>
      </c>
      <c r="E171" s="19"/>
      <c r="F171" s="248"/>
      <c r="G171" s="357"/>
      <c r="H171" s="353"/>
      <c r="I171" s="161"/>
      <c r="J171" s="286" t="str">
        <f>C171</f>
        <v>IV</v>
      </c>
      <c r="K171" s="25" t="str">
        <f>D171</f>
        <v>Реализация дополнительных общеобразовательных предпрофессиональных программ в области искусств - народные инструменты</v>
      </c>
      <c r="L171" s="19"/>
      <c r="M171" s="12"/>
      <c r="N171" s="12"/>
      <c r="O171" s="353"/>
      <c r="P171" s="383"/>
      <c r="Q171" s="18"/>
      <c r="R171" s="77"/>
      <c r="S171" s="525"/>
      <c r="T171" s="46"/>
    </row>
    <row r="172" spans="1:21" ht="115.5" x14ac:dyDescent="0.25">
      <c r="A172" s="548"/>
      <c r="B172" s="550"/>
      <c r="C172" s="19" t="s">
        <v>43</v>
      </c>
      <c r="D172" s="23" t="s">
        <v>245</v>
      </c>
      <c r="E172" s="19" t="s">
        <v>25</v>
      </c>
      <c r="F172" s="248" t="s">
        <v>504</v>
      </c>
      <c r="G172" s="355">
        <v>56</v>
      </c>
      <c r="H172" s="355">
        <v>100</v>
      </c>
      <c r="I172" s="363"/>
      <c r="J172" s="19" t="str">
        <f>C172</f>
        <v>4.1.</v>
      </c>
      <c r="K172" s="23" t="s">
        <v>312</v>
      </c>
      <c r="L172" s="19" t="s">
        <v>370</v>
      </c>
      <c r="M172" s="366">
        <v>9933</v>
      </c>
      <c r="N172" s="366">
        <v>9091.5</v>
      </c>
      <c r="O172" s="355">
        <f t="shared" si="22"/>
        <v>91.528239202657801</v>
      </c>
      <c r="P172" s="92"/>
      <c r="Q172" s="18"/>
      <c r="R172" s="77"/>
      <c r="S172" s="525"/>
      <c r="T172" s="415"/>
    </row>
    <row r="173" spans="1:21" customFormat="1" ht="62.25" customHeight="1" x14ac:dyDescent="0.25">
      <c r="A173" s="548"/>
      <c r="B173" s="550"/>
      <c r="C173" s="19" t="s">
        <v>138</v>
      </c>
      <c r="D173" s="23" t="s">
        <v>34</v>
      </c>
      <c r="E173" s="19" t="s">
        <v>25</v>
      </c>
      <c r="F173" s="248" t="s">
        <v>369</v>
      </c>
      <c r="G173" s="263">
        <v>0</v>
      </c>
      <c r="H173" s="263">
        <v>100</v>
      </c>
      <c r="I173" s="363"/>
      <c r="J173" s="19"/>
      <c r="K173" s="19"/>
      <c r="L173" s="276"/>
      <c r="M173" s="19"/>
      <c r="N173" s="19"/>
      <c r="O173" s="355"/>
      <c r="P173" s="385"/>
      <c r="Q173" s="18"/>
      <c r="R173" s="77"/>
      <c r="S173" s="525"/>
      <c r="T173" s="46"/>
    </row>
    <row r="174" spans="1:21" s="16" customFormat="1" ht="33" x14ac:dyDescent="0.25">
      <c r="A174" s="548"/>
      <c r="B174" s="550"/>
      <c r="C174" s="187"/>
      <c r="D174" s="22" t="s">
        <v>6</v>
      </c>
      <c r="E174" s="36"/>
      <c r="F174" s="99"/>
      <c r="G174" s="242"/>
      <c r="H174" s="238"/>
      <c r="I174" s="7">
        <f>(H172+H173)/2</f>
        <v>100</v>
      </c>
      <c r="J174" s="36"/>
      <c r="K174" s="22" t="s">
        <v>6</v>
      </c>
      <c r="L174" s="36"/>
      <c r="M174" s="100"/>
      <c r="N174" s="100"/>
      <c r="O174" s="238"/>
      <c r="P174" s="7">
        <f>O172</f>
        <v>91.528239202657801</v>
      </c>
      <c r="Q174" s="7">
        <f>(I174+P174)/2</f>
        <v>95.7641196013289</v>
      </c>
      <c r="R174" s="192" t="s">
        <v>376</v>
      </c>
      <c r="S174" s="525"/>
      <c r="T174" s="46"/>
      <c r="U174" s="190"/>
    </row>
    <row r="175" spans="1:21" s="13" customFormat="1" ht="109.5" customHeight="1" x14ac:dyDescent="0.25">
      <c r="A175" s="548"/>
      <c r="B175" s="550"/>
      <c r="C175" s="286" t="s">
        <v>165</v>
      </c>
      <c r="D175" s="25" t="s">
        <v>249</v>
      </c>
      <c r="E175" s="19"/>
      <c r="F175" s="248"/>
      <c r="G175" s="357"/>
      <c r="H175" s="353"/>
      <c r="I175" s="161"/>
      <c r="J175" s="286" t="str">
        <f>C175</f>
        <v>V</v>
      </c>
      <c r="K175" s="25" t="str">
        <f>D175</f>
        <v>Реализация дополнительных общеобразовательных предпрофессиональных программ в области искусств - инструменты эстрадного оркестра</v>
      </c>
      <c r="L175" s="19"/>
      <c r="M175" s="12"/>
      <c r="N175" s="12"/>
      <c r="O175" s="353"/>
      <c r="P175" s="383"/>
      <c r="Q175" s="18"/>
      <c r="R175" s="77"/>
      <c r="S175" s="525"/>
      <c r="T175" s="46"/>
    </row>
    <row r="176" spans="1:21" ht="112.5" customHeight="1" x14ac:dyDescent="0.25">
      <c r="A176" s="548"/>
      <c r="B176" s="550"/>
      <c r="C176" s="19" t="s">
        <v>166</v>
      </c>
      <c r="D176" s="23" t="s">
        <v>251</v>
      </c>
      <c r="E176" s="19" t="s">
        <v>25</v>
      </c>
      <c r="F176" s="248" t="s">
        <v>504</v>
      </c>
      <c r="G176" s="355">
        <v>56</v>
      </c>
      <c r="H176" s="355">
        <v>100</v>
      </c>
      <c r="I176" s="363"/>
      <c r="J176" s="19" t="str">
        <f>C176</f>
        <v>5.1.</v>
      </c>
      <c r="K176" s="23" t="s">
        <v>312</v>
      </c>
      <c r="L176" s="19" t="s">
        <v>370</v>
      </c>
      <c r="M176" s="366">
        <v>8547</v>
      </c>
      <c r="N176" s="366">
        <v>7837.5</v>
      </c>
      <c r="O176" s="355">
        <f t="shared" si="22"/>
        <v>91.698841698841704</v>
      </c>
      <c r="P176" s="92"/>
      <c r="Q176" s="18"/>
      <c r="R176" s="77"/>
      <c r="S176" s="525"/>
      <c r="T176" s="415"/>
    </row>
    <row r="177" spans="1:21" customFormat="1" ht="49.5" x14ac:dyDescent="0.25">
      <c r="A177" s="548"/>
      <c r="B177" s="550"/>
      <c r="C177" s="19" t="s">
        <v>167</v>
      </c>
      <c r="D177" s="23" t="s">
        <v>34</v>
      </c>
      <c r="E177" s="19" t="s">
        <v>25</v>
      </c>
      <c r="F177" s="248" t="s">
        <v>369</v>
      </c>
      <c r="G177" s="263">
        <v>0</v>
      </c>
      <c r="H177" s="263">
        <v>100</v>
      </c>
      <c r="I177" s="363"/>
      <c r="J177" s="19"/>
      <c r="K177" s="19"/>
      <c r="L177" s="276"/>
      <c r="M177" s="19"/>
      <c r="N177" s="19"/>
      <c r="O177" s="355"/>
      <c r="P177" s="385"/>
      <c r="Q177" s="18"/>
      <c r="R177" s="77"/>
      <c r="S177" s="525"/>
      <c r="T177" s="46"/>
    </row>
    <row r="178" spans="1:21" s="16" customFormat="1" ht="33" x14ac:dyDescent="0.25">
      <c r="A178" s="548"/>
      <c r="B178" s="550"/>
      <c r="C178" s="187"/>
      <c r="D178" s="22" t="s">
        <v>6</v>
      </c>
      <c r="E178" s="36"/>
      <c r="F178" s="99"/>
      <c r="G178" s="242"/>
      <c r="H178" s="238"/>
      <c r="I178" s="7">
        <f>(H176+H177)/2</f>
        <v>100</v>
      </c>
      <c r="J178" s="36"/>
      <c r="K178" s="22" t="s">
        <v>6</v>
      </c>
      <c r="L178" s="36"/>
      <c r="M178" s="100"/>
      <c r="N178" s="100"/>
      <c r="O178" s="238"/>
      <c r="P178" s="7">
        <f>O176</f>
        <v>91.698841698841704</v>
      </c>
      <c r="Q178" s="7">
        <f>(I178+P178)/2</f>
        <v>95.849420849420852</v>
      </c>
      <c r="R178" s="192" t="s">
        <v>376</v>
      </c>
      <c r="S178" s="525"/>
      <c r="T178" s="46"/>
      <c r="U178" s="190"/>
    </row>
    <row r="179" spans="1:21" s="16" customFormat="1" ht="96.75" customHeight="1" x14ac:dyDescent="0.25">
      <c r="A179" s="548"/>
      <c r="B179" s="550"/>
      <c r="C179" s="187"/>
      <c r="D179" s="25" t="s">
        <v>580</v>
      </c>
      <c r="E179" s="19"/>
      <c r="F179" s="248"/>
      <c r="G179" s="357"/>
      <c r="H179" s="353"/>
      <c r="I179" s="161"/>
      <c r="J179" s="286">
        <f>C179</f>
        <v>0</v>
      </c>
      <c r="K179" s="25" t="str">
        <f>D179</f>
        <v>Реализация дополнительных общеобразовательных предпрофессиональных программ в области искусств - музыкальный фольклор</v>
      </c>
      <c r="L179" s="19"/>
      <c r="M179" s="12"/>
      <c r="N179" s="12"/>
      <c r="O179" s="353"/>
      <c r="P179" s="383"/>
      <c r="Q179" s="18"/>
      <c r="R179" s="77"/>
      <c r="S179" s="525"/>
      <c r="T179" s="46"/>
      <c r="U179" s="190"/>
    </row>
    <row r="180" spans="1:21" s="418" customFormat="1" ht="99" x14ac:dyDescent="0.25">
      <c r="A180" s="548"/>
      <c r="B180" s="550"/>
      <c r="C180" s="187"/>
      <c r="D180" s="23" t="s">
        <v>251</v>
      </c>
      <c r="E180" s="19" t="s">
        <v>25</v>
      </c>
      <c r="F180" s="248" t="s">
        <v>504</v>
      </c>
      <c r="G180" s="355">
        <v>56</v>
      </c>
      <c r="H180" s="355">
        <v>100</v>
      </c>
      <c r="I180" s="363"/>
      <c r="J180" s="19">
        <f>C180</f>
        <v>0</v>
      </c>
      <c r="K180" s="23" t="s">
        <v>312</v>
      </c>
      <c r="L180" s="19" t="s">
        <v>370</v>
      </c>
      <c r="M180" s="366">
        <v>4080</v>
      </c>
      <c r="N180" s="366">
        <v>3762</v>
      </c>
      <c r="O180" s="355">
        <f t="shared" ref="O180" si="23">IF(N180/M180*100&gt;110,110,N180/M180*100)</f>
        <v>92.205882352941188</v>
      </c>
      <c r="P180" s="92"/>
      <c r="Q180" s="18"/>
      <c r="R180" s="77"/>
      <c r="S180" s="525"/>
      <c r="T180" s="415"/>
      <c r="U180" s="417"/>
    </row>
    <row r="181" spans="1:21" s="16" customFormat="1" ht="49.5" x14ac:dyDescent="0.25">
      <c r="A181" s="548"/>
      <c r="B181" s="550"/>
      <c r="C181" s="187"/>
      <c r="D181" s="23" t="s">
        <v>34</v>
      </c>
      <c r="E181" s="19" t="s">
        <v>25</v>
      </c>
      <c r="F181" s="248" t="s">
        <v>369</v>
      </c>
      <c r="G181" s="263">
        <v>0</v>
      </c>
      <c r="H181" s="263">
        <v>100</v>
      </c>
      <c r="I181" s="363"/>
      <c r="J181" s="19"/>
      <c r="K181" s="19"/>
      <c r="L181" s="276"/>
      <c r="M181" s="19"/>
      <c r="N181" s="19"/>
      <c r="O181" s="355"/>
      <c r="P181" s="385"/>
      <c r="Q181" s="18"/>
      <c r="R181" s="77"/>
      <c r="S181" s="525"/>
      <c r="T181" s="46"/>
      <c r="U181" s="190"/>
    </row>
    <row r="182" spans="1:21" s="16" customFormat="1" ht="33" x14ac:dyDescent="0.25">
      <c r="A182" s="548"/>
      <c r="B182" s="550"/>
      <c r="C182" s="187"/>
      <c r="D182" s="22" t="s">
        <v>6</v>
      </c>
      <c r="E182" s="36"/>
      <c r="F182" s="99"/>
      <c r="G182" s="242"/>
      <c r="H182" s="238"/>
      <c r="I182" s="7">
        <f>(H180+H181)/2</f>
        <v>100</v>
      </c>
      <c r="J182" s="36"/>
      <c r="K182" s="22" t="s">
        <v>6</v>
      </c>
      <c r="L182" s="36"/>
      <c r="M182" s="100"/>
      <c r="N182" s="100"/>
      <c r="O182" s="238"/>
      <c r="P182" s="7">
        <f>O180</f>
        <v>92.205882352941188</v>
      </c>
      <c r="Q182" s="7">
        <f>(I182+P182)/2</f>
        <v>96.102941176470594</v>
      </c>
      <c r="R182" s="192" t="s">
        <v>376</v>
      </c>
      <c r="S182" s="525"/>
      <c r="T182" s="46"/>
      <c r="U182" s="190"/>
    </row>
    <row r="183" spans="1:21" s="13" customFormat="1" ht="79.5" customHeight="1" x14ac:dyDescent="0.25">
      <c r="A183" s="548"/>
      <c r="B183" s="550"/>
      <c r="C183" s="286" t="s">
        <v>171</v>
      </c>
      <c r="D183" s="25" t="s">
        <v>458</v>
      </c>
      <c r="E183" s="19"/>
      <c r="F183" s="248"/>
      <c r="G183" s="357"/>
      <c r="H183" s="353"/>
      <c r="I183" s="161"/>
      <c r="J183" s="286" t="str">
        <f>C183</f>
        <v>VI</v>
      </c>
      <c r="K183" s="25" t="str">
        <f>D183</f>
        <v>Реализация дополнительных общеобразовательных общеразвивающих программ</v>
      </c>
      <c r="L183" s="19"/>
      <c r="M183" s="12"/>
      <c r="N183" s="12"/>
      <c r="O183" s="353"/>
      <c r="P183" s="383"/>
      <c r="Q183" s="18"/>
      <c r="R183" s="77"/>
      <c r="S183" s="525"/>
      <c r="T183" s="46"/>
    </row>
    <row r="184" spans="1:21" ht="115.5" customHeight="1" x14ac:dyDescent="0.25">
      <c r="A184" s="548"/>
      <c r="B184" s="550"/>
      <c r="C184" s="19" t="s">
        <v>172</v>
      </c>
      <c r="D184" s="23" t="s">
        <v>251</v>
      </c>
      <c r="E184" s="19" t="s">
        <v>25</v>
      </c>
      <c r="F184" s="248" t="s">
        <v>504</v>
      </c>
      <c r="G184" s="355">
        <v>44</v>
      </c>
      <c r="H184" s="355">
        <v>100</v>
      </c>
      <c r="I184" s="363"/>
      <c r="J184" s="19" t="str">
        <f>C184</f>
        <v>6.1.</v>
      </c>
      <c r="K184" s="23" t="s">
        <v>312</v>
      </c>
      <c r="L184" s="19" t="s">
        <v>206</v>
      </c>
      <c r="M184" s="366">
        <v>12045</v>
      </c>
      <c r="N184" s="366">
        <v>14206.5</v>
      </c>
      <c r="O184" s="355">
        <f t="shared" si="22"/>
        <v>110</v>
      </c>
      <c r="P184" s="92"/>
      <c r="Q184" s="18"/>
      <c r="R184" s="77"/>
      <c r="S184" s="525"/>
      <c r="T184" s="415"/>
    </row>
    <row r="185" spans="1:21" customFormat="1" ht="55.5" customHeight="1" x14ac:dyDescent="0.25">
      <c r="A185" s="548"/>
      <c r="B185" s="550"/>
      <c r="C185" s="19" t="s">
        <v>173</v>
      </c>
      <c r="D185" s="23" t="s">
        <v>34</v>
      </c>
      <c r="E185" s="19" t="s">
        <v>25</v>
      </c>
      <c r="F185" s="248" t="s">
        <v>369</v>
      </c>
      <c r="G185" s="263">
        <v>0</v>
      </c>
      <c r="H185" s="263">
        <v>100</v>
      </c>
      <c r="I185" s="363"/>
      <c r="J185" s="19"/>
      <c r="K185" s="23"/>
      <c r="L185" s="19"/>
      <c r="M185" s="19"/>
      <c r="N185" s="19"/>
      <c r="O185" s="355"/>
      <c r="P185" s="385"/>
      <c r="Q185" s="18"/>
      <c r="R185" s="77"/>
      <c r="S185" s="525"/>
      <c r="T185" s="46"/>
    </row>
    <row r="186" spans="1:21" customFormat="1" ht="16.5" x14ac:dyDescent="0.25">
      <c r="A186" s="548"/>
      <c r="B186" s="550"/>
      <c r="C186" s="19" t="s">
        <v>314</v>
      </c>
      <c r="D186" s="23" t="s">
        <v>313</v>
      </c>
      <c r="E186" s="19" t="s">
        <v>38</v>
      </c>
      <c r="F186" s="390">
        <v>73</v>
      </c>
      <c r="G186" s="357">
        <v>123</v>
      </c>
      <c r="H186" s="355">
        <f>IF(G186/F186*100&gt;100,100,G186/F186*100)</f>
        <v>100</v>
      </c>
      <c r="I186" s="161"/>
      <c r="J186" s="19"/>
      <c r="K186" s="23"/>
      <c r="L186" s="19"/>
      <c r="M186" s="19"/>
      <c r="N186" s="19"/>
      <c r="O186" s="355"/>
      <c r="P186" s="385"/>
      <c r="Q186" s="18"/>
      <c r="R186" s="77"/>
      <c r="S186" s="525"/>
      <c r="T186" s="46"/>
    </row>
    <row r="187" spans="1:21" customFormat="1" ht="47.25" customHeight="1" x14ac:dyDescent="0.25">
      <c r="A187" s="549"/>
      <c r="B187" s="551"/>
      <c r="C187" s="187"/>
      <c r="D187" s="22" t="s">
        <v>6</v>
      </c>
      <c r="E187" s="36"/>
      <c r="F187" s="99"/>
      <c r="G187" s="242"/>
      <c r="H187" s="238"/>
      <c r="I187" s="7">
        <f>(H184+H185+H186)/3</f>
        <v>100</v>
      </c>
      <c r="J187" s="36"/>
      <c r="K187" s="22" t="s">
        <v>6</v>
      </c>
      <c r="L187" s="36"/>
      <c r="M187" s="100"/>
      <c r="N187" s="100"/>
      <c r="O187" s="238"/>
      <c r="P187" s="7">
        <f>O184</f>
        <v>110</v>
      </c>
      <c r="Q187" s="7">
        <f>(I187+P187)/2</f>
        <v>105</v>
      </c>
      <c r="R187" s="192" t="s">
        <v>31</v>
      </c>
      <c r="S187" s="525"/>
      <c r="T187" s="46"/>
    </row>
    <row r="188" spans="1:21" s="13" customFormat="1" ht="88.5" customHeight="1" x14ac:dyDescent="0.25">
      <c r="A188" s="547" t="s">
        <v>81</v>
      </c>
      <c r="B188" s="540" t="s">
        <v>256</v>
      </c>
      <c r="C188" s="274" t="s">
        <v>12</v>
      </c>
      <c r="D188" s="25" t="s">
        <v>244</v>
      </c>
      <c r="E188" s="19"/>
      <c r="F188" s="357"/>
      <c r="G188" s="357"/>
      <c r="H188" s="353"/>
      <c r="I188" s="161"/>
      <c r="J188" s="286" t="s">
        <v>12</v>
      </c>
      <c r="K188" s="25" t="str">
        <f>D188</f>
        <v>Реализация дополнительных общеобразовательных предпрофессиональных программ в области искусств - фортепиано</v>
      </c>
      <c r="L188" s="19"/>
      <c r="M188" s="12"/>
      <c r="N188" s="12"/>
      <c r="O188" s="353"/>
      <c r="P188" s="383"/>
      <c r="Q188" s="18"/>
      <c r="R188" s="77"/>
      <c r="S188" s="525" t="s">
        <v>287</v>
      </c>
      <c r="T188" s="46"/>
    </row>
    <row r="189" spans="1:21" ht="111.75" customHeight="1" x14ac:dyDescent="0.25">
      <c r="A189" s="548"/>
      <c r="B189" s="550"/>
      <c r="C189" s="19" t="s">
        <v>7</v>
      </c>
      <c r="D189" s="23" t="s">
        <v>245</v>
      </c>
      <c r="E189" s="19" t="s">
        <v>25</v>
      </c>
      <c r="F189" s="248" t="s">
        <v>504</v>
      </c>
      <c r="G189" s="355">
        <v>82.1</v>
      </c>
      <c r="H189" s="355">
        <v>100</v>
      </c>
      <c r="I189" s="363"/>
      <c r="J189" s="19" t="s">
        <v>7</v>
      </c>
      <c r="K189" s="19" t="s">
        <v>90</v>
      </c>
      <c r="L189" s="19" t="s">
        <v>370</v>
      </c>
      <c r="M189" s="387">
        <v>9627.5</v>
      </c>
      <c r="N189" s="387">
        <v>9523</v>
      </c>
      <c r="O189" s="355">
        <f t="shared" si="22"/>
        <v>98.914567644767587</v>
      </c>
      <c r="P189" s="92"/>
      <c r="Q189" s="18"/>
      <c r="R189" s="77"/>
      <c r="S189" s="526"/>
      <c r="T189" s="415"/>
    </row>
    <row r="190" spans="1:21" customFormat="1" ht="68.25" customHeight="1" x14ac:dyDescent="0.25">
      <c r="A190" s="548"/>
      <c r="B190" s="550"/>
      <c r="C190" s="19" t="s">
        <v>8</v>
      </c>
      <c r="D190" s="23" t="s">
        <v>34</v>
      </c>
      <c r="E190" s="19" t="s">
        <v>25</v>
      </c>
      <c r="F190" s="248" t="s">
        <v>369</v>
      </c>
      <c r="G190" s="263">
        <v>0</v>
      </c>
      <c r="H190" s="355">
        <v>100</v>
      </c>
      <c r="I190" s="363"/>
      <c r="J190" s="19"/>
      <c r="K190" s="19"/>
      <c r="L190" s="276"/>
      <c r="M190" s="391"/>
      <c r="N190" s="391"/>
      <c r="O190" s="355"/>
      <c r="P190" s="385"/>
      <c r="Q190" s="18"/>
      <c r="R190" s="77"/>
      <c r="S190" s="526"/>
      <c r="T190" s="46"/>
    </row>
    <row r="191" spans="1:21" s="16" customFormat="1" ht="33" x14ac:dyDescent="0.25">
      <c r="A191" s="548"/>
      <c r="B191" s="550"/>
      <c r="C191" s="187"/>
      <c r="D191" s="22" t="s">
        <v>6</v>
      </c>
      <c r="E191" s="36"/>
      <c r="F191" s="241"/>
      <c r="G191" s="242"/>
      <c r="H191" s="238"/>
      <c r="I191" s="7">
        <f>(H189+H190)/2</f>
        <v>100</v>
      </c>
      <c r="J191" s="36"/>
      <c r="K191" s="22" t="s">
        <v>6</v>
      </c>
      <c r="L191" s="36"/>
      <c r="M191" s="250"/>
      <c r="N191" s="250"/>
      <c r="O191" s="238"/>
      <c r="P191" s="7">
        <f>O189</f>
        <v>98.914567644767587</v>
      </c>
      <c r="Q191" s="7">
        <f>(I191+P191)/2</f>
        <v>99.4572838223838</v>
      </c>
      <c r="R191" s="192" t="s">
        <v>376</v>
      </c>
      <c r="S191" s="526"/>
      <c r="T191" s="46"/>
      <c r="U191" s="190"/>
    </row>
    <row r="192" spans="1:21" s="13" customFormat="1" ht="115.5" customHeight="1" x14ac:dyDescent="0.25">
      <c r="A192" s="548"/>
      <c r="B192" s="550"/>
      <c r="C192" s="286" t="s">
        <v>13</v>
      </c>
      <c r="D192" s="25" t="s">
        <v>246</v>
      </c>
      <c r="E192" s="19"/>
      <c r="F192" s="357"/>
      <c r="G192" s="357"/>
      <c r="H192" s="353"/>
      <c r="I192" s="161"/>
      <c r="J192" s="286" t="s">
        <v>13</v>
      </c>
      <c r="K192" s="25" t="str">
        <f>D192</f>
        <v>Реализация дополнительных общеобразовательных предпрофессиональных программ в области искусств - духовые и ударные инструменты</v>
      </c>
      <c r="L192" s="19"/>
      <c r="M192" s="392"/>
      <c r="N192" s="392"/>
      <c r="O192" s="353"/>
      <c r="P192" s="383"/>
      <c r="Q192" s="18"/>
      <c r="R192" s="77"/>
      <c r="S192" s="526"/>
      <c r="T192" s="46"/>
    </row>
    <row r="193" spans="1:21" ht="117.75" customHeight="1" x14ac:dyDescent="0.25">
      <c r="A193" s="548"/>
      <c r="B193" s="550"/>
      <c r="C193" s="19" t="s">
        <v>14</v>
      </c>
      <c r="D193" s="23" t="s">
        <v>245</v>
      </c>
      <c r="E193" s="19" t="s">
        <v>25</v>
      </c>
      <c r="F193" s="248" t="s">
        <v>504</v>
      </c>
      <c r="G193" s="355">
        <v>82.1</v>
      </c>
      <c r="H193" s="355">
        <v>100</v>
      </c>
      <c r="I193" s="363"/>
      <c r="J193" s="19" t="s">
        <v>14</v>
      </c>
      <c r="K193" s="19" t="s">
        <v>90</v>
      </c>
      <c r="L193" s="19" t="s">
        <v>370</v>
      </c>
      <c r="M193" s="387">
        <v>16580</v>
      </c>
      <c r="N193" s="387">
        <v>16518</v>
      </c>
      <c r="O193" s="355">
        <f t="shared" si="22"/>
        <v>99.626055488540416</v>
      </c>
      <c r="P193" s="92"/>
      <c r="Q193" s="18"/>
      <c r="R193" s="77"/>
      <c r="S193" s="526"/>
      <c r="T193" s="415"/>
    </row>
    <row r="194" spans="1:21" customFormat="1" ht="72.75" customHeight="1" x14ac:dyDescent="0.25">
      <c r="A194" s="548"/>
      <c r="B194" s="550"/>
      <c r="C194" s="19" t="s">
        <v>15</v>
      </c>
      <c r="D194" s="23" t="s">
        <v>34</v>
      </c>
      <c r="E194" s="19" t="s">
        <v>25</v>
      </c>
      <c r="F194" s="248" t="s">
        <v>369</v>
      </c>
      <c r="G194" s="263">
        <v>0</v>
      </c>
      <c r="H194" s="355">
        <v>100</v>
      </c>
      <c r="I194" s="363"/>
      <c r="J194" s="19"/>
      <c r="K194" s="19"/>
      <c r="L194" s="276"/>
      <c r="M194" s="19"/>
      <c r="N194" s="19"/>
      <c r="O194" s="355"/>
      <c r="P194" s="385"/>
      <c r="Q194" s="18"/>
      <c r="R194" s="77"/>
      <c r="S194" s="526"/>
      <c r="T194" s="46"/>
    </row>
    <row r="195" spans="1:21" s="16" customFormat="1" ht="33" x14ac:dyDescent="0.25">
      <c r="A195" s="548"/>
      <c r="B195" s="550"/>
      <c r="C195" s="187"/>
      <c r="D195" s="22" t="s">
        <v>6</v>
      </c>
      <c r="E195" s="36"/>
      <c r="F195" s="241"/>
      <c r="G195" s="242"/>
      <c r="H195" s="238"/>
      <c r="I195" s="7">
        <f>(H193+H194)/2</f>
        <v>100</v>
      </c>
      <c r="J195" s="36"/>
      <c r="K195" s="22" t="s">
        <v>6</v>
      </c>
      <c r="L195" s="36"/>
      <c r="M195" s="100"/>
      <c r="N195" s="100"/>
      <c r="O195" s="238"/>
      <c r="P195" s="7">
        <f>O193</f>
        <v>99.626055488540416</v>
      </c>
      <c r="Q195" s="7">
        <f>(I195+P195)/2</f>
        <v>99.813027744270215</v>
      </c>
      <c r="R195" s="192" t="s">
        <v>376</v>
      </c>
      <c r="S195" s="526"/>
      <c r="T195" s="46"/>
      <c r="U195" s="190"/>
    </row>
    <row r="196" spans="1:21" s="13" customFormat="1" ht="99" customHeight="1" x14ac:dyDescent="0.25">
      <c r="A196" s="548"/>
      <c r="B196" s="550"/>
      <c r="C196" s="286" t="s">
        <v>28</v>
      </c>
      <c r="D196" s="25" t="s">
        <v>247</v>
      </c>
      <c r="E196" s="19"/>
      <c r="F196" s="357"/>
      <c r="G196" s="357"/>
      <c r="H196" s="353"/>
      <c r="I196" s="161"/>
      <c r="J196" s="286" t="str">
        <f>C196</f>
        <v>III</v>
      </c>
      <c r="K196" s="25" t="str">
        <f>D196</f>
        <v>Реализация дополнительных общеобразовательных предпрофессиональных программ в области искусств - струнные инструменты</v>
      </c>
      <c r="L196" s="19"/>
      <c r="M196" s="12"/>
      <c r="N196" s="12"/>
      <c r="O196" s="353"/>
      <c r="P196" s="383"/>
      <c r="Q196" s="18"/>
      <c r="R196" s="77"/>
      <c r="S196" s="526"/>
      <c r="T196" s="46"/>
    </row>
    <row r="197" spans="1:21" ht="110.25" customHeight="1" x14ac:dyDescent="0.25">
      <c r="A197" s="548"/>
      <c r="B197" s="550"/>
      <c r="C197" s="19" t="s">
        <v>29</v>
      </c>
      <c r="D197" s="23" t="s">
        <v>245</v>
      </c>
      <c r="E197" s="19" t="s">
        <v>25</v>
      </c>
      <c r="F197" s="248" t="s">
        <v>504</v>
      </c>
      <c r="G197" s="355">
        <v>82.1</v>
      </c>
      <c r="H197" s="355">
        <v>100</v>
      </c>
      <c r="I197" s="363"/>
      <c r="J197" s="19" t="str">
        <f>C197</f>
        <v>3.1.</v>
      </c>
      <c r="K197" s="19" t="s">
        <v>90</v>
      </c>
      <c r="L197" s="275" t="s">
        <v>370</v>
      </c>
      <c r="M197" s="386">
        <v>8250</v>
      </c>
      <c r="N197" s="386">
        <v>8162</v>
      </c>
      <c r="O197" s="355">
        <f t="shared" si="22"/>
        <v>98.933333333333323</v>
      </c>
      <c r="P197" s="92"/>
      <c r="Q197" s="18"/>
      <c r="R197" s="77"/>
      <c r="S197" s="526"/>
      <c r="T197" s="415"/>
    </row>
    <row r="198" spans="1:21" customFormat="1" ht="62.25" customHeight="1" x14ac:dyDescent="0.25">
      <c r="A198" s="548"/>
      <c r="B198" s="550"/>
      <c r="C198" s="19" t="s">
        <v>30</v>
      </c>
      <c r="D198" s="23" t="s">
        <v>34</v>
      </c>
      <c r="E198" s="19" t="s">
        <v>25</v>
      </c>
      <c r="F198" s="248" t="s">
        <v>369</v>
      </c>
      <c r="G198" s="263">
        <v>0</v>
      </c>
      <c r="H198" s="355">
        <v>100</v>
      </c>
      <c r="I198" s="363"/>
      <c r="J198" s="19"/>
      <c r="K198" s="19"/>
      <c r="L198" s="276"/>
      <c r="M198" s="19"/>
      <c r="N198" s="19"/>
      <c r="O198" s="355"/>
      <c r="P198" s="385"/>
      <c r="Q198" s="18"/>
      <c r="R198" s="77"/>
      <c r="S198" s="526"/>
      <c r="T198" s="46"/>
    </row>
    <row r="199" spans="1:21" s="16" customFormat="1" ht="33" x14ac:dyDescent="0.25">
      <c r="A199" s="548"/>
      <c r="B199" s="550"/>
      <c r="C199" s="187"/>
      <c r="D199" s="22" t="s">
        <v>6</v>
      </c>
      <c r="E199" s="36"/>
      <c r="F199" s="241"/>
      <c r="G199" s="242"/>
      <c r="H199" s="238"/>
      <c r="I199" s="7">
        <f>(H197+H198)/2</f>
        <v>100</v>
      </c>
      <c r="J199" s="36"/>
      <c r="K199" s="22" t="s">
        <v>6</v>
      </c>
      <c r="L199" s="36"/>
      <c r="M199" s="100"/>
      <c r="N199" s="100"/>
      <c r="O199" s="238"/>
      <c r="P199" s="7">
        <f>O197</f>
        <v>98.933333333333323</v>
      </c>
      <c r="Q199" s="7">
        <f>(I199+P199)/2</f>
        <v>99.466666666666669</v>
      </c>
      <c r="R199" s="192" t="s">
        <v>376</v>
      </c>
      <c r="S199" s="526"/>
      <c r="T199" s="46"/>
      <c r="U199" s="190"/>
    </row>
    <row r="200" spans="1:21" s="13" customFormat="1" ht="106.5" customHeight="1" x14ac:dyDescent="0.25">
      <c r="A200" s="548"/>
      <c r="B200" s="550"/>
      <c r="C200" s="286" t="s">
        <v>42</v>
      </c>
      <c r="D200" s="25" t="s">
        <v>248</v>
      </c>
      <c r="E200" s="19"/>
      <c r="F200" s="357"/>
      <c r="G200" s="357"/>
      <c r="H200" s="353"/>
      <c r="I200" s="161"/>
      <c r="J200" s="286" t="str">
        <f>C200</f>
        <v>IV</v>
      </c>
      <c r="K200" s="25" t="str">
        <f>D200</f>
        <v>Реализация дополнительных общеобразовательных предпрофессиональных программ в области искусств - народные инструменты</v>
      </c>
      <c r="L200" s="19"/>
      <c r="M200" s="12"/>
      <c r="N200" s="12"/>
      <c r="O200" s="353"/>
      <c r="P200" s="383"/>
      <c r="Q200" s="18"/>
      <c r="R200" s="77"/>
      <c r="S200" s="526"/>
      <c r="T200" s="46"/>
    </row>
    <row r="201" spans="1:21" ht="111" customHeight="1" x14ac:dyDescent="0.25">
      <c r="A201" s="548"/>
      <c r="B201" s="550"/>
      <c r="C201" s="19" t="s">
        <v>43</v>
      </c>
      <c r="D201" s="23" t="s">
        <v>245</v>
      </c>
      <c r="E201" s="19" t="s">
        <v>25</v>
      </c>
      <c r="F201" s="248" t="s">
        <v>504</v>
      </c>
      <c r="G201" s="355">
        <v>82.1</v>
      </c>
      <c r="H201" s="355">
        <v>100</v>
      </c>
      <c r="I201" s="363"/>
      <c r="J201" s="19" t="str">
        <f>C201</f>
        <v>4.1.</v>
      </c>
      <c r="K201" s="19" t="s">
        <v>90</v>
      </c>
      <c r="L201" s="19" t="s">
        <v>370</v>
      </c>
      <c r="M201" s="387">
        <v>15846.5</v>
      </c>
      <c r="N201" s="387">
        <v>15754.5</v>
      </c>
      <c r="O201" s="355">
        <f t="shared" si="22"/>
        <v>99.419430158079066</v>
      </c>
      <c r="P201" s="92"/>
      <c r="Q201" s="18"/>
      <c r="R201" s="77"/>
      <c r="S201" s="526"/>
      <c r="T201" s="415"/>
    </row>
    <row r="202" spans="1:21" customFormat="1" ht="59.25" customHeight="1" x14ac:dyDescent="0.25">
      <c r="A202" s="548"/>
      <c r="B202" s="550"/>
      <c r="C202" s="19" t="s">
        <v>138</v>
      </c>
      <c r="D202" s="23" t="s">
        <v>34</v>
      </c>
      <c r="E202" s="19" t="s">
        <v>25</v>
      </c>
      <c r="F202" s="248" t="s">
        <v>369</v>
      </c>
      <c r="G202" s="263">
        <v>0</v>
      </c>
      <c r="H202" s="355">
        <v>100</v>
      </c>
      <c r="I202" s="363"/>
      <c r="J202" s="19"/>
      <c r="K202" s="19"/>
      <c r="L202" s="276"/>
      <c r="M202" s="19"/>
      <c r="N202" s="19"/>
      <c r="O202" s="355"/>
      <c r="P202" s="385"/>
      <c r="Q202" s="18"/>
      <c r="R202" s="77"/>
      <c r="S202" s="526"/>
      <c r="T202" s="46"/>
    </row>
    <row r="203" spans="1:21" s="16" customFormat="1" ht="33" x14ac:dyDescent="0.25">
      <c r="A203" s="548"/>
      <c r="B203" s="550"/>
      <c r="C203" s="187"/>
      <c r="D203" s="22" t="s">
        <v>6</v>
      </c>
      <c r="E203" s="36"/>
      <c r="F203" s="241"/>
      <c r="G203" s="242"/>
      <c r="H203" s="238"/>
      <c r="I203" s="7">
        <f>(H201+H202)/2</f>
        <v>100</v>
      </c>
      <c r="J203" s="36"/>
      <c r="K203" s="22" t="s">
        <v>6</v>
      </c>
      <c r="L203" s="36"/>
      <c r="M203" s="100"/>
      <c r="N203" s="100"/>
      <c r="O203" s="238"/>
      <c r="P203" s="7">
        <f>O201</f>
        <v>99.419430158079066</v>
      </c>
      <c r="Q203" s="7">
        <f>(I203+P203)/2</f>
        <v>99.70971507903954</v>
      </c>
      <c r="R203" s="192" t="s">
        <v>376</v>
      </c>
      <c r="S203" s="526"/>
      <c r="T203" s="46"/>
      <c r="U203" s="190"/>
    </row>
    <row r="204" spans="1:21" s="13" customFormat="1" ht="112.5" customHeight="1" x14ac:dyDescent="0.25">
      <c r="A204" s="548"/>
      <c r="B204" s="550"/>
      <c r="C204" s="286" t="s">
        <v>165</v>
      </c>
      <c r="D204" s="25" t="s">
        <v>457</v>
      </c>
      <c r="E204" s="19"/>
      <c r="F204" s="357"/>
      <c r="G204" s="357"/>
      <c r="H204" s="353"/>
      <c r="I204" s="161"/>
      <c r="J204" s="286" t="str">
        <f>C204</f>
        <v>V</v>
      </c>
      <c r="K204" s="25" t="str">
        <f>D204</f>
        <v>Реализация дополнительных общеобразовательных предпрофессиональных программ в области искусств - хореографическое творчество</v>
      </c>
      <c r="L204" s="19"/>
      <c r="M204" s="12"/>
      <c r="N204" s="12"/>
      <c r="O204" s="353"/>
      <c r="P204" s="383"/>
      <c r="Q204" s="18"/>
      <c r="R204" s="77"/>
      <c r="S204" s="526"/>
      <c r="T204" s="46"/>
    </row>
    <row r="205" spans="1:21" ht="111.75" customHeight="1" x14ac:dyDescent="0.25">
      <c r="A205" s="548"/>
      <c r="B205" s="550"/>
      <c r="C205" s="19" t="s">
        <v>166</v>
      </c>
      <c r="D205" s="23" t="s">
        <v>245</v>
      </c>
      <c r="E205" s="19" t="s">
        <v>25</v>
      </c>
      <c r="F205" s="248" t="s">
        <v>504</v>
      </c>
      <c r="G205" s="355">
        <v>82.1</v>
      </c>
      <c r="H205" s="355">
        <v>100</v>
      </c>
      <c r="I205" s="363"/>
      <c r="J205" s="19" t="str">
        <f>C205</f>
        <v>5.1.</v>
      </c>
      <c r="K205" s="19" t="s">
        <v>90</v>
      </c>
      <c r="L205" s="19" t="s">
        <v>370</v>
      </c>
      <c r="M205" s="387">
        <v>20134</v>
      </c>
      <c r="N205" s="387">
        <v>20134</v>
      </c>
      <c r="O205" s="355">
        <f t="shared" si="22"/>
        <v>100</v>
      </c>
      <c r="P205" s="92"/>
      <c r="Q205" s="18"/>
      <c r="R205" s="77"/>
      <c r="S205" s="526"/>
      <c r="T205" s="415"/>
    </row>
    <row r="206" spans="1:21" customFormat="1" ht="74.25" customHeight="1" x14ac:dyDescent="0.25">
      <c r="A206" s="548"/>
      <c r="B206" s="550"/>
      <c r="C206" s="19" t="s">
        <v>167</v>
      </c>
      <c r="D206" s="23" t="s">
        <v>34</v>
      </c>
      <c r="E206" s="19" t="s">
        <v>25</v>
      </c>
      <c r="F206" s="248" t="s">
        <v>369</v>
      </c>
      <c r="G206" s="263">
        <v>0</v>
      </c>
      <c r="H206" s="355">
        <v>100</v>
      </c>
      <c r="I206" s="363"/>
      <c r="J206" s="19"/>
      <c r="K206" s="19"/>
      <c r="L206" s="276"/>
      <c r="M206" s="19"/>
      <c r="N206" s="19"/>
      <c r="O206" s="355"/>
      <c r="P206" s="385"/>
      <c r="Q206" s="18"/>
      <c r="R206" s="77"/>
      <c r="S206" s="526"/>
      <c r="T206" s="46"/>
    </row>
    <row r="207" spans="1:21" s="16" customFormat="1" ht="33" x14ac:dyDescent="0.25">
      <c r="A207" s="548"/>
      <c r="B207" s="550"/>
      <c r="C207" s="187"/>
      <c r="D207" s="22" t="s">
        <v>6</v>
      </c>
      <c r="E207" s="36"/>
      <c r="F207" s="241"/>
      <c r="G207" s="242"/>
      <c r="H207" s="238"/>
      <c r="I207" s="7">
        <f>(H205+H206)/2</f>
        <v>100</v>
      </c>
      <c r="J207" s="36"/>
      <c r="K207" s="22" t="s">
        <v>6</v>
      </c>
      <c r="L207" s="36"/>
      <c r="M207" s="100"/>
      <c r="N207" s="100"/>
      <c r="O207" s="238"/>
      <c r="P207" s="7">
        <f>O205</f>
        <v>100</v>
      </c>
      <c r="Q207" s="7">
        <f>(I207+P207)/2</f>
        <v>100</v>
      </c>
      <c r="R207" s="192" t="s">
        <v>31</v>
      </c>
      <c r="S207" s="526"/>
      <c r="T207" s="46"/>
      <c r="U207" s="190"/>
    </row>
    <row r="208" spans="1:21" s="13" customFormat="1" ht="108.75" customHeight="1" x14ac:dyDescent="0.25">
      <c r="A208" s="548"/>
      <c r="B208" s="550"/>
      <c r="C208" s="286" t="s">
        <v>171</v>
      </c>
      <c r="D208" s="25" t="s">
        <v>253</v>
      </c>
      <c r="E208" s="19"/>
      <c r="F208" s="357"/>
      <c r="G208" s="357"/>
      <c r="H208" s="353"/>
      <c r="I208" s="161"/>
      <c r="J208" s="286" t="str">
        <f>C208</f>
        <v>VI</v>
      </c>
      <c r="K208" s="25" t="str">
        <f>D208</f>
        <v>Реализация дополнительных общеобразовательных предпрофессиональных программ в области искусств - живопись</v>
      </c>
      <c r="L208" s="19"/>
      <c r="M208" s="12"/>
      <c r="N208" s="12"/>
      <c r="O208" s="353"/>
      <c r="P208" s="383"/>
      <c r="Q208" s="18"/>
      <c r="R208" s="77"/>
      <c r="S208" s="526"/>
      <c r="T208" s="46"/>
    </row>
    <row r="209" spans="1:21" ht="109.5" customHeight="1" x14ac:dyDescent="0.25">
      <c r="A209" s="548"/>
      <c r="B209" s="550"/>
      <c r="C209" s="19" t="s">
        <v>172</v>
      </c>
      <c r="D209" s="23" t="s">
        <v>245</v>
      </c>
      <c r="E209" s="19" t="s">
        <v>25</v>
      </c>
      <c r="F209" s="248" t="s">
        <v>504</v>
      </c>
      <c r="G209" s="355">
        <v>82.1</v>
      </c>
      <c r="H209" s="355">
        <v>100</v>
      </c>
      <c r="I209" s="363"/>
      <c r="J209" s="19" t="str">
        <f>C209</f>
        <v>6.1.</v>
      </c>
      <c r="K209" s="19" t="s">
        <v>90</v>
      </c>
      <c r="L209" s="19" t="s">
        <v>370</v>
      </c>
      <c r="M209" s="387">
        <v>32605</v>
      </c>
      <c r="N209" s="387">
        <v>32605</v>
      </c>
      <c r="O209" s="355">
        <f t="shared" si="22"/>
        <v>100</v>
      </c>
      <c r="P209" s="92"/>
      <c r="Q209" s="18"/>
      <c r="R209" s="77"/>
      <c r="S209" s="526"/>
      <c r="T209" s="415"/>
    </row>
    <row r="210" spans="1:21" customFormat="1" ht="74.25" customHeight="1" x14ac:dyDescent="0.25">
      <c r="A210" s="548"/>
      <c r="B210" s="550"/>
      <c r="C210" s="19" t="s">
        <v>173</v>
      </c>
      <c r="D210" s="23" t="s">
        <v>34</v>
      </c>
      <c r="E210" s="19" t="s">
        <v>25</v>
      </c>
      <c r="F210" s="248" t="s">
        <v>369</v>
      </c>
      <c r="G210" s="263">
        <v>0</v>
      </c>
      <c r="H210" s="355">
        <v>100</v>
      </c>
      <c r="I210" s="363"/>
      <c r="J210" s="19"/>
      <c r="K210" s="19"/>
      <c r="L210" s="276"/>
      <c r="M210" s="19"/>
      <c r="N210" s="19"/>
      <c r="O210" s="355"/>
      <c r="P210" s="385"/>
      <c r="Q210" s="18"/>
      <c r="R210" s="77"/>
      <c r="S210" s="526"/>
      <c r="T210" s="46"/>
    </row>
    <row r="211" spans="1:21" s="16" customFormat="1" ht="33" x14ac:dyDescent="0.25">
      <c r="A211" s="548"/>
      <c r="B211" s="550"/>
      <c r="C211" s="187"/>
      <c r="D211" s="22" t="s">
        <v>6</v>
      </c>
      <c r="E211" s="36"/>
      <c r="F211" s="241"/>
      <c r="G211" s="242"/>
      <c r="H211" s="238"/>
      <c r="I211" s="7">
        <f>(H209+H210)/2</f>
        <v>100</v>
      </c>
      <c r="J211" s="36"/>
      <c r="K211" s="22" t="s">
        <v>6</v>
      </c>
      <c r="L211" s="36"/>
      <c r="M211" s="100"/>
      <c r="N211" s="100"/>
      <c r="O211" s="238"/>
      <c r="P211" s="7">
        <f>O209</f>
        <v>100</v>
      </c>
      <c r="Q211" s="7">
        <f>(I211+P211)/2</f>
        <v>100</v>
      </c>
      <c r="R211" s="192" t="s">
        <v>31</v>
      </c>
      <c r="S211" s="526"/>
      <c r="T211" s="46"/>
      <c r="U211" s="190"/>
    </row>
    <row r="212" spans="1:21" s="13" customFormat="1" ht="114.75" customHeight="1" x14ac:dyDescent="0.25">
      <c r="A212" s="548"/>
      <c r="B212" s="550"/>
      <c r="C212" s="286" t="s">
        <v>209</v>
      </c>
      <c r="D212" s="25" t="s">
        <v>254</v>
      </c>
      <c r="E212" s="19"/>
      <c r="F212" s="357"/>
      <c r="G212" s="357"/>
      <c r="H212" s="353"/>
      <c r="I212" s="161"/>
      <c r="J212" s="286" t="str">
        <f>C212</f>
        <v>VII</v>
      </c>
      <c r="K212" s="25" t="str">
        <f>D212</f>
        <v>Реализация дополнительных общеобразовательных предпрофессиональных программ в области искусств - дизайн</v>
      </c>
      <c r="L212" s="19"/>
      <c r="M212" s="12"/>
      <c r="N212" s="12"/>
      <c r="O212" s="353"/>
      <c r="P212" s="383"/>
      <c r="Q212" s="18"/>
      <c r="R212" s="77"/>
      <c r="S212" s="526"/>
      <c r="T212" s="46"/>
    </row>
    <row r="213" spans="1:21" ht="119.25" customHeight="1" x14ac:dyDescent="0.25">
      <c r="A213" s="548"/>
      <c r="B213" s="550"/>
      <c r="C213" s="19" t="s">
        <v>210</v>
      </c>
      <c r="D213" s="23" t="s">
        <v>245</v>
      </c>
      <c r="E213" s="19" t="s">
        <v>25</v>
      </c>
      <c r="F213" s="248" t="s">
        <v>504</v>
      </c>
      <c r="G213" s="355">
        <v>82.1</v>
      </c>
      <c r="H213" s="355">
        <v>100</v>
      </c>
      <c r="I213" s="363"/>
      <c r="J213" s="19" t="str">
        <f>C213</f>
        <v>7.1.</v>
      </c>
      <c r="K213" s="19" t="s">
        <v>90</v>
      </c>
      <c r="L213" s="19" t="s">
        <v>370</v>
      </c>
      <c r="M213" s="387">
        <v>8051</v>
      </c>
      <c r="N213" s="387">
        <v>8051</v>
      </c>
      <c r="O213" s="355">
        <f t="shared" ref="O213:O283" si="24">IF(N213/M213*100&gt;110,110,N213/M213*100)</f>
        <v>100</v>
      </c>
      <c r="P213" s="92"/>
      <c r="Q213" s="18"/>
      <c r="R213" s="77"/>
      <c r="S213" s="526"/>
      <c r="T213" s="415"/>
    </row>
    <row r="214" spans="1:21" customFormat="1" ht="74.25" customHeight="1" x14ac:dyDescent="0.25">
      <c r="A214" s="548"/>
      <c r="B214" s="550"/>
      <c r="C214" s="19" t="s">
        <v>214</v>
      </c>
      <c r="D214" s="23" t="s">
        <v>34</v>
      </c>
      <c r="E214" s="19" t="s">
        <v>25</v>
      </c>
      <c r="F214" s="248" t="s">
        <v>369</v>
      </c>
      <c r="G214" s="263">
        <v>0</v>
      </c>
      <c r="H214" s="355">
        <v>100</v>
      </c>
      <c r="I214" s="363"/>
      <c r="J214" s="19"/>
      <c r="K214" s="19"/>
      <c r="L214" s="276"/>
      <c r="M214" s="19"/>
      <c r="N214" s="19"/>
      <c r="O214" s="355"/>
      <c r="P214" s="385"/>
      <c r="Q214" s="18"/>
      <c r="R214" s="77"/>
      <c r="S214" s="526"/>
      <c r="T214" s="46"/>
    </row>
    <row r="215" spans="1:21" s="16" customFormat="1" ht="33" x14ac:dyDescent="0.25">
      <c r="A215" s="548"/>
      <c r="B215" s="550"/>
      <c r="C215" s="187"/>
      <c r="D215" s="22" t="s">
        <v>6</v>
      </c>
      <c r="E215" s="36"/>
      <c r="F215" s="241"/>
      <c r="G215" s="242"/>
      <c r="H215" s="238"/>
      <c r="I215" s="7">
        <f>(H213+H214)/2</f>
        <v>100</v>
      </c>
      <c r="J215" s="36"/>
      <c r="K215" s="22" t="s">
        <v>6</v>
      </c>
      <c r="L215" s="36"/>
      <c r="M215" s="100"/>
      <c r="N215" s="100"/>
      <c r="O215" s="238"/>
      <c r="P215" s="7">
        <f>O213</f>
        <v>100</v>
      </c>
      <c r="Q215" s="7">
        <f>(I215+P215)/2</f>
        <v>100</v>
      </c>
      <c r="R215" s="192" t="s">
        <v>31</v>
      </c>
      <c r="S215" s="526"/>
      <c r="T215" s="46"/>
      <c r="U215" s="190"/>
    </row>
    <row r="216" spans="1:21" s="13" customFormat="1" ht="105.75" customHeight="1" x14ac:dyDescent="0.25">
      <c r="A216" s="548"/>
      <c r="B216" s="550"/>
      <c r="C216" s="286" t="s">
        <v>211</v>
      </c>
      <c r="D216" s="25" t="s">
        <v>458</v>
      </c>
      <c r="E216" s="19"/>
      <c r="F216" s="357"/>
      <c r="G216" s="357"/>
      <c r="H216" s="353"/>
      <c r="I216" s="161"/>
      <c r="J216" s="286" t="str">
        <f>C216</f>
        <v>VIII</v>
      </c>
      <c r="K216" s="25" t="str">
        <f>D216</f>
        <v>Реализация дополнительных общеобразовательных общеразвивающих программ</v>
      </c>
      <c r="L216" s="19"/>
      <c r="M216" s="12"/>
      <c r="N216" s="12"/>
      <c r="O216" s="353"/>
      <c r="P216" s="383"/>
      <c r="Q216" s="18"/>
      <c r="R216" s="77"/>
      <c r="S216" s="526"/>
      <c r="T216" s="46"/>
    </row>
    <row r="217" spans="1:21" ht="107.25" customHeight="1" x14ac:dyDescent="0.25">
      <c r="A217" s="548"/>
      <c r="B217" s="550"/>
      <c r="C217" s="19" t="s">
        <v>212</v>
      </c>
      <c r="D217" s="23" t="s">
        <v>251</v>
      </c>
      <c r="E217" s="19" t="s">
        <v>25</v>
      </c>
      <c r="F217" s="248" t="s">
        <v>506</v>
      </c>
      <c r="G217" s="355">
        <v>17.899999999999999</v>
      </c>
      <c r="H217" s="355">
        <v>100</v>
      </c>
      <c r="I217" s="363"/>
      <c r="J217" s="19" t="str">
        <f>C217</f>
        <v>8.1.</v>
      </c>
      <c r="K217" s="23" t="s">
        <v>312</v>
      </c>
      <c r="L217" s="19" t="s">
        <v>206</v>
      </c>
      <c r="M217" s="366">
        <v>19355</v>
      </c>
      <c r="N217" s="366">
        <v>19205</v>
      </c>
      <c r="O217" s="355">
        <f t="shared" si="24"/>
        <v>99.225006458279523</v>
      </c>
      <c r="P217" s="92"/>
      <c r="Q217" s="18"/>
      <c r="R217" s="77"/>
      <c r="S217" s="526"/>
      <c r="T217" s="415"/>
    </row>
    <row r="218" spans="1:21" customFormat="1" ht="78.75" customHeight="1" x14ac:dyDescent="0.25">
      <c r="A218" s="548"/>
      <c r="B218" s="550"/>
      <c r="C218" s="19" t="s">
        <v>257</v>
      </c>
      <c r="D218" s="23" t="s">
        <v>34</v>
      </c>
      <c r="E218" s="19" t="s">
        <v>25</v>
      </c>
      <c r="F218" s="248" t="s">
        <v>369</v>
      </c>
      <c r="G218" s="263">
        <v>0</v>
      </c>
      <c r="H218" s="355">
        <v>100</v>
      </c>
      <c r="I218" s="363"/>
      <c r="J218" s="19"/>
      <c r="K218" s="23"/>
      <c r="L218" s="19"/>
      <c r="M218" s="19"/>
      <c r="N218" s="19"/>
      <c r="O218" s="355"/>
      <c r="P218" s="385"/>
      <c r="Q218" s="18"/>
      <c r="R218" s="77"/>
      <c r="S218" s="526"/>
      <c r="T218" s="46"/>
    </row>
    <row r="219" spans="1:21" customFormat="1" ht="78.75" customHeight="1" x14ac:dyDescent="0.25">
      <c r="A219" s="548"/>
      <c r="B219" s="550"/>
      <c r="C219" s="19" t="s">
        <v>285</v>
      </c>
      <c r="D219" s="23" t="s">
        <v>313</v>
      </c>
      <c r="E219" s="19" t="s">
        <v>38</v>
      </c>
      <c r="F219" s="388">
        <v>77</v>
      </c>
      <c r="G219" s="357">
        <v>77</v>
      </c>
      <c r="H219" s="355">
        <f>IF(G219/F219*100&gt;100,100,G219/F219*100)</f>
        <v>100</v>
      </c>
      <c r="I219" s="363"/>
      <c r="J219" s="19"/>
      <c r="K219" s="23"/>
      <c r="L219" s="19"/>
      <c r="M219" s="19"/>
      <c r="N219" s="19"/>
      <c r="O219" s="355"/>
      <c r="P219" s="385"/>
      <c r="Q219" s="18"/>
      <c r="R219" s="77"/>
      <c r="S219" s="526"/>
      <c r="T219" s="46"/>
    </row>
    <row r="220" spans="1:21" customFormat="1" ht="45.75" customHeight="1" x14ac:dyDescent="0.25">
      <c r="A220" s="549"/>
      <c r="B220" s="551"/>
      <c r="C220" s="36"/>
      <c r="D220" s="22" t="s">
        <v>6</v>
      </c>
      <c r="E220" s="36"/>
      <c r="F220" s="238"/>
      <c r="G220" s="238"/>
      <c r="H220" s="238"/>
      <c r="I220" s="7">
        <f>(H217+H218+H219)/3</f>
        <v>100</v>
      </c>
      <c r="J220" s="36"/>
      <c r="K220" s="22" t="s">
        <v>6</v>
      </c>
      <c r="L220" s="36"/>
      <c r="M220" s="36"/>
      <c r="N220" s="36"/>
      <c r="O220" s="238"/>
      <c r="P220" s="7">
        <f>O217</f>
        <v>99.225006458279523</v>
      </c>
      <c r="Q220" s="7">
        <f>(I220+P220)/2</f>
        <v>99.612503229139762</v>
      </c>
      <c r="R220" s="192" t="s">
        <v>376</v>
      </c>
      <c r="S220" s="526"/>
      <c r="T220" s="46"/>
    </row>
    <row r="221" spans="1:21" s="13" customFormat="1" ht="90" customHeight="1" x14ac:dyDescent="0.25">
      <c r="A221" s="547" t="s">
        <v>82</v>
      </c>
      <c r="B221" s="540" t="s">
        <v>258</v>
      </c>
      <c r="C221" s="274" t="s">
        <v>12</v>
      </c>
      <c r="D221" s="25" t="s">
        <v>244</v>
      </c>
      <c r="E221" s="19"/>
      <c r="F221" s="248"/>
      <c r="G221" s="357"/>
      <c r="H221" s="353"/>
      <c r="I221" s="161"/>
      <c r="J221" s="286" t="s">
        <v>12</v>
      </c>
      <c r="K221" s="23" t="s">
        <v>375</v>
      </c>
      <c r="L221" s="19"/>
      <c r="M221" s="12"/>
      <c r="N221" s="12"/>
      <c r="O221" s="353"/>
      <c r="P221" s="383"/>
      <c r="Q221" s="18"/>
      <c r="R221" s="77"/>
      <c r="S221" s="525" t="s">
        <v>287</v>
      </c>
      <c r="T221" s="46"/>
    </row>
    <row r="222" spans="1:21" ht="115.5" x14ac:dyDescent="0.25">
      <c r="A222" s="548"/>
      <c r="B222" s="550"/>
      <c r="C222" s="277" t="s">
        <v>7</v>
      </c>
      <c r="D222" s="23" t="s">
        <v>245</v>
      </c>
      <c r="E222" s="19" t="s">
        <v>25</v>
      </c>
      <c r="F222" s="248" t="s">
        <v>504</v>
      </c>
      <c r="G222" s="355">
        <v>91.5</v>
      </c>
      <c r="H222" s="355">
        <v>100</v>
      </c>
      <c r="I222" s="363"/>
      <c r="J222" s="19" t="s">
        <v>7</v>
      </c>
      <c r="K222" s="23" t="s">
        <v>375</v>
      </c>
      <c r="L222" s="19" t="s">
        <v>370</v>
      </c>
      <c r="M222" s="387">
        <v>11980</v>
      </c>
      <c r="N222" s="387">
        <v>12236</v>
      </c>
      <c r="O222" s="355">
        <f t="shared" si="24"/>
        <v>102.13689482470785</v>
      </c>
      <c r="P222" s="92"/>
      <c r="Q222" s="18"/>
      <c r="R222" s="77"/>
      <c r="S222" s="529"/>
      <c r="T222" s="415"/>
    </row>
    <row r="223" spans="1:21" customFormat="1" ht="49.5" x14ac:dyDescent="0.25">
      <c r="A223" s="548"/>
      <c r="B223" s="550"/>
      <c r="C223" s="277" t="s">
        <v>8</v>
      </c>
      <c r="D223" s="23" t="s">
        <v>34</v>
      </c>
      <c r="E223" s="19" t="s">
        <v>25</v>
      </c>
      <c r="F223" s="248" t="s">
        <v>369</v>
      </c>
      <c r="G223" s="263">
        <v>0</v>
      </c>
      <c r="H223" s="355">
        <v>100</v>
      </c>
      <c r="I223" s="363"/>
      <c r="J223" s="19"/>
      <c r="K223" s="19"/>
      <c r="L223" s="276"/>
      <c r="M223" s="19"/>
      <c r="N223" s="19"/>
      <c r="O223" s="355"/>
      <c r="P223" s="385"/>
      <c r="Q223" s="18"/>
      <c r="R223" s="77"/>
      <c r="S223" s="525"/>
      <c r="T223" s="46"/>
    </row>
    <row r="224" spans="1:21" s="16" customFormat="1" ht="33" x14ac:dyDescent="0.25">
      <c r="A224" s="548"/>
      <c r="B224" s="550"/>
      <c r="C224" s="187"/>
      <c r="D224" s="22" t="s">
        <v>6</v>
      </c>
      <c r="E224" s="36"/>
      <c r="F224" s="99"/>
      <c r="G224" s="242"/>
      <c r="H224" s="238"/>
      <c r="I224" s="7">
        <f>(H222+H223)/2</f>
        <v>100</v>
      </c>
      <c r="J224" s="36"/>
      <c r="K224" s="22" t="s">
        <v>6</v>
      </c>
      <c r="L224" s="36"/>
      <c r="M224" s="100"/>
      <c r="N224" s="100"/>
      <c r="O224" s="238"/>
      <c r="P224" s="7">
        <f>O222</f>
        <v>102.13689482470785</v>
      </c>
      <c r="Q224" s="7">
        <f>(I224+P224)/2</f>
        <v>101.06844741235392</v>
      </c>
      <c r="R224" s="192" t="s">
        <v>31</v>
      </c>
      <c r="S224" s="525"/>
      <c r="T224" s="46"/>
      <c r="U224" s="190"/>
    </row>
    <row r="225" spans="1:21" s="13" customFormat="1" ht="111.75" customHeight="1" x14ac:dyDescent="0.25">
      <c r="A225" s="548"/>
      <c r="B225" s="550"/>
      <c r="C225" s="274" t="s">
        <v>13</v>
      </c>
      <c r="D225" s="25" t="s">
        <v>246</v>
      </c>
      <c r="E225" s="19"/>
      <c r="F225" s="248"/>
      <c r="G225" s="357"/>
      <c r="H225" s="353"/>
      <c r="I225" s="161"/>
      <c r="J225" s="286" t="s">
        <v>13</v>
      </c>
      <c r="K225" s="25" t="str">
        <f>D225</f>
        <v>Реализация дополнительных общеобразовательных предпрофессиональных программ в области искусств - духовые и ударные инструменты</v>
      </c>
      <c r="L225" s="19"/>
      <c r="M225" s="12"/>
      <c r="N225" s="12"/>
      <c r="O225" s="353"/>
      <c r="P225" s="383"/>
      <c r="Q225" s="18"/>
      <c r="R225" s="77"/>
      <c r="S225" s="525"/>
      <c r="T225" s="46"/>
    </row>
    <row r="226" spans="1:21" ht="115.5" x14ac:dyDescent="0.25">
      <c r="A226" s="548"/>
      <c r="B226" s="550"/>
      <c r="C226" s="277" t="s">
        <v>14</v>
      </c>
      <c r="D226" s="23" t="s">
        <v>245</v>
      </c>
      <c r="E226" s="19" t="s">
        <v>25</v>
      </c>
      <c r="F226" s="248" t="s">
        <v>504</v>
      </c>
      <c r="G226" s="355">
        <v>91.5</v>
      </c>
      <c r="H226" s="355">
        <v>100</v>
      </c>
      <c r="I226" s="363"/>
      <c r="J226" s="19" t="s">
        <v>14</v>
      </c>
      <c r="K226" s="23" t="s">
        <v>375</v>
      </c>
      <c r="L226" s="19" t="s">
        <v>370</v>
      </c>
      <c r="M226" s="387">
        <v>17079</v>
      </c>
      <c r="N226" s="387">
        <v>16173</v>
      </c>
      <c r="O226" s="355">
        <f t="shared" si="24"/>
        <v>94.695239768136304</v>
      </c>
      <c r="P226" s="92"/>
      <c r="Q226" s="18"/>
      <c r="R226" s="77"/>
      <c r="S226" s="525"/>
      <c r="T226" s="415"/>
    </row>
    <row r="227" spans="1:21" customFormat="1" ht="58.5" customHeight="1" x14ac:dyDescent="0.25">
      <c r="A227" s="548"/>
      <c r="B227" s="550"/>
      <c r="C227" s="277" t="s">
        <v>15</v>
      </c>
      <c r="D227" s="23" t="s">
        <v>34</v>
      </c>
      <c r="E227" s="19" t="s">
        <v>25</v>
      </c>
      <c r="F227" s="248" t="s">
        <v>369</v>
      </c>
      <c r="G227" s="263">
        <v>0</v>
      </c>
      <c r="H227" s="355">
        <v>100</v>
      </c>
      <c r="I227" s="363"/>
      <c r="J227" s="19"/>
      <c r="K227" s="19"/>
      <c r="L227" s="276"/>
      <c r="M227" s="19"/>
      <c r="N227" s="19"/>
      <c r="O227" s="355"/>
      <c r="P227" s="385"/>
      <c r="Q227" s="18"/>
      <c r="R227" s="77"/>
      <c r="S227" s="525"/>
      <c r="T227" s="46"/>
    </row>
    <row r="228" spans="1:21" s="16" customFormat="1" ht="33" x14ac:dyDescent="0.25">
      <c r="A228" s="548"/>
      <c r="B228" s="550"/>
      <c r="C228" s="187"/>
      <c r="D228" s="22" t="s">
        <v>6</v>
      </c>
      <c r="E228" s="36"/>
      <c r="F228" s="99"/>
      <c r="G228" s="242"/>
      <c r="H228" s="238"/>
      <c r="I228" s="7">
        <f>(H226+H227)/2</f>
        <v>100</v>
      </c>
      <c r="J228" s="36"/>
      <c r="K228" s="22" t="s">
        <v>6</v>
      </c>
      <c r="L228" s="36"/>
      <c r="M228" s="100"/>
      <c r="N228" s="100"/>
      <c r="O228" s="238"/>
      <c r="P228" s="7">
        <f>O226</f>
        <v>94.695239768136304</v>
      </c>
      <c r="Q228" s="7">
        <f>(I228+P228)/2</f>
        <v>97.347619884068152</v>
      </c>
      <c r="R228" s="192" t="s">
        <v>376</v>
      </c>
      <c r="S228" s="525"/>
      <c r="T228" s="46"/>
      <c r="U228" s="190"/>
    </row>
    <row r="229" spans="1:21" s="13" customFormat="1" ht="106.5" customHeight="1" x14ac:dyDescent="0.25">
      <c r="A229" s="548"/>
      <c r="B229" s="550"/>
      <c r="C229" s="274" t="s">
        <v>28</v>
      </c>
      <c r="D229" s="25" t="s">
        <v>247</v>
      </c>
      <c r="E229" s="19"/>
      <c r="F229" s="248"/>
      <c r="G229" s="357"/>
      <c r="H229" s="353"/>
      <c r="I229" s="161"/>
      <c r="J229" s="286" t="str">
        <f>C229</f>
        <v>III</v>
      </c>
      <c r="K229" s="25" t="str">
        <f>D229</f>
        <v>Реализация дополнительных общеобразовательных предпрофессиональных программ в области искусств - струнные инструменты</v>
      </c>
      <c r="L229" s="19"/>
      <c r="M229" s="12"/>
      <c r="N229" s="12"/>
      <c r="O229" s="353"/>
      <c r="P229" s="383"/>
      <c r="Q229" s="18"/>
      <c r="R229" s="77"/>
      <c r="S229" s="525"/>
      <c r="T229" s="46"/>
    </row>
    <row r="230" spans="1:21" ht="115.5" x14ac:dyDescent="0.25">
      <c r="A230" s="548"/>
      <c r="B230" s="550"/>
      <c r="C230" s="277" t="s">
        <v>29</v>
      </c>
      <c r="D230" s="23" t="s">
        <v>245</v>
      </c>
      <c r="E230" s="19" t="s">
        <v>25</v>
      </c>
      <c r="F230" s="248" t="s">
        <v>504</v>
      </c>
      <c r="G230" s="355">
        <v>91.5</v>
      </c>
      <c r="H230" s="355">
        <v>100</v>
      </c>
      <c r="I230" s="363"/>
      <c r="J230" s="19" t="str">
        <f>C230</f>
        <v>3.1.</v>
      </c>
      <c r="K230" s="23" t="s">
        <v>375</v>
      </c>
      <c r="L230" s="19" t="s">
        <v>370</v>
      </c>
      <c r="M230" s="387">
        <v>10748</v>
      </c>
      <c r="N230" s="387">
        <v>10227</v>
      </c>
      <c r="O230" s="355">
        <f t="shared" si="24"/>
        <v>95.152586527726086</v>
      </c>
      <c r="P230" s="92"/>
      <c r="Q230" s="18"/>
      <c r="R230" s="77"/>
      <c r="S230" s="525"/>
      <c r="T230" s="415"/>
    </row>
    <row r="231" spans="1:21" customFormat="1" ht="64.5" customHeight="1" x14ac:dyDescent="0.25">
      <c r="A231" s="548"/>
      <c r="B231" s="550"/>
      <c r="C231" s="277" t="s">
        <v>30</v>
      </c>
      <c r="D231" s="23" t="s">
        <v>34</v>
      </c>
      <c r="E231" s="19" t="s">
        <v>25</v>
      </c>
      <c r="F231" s="248" t="s">
        <v>369</v>
      </c>
      <c r="G231" s="263">
        <v>0</v>
      </c>
      <c r="H231" s="355">
        <v>100</v>
      </c>
      <c r="I231" s="363"/>
      <c r="J231" s="19"/>
      <c r="K231" s="19"/>
      <c r="L231" s="276"/>
      <c r="M231" s="19"/>
      <c r="N231" s="19"/>
      <c r="O231" s="355"/>
      <c r="P231" s="385"/>
      <c r="Q231" s="18"/>
      <c r="R231" s="77"/>
      <c r="S231" s="525"/>
      <c r="T231" s="46"/>
    </row>
    <row r="232" spans="1:21" s="16" customFormat="1" ht="33" x14ac:dyDescent="0.25">
      <c r="A232" s="548"/>
      <c r="B232" s="550"/>
      <c r="C232" s="187"/>
      <c r="D232" s="22" t="s">
        <v>6</v>
      </c>
      <c r="E232" s="36"/>
      <c r="F232" s="99"/>
      <c r="G232" s="242"/>
      <c r="H232" s="238"/>
      <c r="I232" s="7">
        <f>(H230+H231)/2</f>
        <v>100</v>
      </c>
      <c r="J232" s="36"/>
      <c r="K232" s="22" t="s">
        <v>6</v>
      </c>
      <c r="L232" s="36"/>
      <c r="M232" s="100"/>
      <c r="N232" s="100"/>
      <c r="O232" s="238"/>
      <c r="P232" s="7">
        <f>O230</f>
        <v>95.152586527726086</v>
      </c>
      <c r="Q232" s="7">
        <f>(I232+P232)/2</f>
        <v>97.57629326386305</v>
      </c>
      <c r="R232" s="192" t="s">
        <v>376</v>
      </c>
      <c r="S232" s="525"/>
      <c r="T232" s="46"/>
      <c r="U232" s="190"/>
    </row>
    <row r="233" spans="1:21" s="13" customFormat="1" ht="82.5" x14ac:dyDescent="0.25">
      <c r="A233" s="548"/>
      <c r="B233" s="550"/>
      <c r="C233" s="274" t="s">
        <v>42</v>
      </c>
      <c r="D233" s="25" t="s">
        <v>248</v>
      </c>
      <c r="E233" s="19"/>
      <c r="F233" s="248"/>
      <c r="G233" s="357"/>
      <c r="H233" s="353"/>
      <c r="I233" s="161"/>
      <c r="J233" s="286" t="str">
        <f>C233</f>
        <v>IV</v>
      </c>
      <c r="K233" s="25" t="str">
        <f>D233</f>
        <v>Реализация дополнительных общеобразовательных предпрофессиональных программ в области искусств - народные инструменты</v>
      </c>
      <c r="L233" s="19"/>
      <c r="M233" s="12"/>
      <c r="N233" s="12"/>
      <c r="O233" s="353"/>
      <c r="P233" s="383"/>
      <c r="Q233" s="18"/>
      <c r="R233" s="77"/>
      <c r="S233" s="525"/>
      <c r="T233" s="46"/>
    </row>
    <row r="234" spans="1:21" ht="115.5" x14ac:dyDescent="0.25">
      <c r="A234" s="548"/>
      <c r="B234" s="550"/>
      <c r="C234" s="277" t="s">
        <v>43</v>
      </c>
      <c r="D234" s="23" t="s">
        <v>245</v>
      </c>
      <c r="E234" s="19" t="s">
        <v>25</v>
      </c>
      <c r="F234" s="248" t="s">
        <v>504</v>
      </c>
      <c r="G234" s="355">
        <v>91.5</v>
      </c>
      <c r="H234" s="355">
        <v>100</v>
      </c>
      <c r="I234" s="363"/>
      <c r="J234" s="19" t="str">
        <f>C234</f>
        <v>4.1.</v>
      </c>
      <c r="K234" s="23" t="s">
        <v>375</v>
      </c>
      <c r="L234" s="19" t="s">
        <v>370</v>
      </c>
      <c r="M234" s="387">
        <v>23137</v>
      </c>
      <c r="N234" s="387">
        <v>23051</v>
      </c>
      <c r="O234" s="355">
        <f t="shared" si="24"/>
        <v>99.628300989756667</v>
      </c>
      <c r="P234" s="92"/>
      <c r="Q234" s="18"/>
      <c r="R234" s="77"/>
      <c r="S234" s="525"/>
      <c r="T234" s="415"/>
    </row>
    <row r="235" spans="1:21" customFormat="1" ht="49.5" x14ac:dyDescent="0.25">
      <c r="A235" s="548"/>
      <c r="B235" s="550"/>
      <c r="C235" s="277" t="s">
        <v>138</v>
      </c>
      <c r="D235" s="23" t="s">
        <v>34</v>
      </c>
      <c r="E235" s="19" t="s">
        <v>25</v>
      </c>
      <c r="F235" s="248" t="s">
        <v>369</v>
      </c>
      <c r="G235" s="263">
        <v>0</v>
      </c>
      <c r="H235" s="355">
        <v>100</v>
      </c>
      <c r="I235" s="363"/>
      <c r="J235" s="19"/>
      <c r="K235" s="19"/>
      <c r="L235" s="276"/>
      <c r="M235" s="19"/>
      <c r="N235" s="19"/>
      <c r="O235" s="355"/>
      <c r="P235" s="385"/>
      <c r="Q235" s="18"/>
      <c r="R235" s="77"/>
      <c r="S235" s="525"/>
      <c r="T235" s="46"/>
    </row>
    <row r="236" spans="1:21" s="16" customFormat="1" ht="33" x14ac:dyDescent="0.25">
      <c r="A236" s="548"/>
      <c r="B236" s="550"/>
      <c r="C236" s="187"/>
      <c r="D236" s="22" t="s">
        <v>6</v>
      </c>
      <c r="E236" s="36"/>
      <c r="F236" s="99"/>
      <c r="G236" s="242"/>
      <c r="H236" s="238"/>
      <c r="I236" s="7">
        <f>(H234+H235)/2</f>
        <v>100</v>
      </c>
      <c r="J236" s="36"/>
      <c r="K236" s="22" t="s">
        <v>6</v>
      </c>
      <c r="L236" s="36"/>
      <c r="M236" s="100"/>
      <c r="N236" s="100"/>
      <c r="O236" s="238"/>
      <c r="P236" s="7">
        <f>O234</f>
        <v>99.628300989756667</v>
      </c>
      <c r="Q236" s="7">
        <f>(I236+P236)/2</f>
        <v>99.814150494878334</v>
      </c>
      <c r="R236" s="192" t="s">
        <v>376</v>
      </c>
      <c r="S236" s="525"/>
      <c r="T236" s="46"/>
      <c r="U236" s="190"/>
    </row>
    <row r="237" spans="1:21" s="13" customFormat="1" ht="91.5" customHeight="1" x14ac:dyDescent="0.25">
      <c r="A237" s="548"/>
      <c r="B237" s="550"/>
      <c r="C237" s="274" t="s">
        <v>165</v>
      </c>
      <c r="D237" s="25" t="s">
        <v>457</v>
      </c>
      <c r="E237" s="19"/>
      <c r="F237" s="248"/>
      <c r="G237" s="357"/>
      <c r="H237" s="353"/>
      <c r="I237" s="161"/>
      <c r="J237" s="286" t="str">
        <f>C237</f>
        <v>V</v>
      </c>
      <c r="K237" s="25" t="str">
        <f>D237</f>
        <v>Реализация дополнительных общеобразовательных предпрофессиональных программ в области искусств - хореографическое творчество</v>
      </c>
      <c r="L237" s="19"/>
      <c r="M237" s="12"/>
      <c r="N237" s="12"/>
      <c r="O237" s="353"/>
      <c r="P237" s="383"/>
      <c r="Q237" s="18"/>
      <c r="R237" s="77"/>
      <c r="S237" s="525"/>
      <c r="T237" s="46"/>
    </row>
    <row r="238" spans="1:21" ht="107.25" customHeight="1" x14ac:dyDescent="0.25">
      <c r="A238" s="548"/>
      <c r="B238" s="550"/>
      <c r="C238" s="277" t="s">
        <v>166</v>
      </c>
      <c r="D238" s="23" t="s">
        <v>245</v>
      </c>
      <c r="E238" s="19" t="s">
        <v>25</v>
      </c>
      <c r="F238" s="248" t="s">
        <v>504</v>
      </c>
      <c r="G238" s="355">
        <v>91.5</v>
      </c>
      <c r="H238" s="355">
        <v>100</v>
      </c>
      <c r="I238" s="363"/>
      <c r="J238" s="19" t="str">
        <f>C238</f>
        <v>5.1.</v>
      </c>
      <c r="K238" s="23" t="s">
        <v>375</v>
      </c>
      <c r="L238" s="275" t="s">
        <v>370</v>
      </c>
      <c r="M238" s="387">
        <v>23839</v>
      </c>
      <c r="N238" s="387">
        <v>22872</v>
      </c>
      <c r="O238" s="355">
        <f t="shared" si="24"/>
        <v>95.943621796216277</v>
      </c>
      <c r="P238" s="92"/>
      <c r="Q238" s="18"/>
      <c r="R238" s="77"/>
      <c r="S238" s="525"/>
      <c r="T238" s="415"/>
    </row>
    <row r="239" spans="1:21" customFormat="1" ht="49.5" x14ac:dyDescent="0.25">
      <c r="A239" s="548"/>
      <c r="B239" s="550"/>
      <c r="C239" s="277" t="s">
        <v>167</v>
      </c>
      <c r="D239" s="23" t="s">
        <v>34</v>
      </c>
      <c r="E239" s="19" t="s">
        <v>25</v>
      </c>
      <c r="F239" s="248" t="s">
        <v>369</v>
      </c>
      <c r="G239" s="263">
        <v>0</v>
      </c>
      <c r="H239" s="355">
        <v>100</v>
      </c>
      <c r="I239" s="363"/>
      <c r="J239" s="19"/>
      <c r="K239" s="19"/>
      <c r="L239" s="276"/>
      <c r="M239" s="19"/>
      <c r="N239" s="19"/>
      <c r="O239" s="355"/>
      <c r="P239" s="385"/>
      <c r="Q239" s="18"/>
      <c r="R239" s="77"/>
      <c r="S239" s="525"/>
      <c r="T239" s="46"/>
    </row>
    <row r="240" spans="1:21" s="16" customFormat="1" ht="33" x14ac:dyDescent="0.25">
      <c r="A240" s="548"/>
      <c r="B240" s="550"/>
      <c r="C240" s="187"/>
      <c r="D240" s="22" t="s">
        <v>6</v>
      </c>
      <c r="E240" s="36"/>
      <c r="F240" s="99"/>
      <c r="G240" s="242"/>
      <c r="H240" s="238"/>
      <c r="I240" s="7">
        <f>(H238+H239)/2</f>
        <v>100</v>
      </c>
      <c r="J240" s="36"/>
      <c r="K240" s="22" t="s">
        <v>6</v>
      </c>
      <c r="L240" s="36"/>
      <c r="M240" s="100"/>
      <c r="N240" s="100"/>
      <c r="O240" s="238"/>
      <c r="P240" s="7">
        <f>O238</f>
        <v>95.943621796216277</v>
      </c>
      <c r="Q240" s="7">
        <f>(I240+P240)/2</f>
        <v>97.971810898108146</v>
      </c>
      <c r="R240" s="192" t="s">
        <v>376</v>
      </c>
      <c r="S240" s="525"/>
      <c r="T240" s="46"/>
      <c r="U240" s="190"/>
    </row>
    <row r="241" spans="1:21" s="13" customFormat="1" ht="96" customHeight="1" x14ac:dyDescent="0.25">
      <c r="A241" s="548"/>
      <c r="B241" s="550"/>
      <c r="C241" s="274" t="s">
        <v>171</v>
      </c>
      <c r="D241" s="25" t="s">
        <v>253</v>
      </c>
      <c r="E241" s="19"/>
      <c r="F241" s="248"/>
      <c r="G241" s="357"/>
      <c r="H241" s="353"/>
      <c r="I241" s="161"/>
      <c r="J241" s="286" t="str">
        <f>C241</f>
        <v>VI</v>
      </c>
      <c r="K241" s="25" t="str">
        <f>D241</f>
        <v>Реализация дополнительных общеобразовательных предпрофессиональных программ в области искусств - живопись</v>
      </c>
      <c r="L241" s="19"/>
      <c r="M241" s="12"/>
      <c r="N241" s="12"/>
      <c r="O241" s="353"/>
      <c r="P241" s="383"/>
      <c r="Q241" s="18"/>
      <c r="R241" s="474"/>
      <c r="S241" s="525"/>
      <c r="T241" s="46"/>
    </row>
    <row r="242" spans="1:21" ht="115.5" x14ac:dyDescent="0.25">
      <c r="A242" s="548"/>
      <c r="B242" s="550"/>
      <c r="C242" s="277" t="s">
        <v>172</v>
      </c>
      <c r="D242" s="23" t="s">
        <v>245</v>
      </c>
      <c r="E242" s="19" t="s">
        <v>25</v>
      </c>
      <c r="F242" s="26" t="s">
        <v>504</v>
      </c>
      <c r="G242" s="355">
        <v>91.5</v>
      </c>
      <c r="H242" s="355">
        <v>100</v>
      </c>
      <c r="I242" s="363"/>
      <c r="J242" s="19" t="str">
        <f>C242</f>
        <v>6.1.</v>
      </c>
      <c r="K242" s="23" t="s">
        <v>375</v>
      </c>
      <c r="L242" s="19" t="s">
        <v>370</v>
      </c>
      <c r="M242" s="387">
        <v>78572</v>
      </c>
      <c r="N242" s="387">
        <v>80243</v>
      </c>
      <c r="O242" s="355">
        <f t="shared" si="24"/>
        <v>102.12671180573231</v>
      </c>
      <c r="P242" s="92"/>
      <c r="Q242" s="18"/>
      <c r="R242" s="474"/>
      <c r="S242" s="525"/>
      <c r="T242" s="415"/>
    </row>
    <row r="243" spans="1:21" customFormat="1" ht="49.5" x14ac:dyDescent="0.25">
      <c r="A243" s="548"/>
      <c r="B243" s="550"/>
      <c r="C243" s="277" t="s">
        <v>173</v>
      </c>
      <c r="D243" s="23" t="s">
        <v>34</v>
      </c>
      <c r="E243" s="19" t="s">
        <v>25</v>
      </c>
      <c r="F243" s="26">
        <v>0.5</v>
      </c>
      <c r="G243" s="263">
        <v>0</v>
      </c>
      <c r="H243" s="355">
        <v>100</v>
      </c>
      <c r="I243" s="363"/>
      <c r="J243" s="19"/>
      <c r="K243" s="19"/>
      <c r="L243" s="276"/>
      <c r="M243" s="19"/>
      <c r="N243" s="19"/>
      <c r="O243" s="355"/>
      <c r="P243" s="385"/>
      <c r="Q243" s="18"/>
      <c r="R243" s="474"/>
      <c r="S243" s="525"/>
      <c r="T243" s="46"/>
    </row>
    <row r="244" spans="1:21" s="16" customFormat="1" ht="33" x14ac:dyDescent="0.25">
      <c r="A244" s="548"/>
      <c r="B244" s="550"/>
      <c r="C244" s="187"/>
      <c r="D244" s="22" t="s">
        <v>6</v>
      </c>
      <c r="E244" s="36"/>
      <c r="F244" s="99"/>
      <c r="G244" s="242"/>
      <c r="H244" s="238"/>
      <c r="I244" s="7">
        <f>(H242+H243)/2</f>
        <v>100</v>
      </c>
      <c r="J244" s="36"/>
      <c r="K244" s="22" t="s">
        <v>6</v>
      </c>
      <c r="L244" s="36"/>
      <c r="M244" s="100"/>
      <c r="N244" s="100"/>
      <c r="O244" s="238"/>
      <c r="P244" s="7">
        <f>O242</f>
        <v>102.12671180573231</v>
      </c>
      <c r="Q244" s="7">
        <f>(I244+P244)/2</f>
        <v>101.06335590286616</v>
      </c>
      <c r="R244" s="192" t="s">
        <v>31</v>
      </c>
      <c r="S244" s="525"/>
      <c r="T244" s="46"/>
      <c r="U244" s="190"/>
    </row>
    <row r="245" spans="1:21" s="13" customFormat="1" ht="96" customHeight="1" x14ac:dyDescent="0.25">
      <c r="A245" s="548"/>
      <c r="B245" s="550"/>
      <c r="C245" s="274" t="s">
        <v>209</v>
      </c>
      <c r="D245" s="25" t="s">
        <v>254</v>
      </c>
      <c r="E245" s="19"/>
      <c r="F245" s="248"/>
      <c r="G245" s="357"/>
      <c r="H245" s="353"/>
      <c r="I245" s="161"/>
      <c r="J245" s="286" t="str">
        <f>C245</f>
        <v>VII</v>
      </c>
      <c r="K245" s="25" t="str">
        <f>D245</f>
        <v>Реализация дополнительных общеобразовательных предпрофессиональных программ в области искусств - дизайн</v>
      </c>
      <c r="L245" s="19"/>
      <c r="M245" s="12"/>
      <c r="N245" s="12"/>
      <c r="O245" s="353"/>
      <c r="P245" s="383"/>
      <c r="Q245" s="18"/>
      <c r="R245" s="474"/>
      <c r="S245" s="525"/>
      <c r="T245" s="46"/>
    </row>
    <row r="246" spans="1:21" ht="115.5" x14ac:dyDescent="0.25">
      <c r="A246" s="548"/>
      <c r="B246" s="550"/>
      <c r="C246" s="277" t="s">
        <v>210</v>
      </c>
      <c r="D246" s="23" t="s">
        <v>245</v>
      </c>
      <c r="E246" s="19" t="s">
        <v>25</v>
      </c>
      <c r="F246" s="248" t="s">
        <v>504</v>
      </c>
      <c r="G246" s="355">
        <v>91.5</v>
      </c>
      <c r="H246" s="355">
        <v>100</v>
      </c>
      <c r="I246" s="363"/>
      <c r="J246" s="19" t="str">
        <f>C246</f>
        <v>7.1.</v>
      </c>
      <c r="K246" s="19" t="s">
        <v>375</v>
      </c>
      <c r="L246" s="19" t="s">
        <v>370</v>
      </c>
      <c r="M246" s="387">
        <v>15262</v>
      </c>
      <c r="N246" s="387">
        <v>15262</v>
      </c>
      <c r="O246" s="355">
        <f t="shared" si="24"/>
        <v>100</v>
      </c>
      <c r="P246" s="92"/>
      <c r="Q246" s="18"/>
      <c r="R246" s="474"/>
      <c r="S246" s="525"/>
      <c r="T246" s="415"/>
    </row>
    <row r="247" spans="1:21" customFormat="1" ht="49.5" x14ac:dyDescent="0.25">
      <c r="A247" s="548"/>
      <c r="B247" s="550"/>
      <c r="C247" s="277" t="s">
        <v>214</v>
      </c>
      <c r="D247" s="23" t="s">
        <v>34</v>
      </c>
      <c r="E247" s="19" t="s">
        <v>25</v>
      </c>
      <c r="F247" s="248" t="s">
        <v>369</v>
      </c>
      <c r="G247" s="249">
        <v>0</v>
      </c>
      <c r="H247" s="249">
        <v>100</v>
      </c>
      <c r="I247" s="363"/>
      <c r="J247" s="19"/>
      <c r="K247" s="19"/>
      <c r="L247" s="276"/>
      <c r="M247" s="19"/>
      <c r="N247" s="19"/>
      <c r="O247" s="355"/>
      <c r="P247" s="385"/>
      <c r="Q247" s="18"/>
      <c r="R247" s="474"/>
      <c r="S247" s="525"/>
      <c r="T247" s="46"/>
    </row>
    <row r="248" spans="1:21" s="16" customFormat="1" ht="33" x14ac:dyDescent="0.25">
      <c r="A248" s="548"/>
      <c r="B248" s="550"/>
      <c r="C248" s="187"/>
      <c r="D248" s="22" t="s">
        <v>6</v>
      </c>
      <c r="E248" s="36"/>
      <c r="F248" s="99"/>
      <c r="G248" s="242"/>
      <c r="H248" s="238"/>
      <c r="I248" s="7">
        <f>(H246+H247)/2</f>
        <v>100</v>
      </c>
      <c r="J248" s="36"/>
      <c r="K248" s="22" t="s">
        <v>6</v>
      </c>
      <c r="L248" s="36"/>
      <c r="M248" s="100"/>
      <c r="N248" s="100"/>
      <c r="O248" s="238"/>
      <c r="P248" s="7">
        <f>O246</f>
        <v>100</v>
      </c>
      <c r="Q248" s="7">
        <f>(I248+P248)/2</f>
        <v>100</v>
      </c>
      <c r="R248" s="192" t="s">
        <v>31</v>
      </c>
      <c r="S248" s="525"/>
      <c r="T248" s="46"/>
      <c r="U248" s="190"/>
    </row>
    <row r="249" spans="1:21" s="13" customFormat="1" ht="98.25" customHeight="1" x14ac:dyDescent="0.25">
      <c r="A249" s="548"/>
      <c r="B249" s="550"/>
      <c r="C249" s="274" t="s">
        <v>211</v>
      </c>
      <c r="D249" s="25" t="s">
        <v>371</v>
      </c>
      <c r="E249" s="19"/>
      <c r="F249" s="248"/>
      <c r="G249" s="357"/>
      <c r="H249" s="353"/>
      <c r="I249" s="161"/>
      <c r="J249" s="286" t="str">
        <f>C249</f>
        <v>VIII</v>
      </c>
      <c r="K249" s="25" t="str">
        <f>D249</f>
        <v>Реализация дополнительных общеобразовательных предпрофессиональных программ в области искусств - искусство театра</v>
      </c>
      <c r="L249" s="19"/>
      <c r="M249" s="12"/>
      <c r="N249" s="12"/>
      <c r="O249" s="353"/>
      <c r="P249" s="383"/>
      <c r="Q249" s="18"/>
      <c r="R249" s="474"/>
      <c r="S249" s="525"/>
      <c r="T249" s="46"/>
    </row>
    <row r="250" spans="1:21" ht="118.5" customHeight="1" x14ac:dyDescent="0.25">
      <c r="A250" s="548"/>
      <c r="B250" s="550"/>
      <c r="C250" s="277" t="s">
        <v>212</v>
      </c>
      <c r="D250" s="23" t="s">
        <v>245</v>
      </c>
      <c r="E250" s="19" t="s">
        <v>25</v>
      </c>
      <c r="F250" s="248" t="s">
        <v>504</v>
      </c>
      <c r="G250" s="355">
        <v>91.5</v>
      </c>
      <c r="H250" s="355">
        <v>100</v>
      </c>
      <c r="I250" s="363"/>
      <c r="J250" s="19" t="str">
        <f>C250</f>
        <v>8.1.</v>
      </c>
      <c r="K250" s="23" t="s">
        <v>312</v>
      </c>
      <c r="L250" s="19" t="s">
        <v>370</v>
      </c>
      <c r="M250" s="387">
        <v>21752</v>
      </c>
      <c r="N250" s="387">
        <v>22625</v>
      </c>
      <c r="O250" s="355">
        <f t="shared" si="24"/>
        <v>104.01342405296066</v>
      </c>
      <c r="P250" s="92"/>
      <c r="Q250" s="18"/>
      <c r="R250" s="474"/>
      <c r="S250" s="525"/>
      <c r="T250" s="415"/>
    </row>
    <row r="251" spans="1:21" customFormat="1" ht="62.25" customHeight="1" x14ac:dyDescent="0.25">
      <c r="A251" s="548"/>
      <c r="B251" s="550"/>
      <c r="C251" s="277" t="s">
        <v>257</v>
      </c>
      <c r="D251" s="23" t="s">
        <v>34</v>
      </c>
      <c r="E251" s="19" t="s">
        <v>25</v>
      </c>
      <c r="F251" s="248" t="s">
        <v>369</v>
      </c>
      <c r="G251" s="249">
        <v>0</v>
      </c>
      <c r="H251" s="249">
        <v>100</v>
      </c>
      <c r="I251" s="363"/>
      <c r="J251" s="19" t="str">
        <f>C251</f>
        <v>8.2.</v>
      </c>
      <c r="K251" s="23"/>
      <c r="L251" s="276"/>
      <c r="M251" s="19"/>
      <c r="N251" s="19"/>
      <c r="O251" s="355"/>
      <c r="P251" s="385"/>
      <c r="Q251" s="18"/>
      <c r="R251" s="474"/>
      <c r="S251" s="525"/>
      <c r="T251" s="46"/>
    </row>
    <row r="252" spans="1:21" s="16" customFormat="1" ht="33" x14ac:dyDescent="0.25">
      <c r="A252" s="548"/>
      <c r="B252" s="550"/>
      <c r="C252" s="187"/>
      <c r="D252" s="22" t="s">
        <v>6</v>
      </c>
      <c r="E252" s="36"/>
      <c r="F252" s="99"/>
      <c r="G252" s="242"/>
      <c r="H252" s="238"/>
      <c r="I252" s="7">
        <f>(H250+H251)/2</f>
        <v>100</v>
      </c>
      <c r="J252" s="36"/>
      <c r="K252" s="22" t="s">
        <v>6</v>
      </c>
      <c r="L252" s="36"/>
      <c r="M252" s="100"/>
      <c r="N252" s="100"/>
      <c r="O252" s="238"/>
      <c r="P252" s="7">
        <f>O250</f>
        <v>104.01342405296066</v>
      </c>
      <c r="Q252" s="7">
        <f>(I252+P252)/2</f>
        <v>102.00671202648033</v>
      </c>
      <c r="R252" s="192" t="s">
        <v>31</v>
      </c>
      <c r="S252" s="525"/>
      <c r="T252" s="46"/>
      <c r="U252" s="190"/>
    </row>
    <row r="253" spans="1:21" s="169" customFormat="1" ht="66" x14ac:dyDescent="0.25">
      <c r="A253" s="548"/>
      <c r="B253" s="550"/>
      <c r="C253" s="274" t="s">
        <v>372</v>
      </c>
      <c r="D253" s="25" t="s">
        <v>459</v>
      </c>
      <c r="E253" s="19"/>
      <c r="F253" s="75"/>
      <c r="G253" s="355"/>
      <c r="H253" s="353"/>
      <c r="I253" s="18"/>
      <c r="J253" s="286" t="str">
        <f t="shared" ref="J253" si="25">C253</f>
        <v>IX</v>
      </c>
      <c r="K253" s="25" t="str">
        <f>D253</f>
        <v>Реализация дополнительных общеобразовательных предпрофессиональных программ - хоровое пение</v>
      </c>
      <c r="L253" s="19"/>
      <c r="M253" s="12"/>
      <c r="N253" s="12"/>
      <c r="O253" s="353"/>
      <c r="P253" s="18"/>
      <c r="Q253" s="18"/>
      <c r="R253" s="474"/>
      <c r="S253" s="525"/>
      <c r="T253" s="46"/>
      <c r="U253" s="196"/>
    </row>
    <row r="254" spans="1:21" s="404" customFormat="1" ht="115.5" x14ac:dyDescent="0.25">
      <c r="A254" s="548"/>
      <c r="B254" s="550"/>
      <c r="C254" s="277" t="s">
        <v>373</v>
      </c>
      <c r="D254" s="23" t="s">
        <v>245</v>
      </c>
      <c r="E254" s="19" t="s">
        <v>25</v>
      </c>
      <c r="F254" s="248" t="s">
        <v>504</v>
      </c>
      <c r="G254" s="355">
        <v>91.5</v>
      </c>
      <c r="H254" s="355">
        <v>100</v>
      </c>
      <c r="I254" s="363"/>
      <c r="J254" s="19" t="str">
        <f>C254</f>
        <v>9.1.</v>
      </c>
      <c r="K254" s="23" t="s">
        <v>375</v>
      </c>
      <c r="L254" s="19" t="s">
        <v>370</v>
      </c>
      <c r="M254" s="387">
        <v>7638</v>
      </c>
      <c r="N254" s="387">
        <v>7897</v>
      </c>
      <c r="O254" s="355">
        <f t="shared" si="24"/>
        <v>103.3909400366588</v>
      </c>
      <c r="P254" s="18"/>
      <c r="Q254" s="18"/>
      <c r="R254" s="474"/>
      <c r="S254" s="525"/>
      <c r="T254" s="415"/>
      <c r="U254" s="419"/>
    </row>
    <row r="255" spans="1:21" s="169" customFormat="1" ht="49.5" x14ac:dyDescent="0.25">
      <c r="A255" s="548"/>
      <c r="B255" s="550"/>
      <c r="C255" s="277" t="s">
        <v>374</v>
      </c>
      <c r="D255" s="23" t="s">
        <v>34</v>
      </c>
      <c r="E255" s="19" t="s">
        <v>25</v>
      </c>
      <c r="F255" s="248" t="s">
        <v>369</v>
      </c>
      <c r="G255" s="249">
        <v>0</v>
      </c>
      <c r="H255" s="249">
        <v>100</v>
      </c>
      <c r="I255" s="363"/>
      <c r="J255" s="19"/>
      <c r="K255" s="23"/>
      <c r="L255" s="19"/>
      <c r="M255" s="19"/>
      <c r="N255" s="19"/>
      <c r="O255" s="355"/>
      <c r="P255" s="18"/>
      <c r="Q255" s="18"/>
      <c r="R255" s="474"/>
      <c r="S255" s="525"/>
      <c r="T255" s="46"/>
      <c r="U255" s="196"/>
    </row>
    <row r="256" spans="1:21" s="16" customFormat="1" ht="33" x14ac:dyDescent="0.25">
      <c r="A256" s="548"/>
      <c r="B256" s="550"/>
      <c r="C256" s="187"/>
      <c r="D256" s="22" t="s">
        <v>6</v>
      </c>
      <c r="E256" s="36"/>
      <c r="F256" s="99"/>
      <c r="G256" s="242"/>
      <c r="H256" s="238"/>
      <c r="I256" s="7">
        <f>(H254+H255)/2</f>
        <v>100</v>
      </c>
      <c r="J256" s="36"/>
      <c r="K256" s="22" t="s">
        <v>6</v>
      </c>
      <c r="L256" s="36"/>
      <c r="M256" s="100"/>
      <c r="N256" s="100"/>
      <c r="O256" s="238"/>
      <c r="P256" s="7">
        <f>O254</f>
        <v>103.3909400366588</v>
      </c>
      <c r="Q256" s="7">
        <f>(I256+P256)/2</f>
        <v>101.6954700183294</v>
      </c>
      <c r="R256" s="192" t="s">
        <v>31</v>
      </c>
      <c r="S256" s="525"/>
      <c r="T256" s="46"/>
      <c r="U256" s="190"/>
    </row>
    <row r="257" spans="1:21" customFormat="1" ht="96" customHeight="1" x14ac:dyDescent="0.25">
      <c r="A257" s="548"/>
      <c r="B257" s="550"/>
      <c r="C257" s="274" t="s">
        <v>412</v>
      </c>
      <c r="D257" s="25" t="s">
        <v>458</v>
      </c>
      <c r="E257" s="19"/>
      <c r="F257" s="248"/>
      <c r="G257" s="357"/>
      <c r="H257" s="353"/>
      <c r="I257" s="161"/>
      <c r="J257" s="286" t="str">
        <f t="shared" ref="J257" si="26">C257</f>
        <v>X</v>
      </c>
      <c r="K257" s="25" t="str">
        <f>D257</f>
        <v>Реализация дополнительных общеобразовательных общеразвивающих программ</v>
      </c>
      <c r="L257" s="19"/>
      <c r="M257" s="12"/>
      <c r="N257" s="12"/>
      <c r="O257" s="353"/>
      <c r="P257" s="383"/>
      <c r="Q257" s="18"/>
      <c r="R257" s="474"/>
      <c r="S257" s="525"/>
      <c r="T257" s="46"/>
    </row>
    <row r="258" spans="1:21" ht="88.5" customHeight="1" x14ac:dyDescent="0.25">
      <c r="A258" s="548"/>
      <c r="B258" s="550"/>
      <c r="C258" s="277" t="s">
        <v>413</v>
      </c>
      <c r="D258" s="23" t="s">
        <v>251</v>
      </c>
      <c r="E258" s="19" t="s">
        <v>25</v>
      </c>
      <c r="F258" s="248" t="s">
        <v>506</v>
      </c>
      <c r="G258" s="355">
        <v>11</v>
      </c>
      <c r="H258" s="355">
        <v>100</v>
      </c>
      <c r="I258" s="363"/>
      <c r="J258" s="19" t="str">
        <f>C258</f>
        <v>10.1.</v>
      </c>
      <c r="K258" s="23" t="s">
        <v>375</v>
      </c>
      <c r="L258" s="19" t="s">
        <v>206</v>
      </c>
      <c r="M258" s="387">
        <v>16835</v>
      </c>
      <c r="N258" s="387">
        <v>17075</v>
      </c>
      <c r="O258" s="355">
        <f t="shared" si="24"/>
        <v>101.42560142560141</v>
      </c>
      <c r="P258" s="92"/>
      <c r="Q258" s="18"/>
      <c r="R258" s="474"/>
      <c r="S258" s="525"/>
      <c r="T258" s="415"/>
    </row>
    <row r="259" spans="1:21" customFormat="1" ht="62.25" customHeight="1" x14ac:dyDescent="0.25">
      <c r="A259" s="548"/>
      <c r="B259" s="550"/>
      <c r="C259" s="277" t="s">
        <v>446</v>
      </c>
      <c r="D259" s="23" t="s">
        <v>34</v>
      </c>
      <c r="E259" s="19" t="s">
        <v>25</v>
      </c>
      <c r="F259" s="248" t="s">
        <v>369</v>
      </c>
      <c r="G259" s="249">
        <v>0</v>
      </c>
      <c r="H259" s="249">
        <v>100</v>
      </c>
      <c r="I259" s="363"/>
      <c r="J259" s="19"/>
      <c r="K259" s="23"/>
      <c r="L259" s="19"/>
      <c r="M259" s="19"/>
      <c r="N259" s="19"/>
      <c r="O259" s="355"/>
      <c r="P259" s="385"/>
      <c r="Q259" s="18"/>
      <c r="R259" s="474"/>
      <c r="S259" s="525"/>
      <c r="T259" s="46"/>
    </row>
    <row r="260" spans="1:21" customFormat="1" ht="62.25" customHeight="1" x14ac:dyDescent="0.25">
      <c r="A260" s="548"/>
      <c r="B260" s="550"/>
      <c r="C260" s="277" t="s">
        <v>461</v>
      </c>
      <c r="D260" s="23" t="s">
        <v>313</v>
      </c>
      <c r="E260" s="19" t="s">
        <v>38</v>
      </c>
      <c r="F260" s="390">
        <v>58</v>
      </c>
      <c r="G260" s="357">
        <v>58</v>
      </c>
      <c r="H260" s="355">
        <f>IF(G260/F260*100&gt;100,100,G260/F260*100)</f>
        <v>100</v>
      </c>
      <c r="I260" s="363"/>
      <c r="J260" s="19"/>
      <c r="K260" s="23"/>
      <c r="L260" s="19"/>
      <c r="M260" s="19"/>
      <c r="N260" s="19"/>
      <c r="O260" s="355"/>
      <c r="P260" s="385"/>
      <c r="Q260" s="18"/>
      <c r="R260" s="474"/>
      <c r="S260" s="525"/>
      <c r="T260" s="46"/>
    </row>
    <row r="261" spans="1:21" customFormat="1" ht="45.75" customHeight="1" x14ac:dyDescent="0.25">
      <c r="A261" s="549"/>
      <c r="B261" s="551"/>
      <c r="C261" s="178"/>
      <c r="D261" s="176" t="s">
        <v>6</v>
      </c>
      <c r="E261" s="178"/>
      <c r="F261" s="7"/>
      <c r="G261" s="238"/>
      <c r="H261" s="238"/>
      <c r="I261" s="194">
        <f>(H258+H259+H260)/3</f>
        <v>100</v>
      </c>
      <c r="J261" s="178"/>
      <c r="K261" s="176" t="s">
        <v>6</v>
      </c>
      <c r="L261" s="178"/>
      <c r="M261" s="197"/>
      <c r="N261" s="197"/>
      <c r="O261" s="251"/>
      <c r="P261" s="177">
        <f>O258</f>
        <v>101.42560142560141</v>
      </c>
      <c r="Q261" s="177">
        <f>(I261+P261)/2</f>
        <v>100.71280071280071</v>
      </c>
      <c r="R261" s="192" t="s">
        <v>31</v>
      </c>
      <c r="S261" s="525"/>
      <c r="T261" s="46"/>
    </row>
    <row r="262" spans="1:21" s="13" customFormat="1" ht="103.5" customHeight="1" x14ac:dyDescent="0.25">
      <c r="A262" s="547" t="s">
        <v>83</v>
      </c>
      <c r="B262" s="540" t="s">
        <v>259</v>
      </c>
      <c r="C262" s="274" t="s">
        <v>12</v>
      </c>
      <c r="D262" s="25" t="s">
        <v>457</v>
      </c>
      <c r="E262" s="19"/>
      <c r="F262" s="357"/>
      <c r="G262" s="357"/>
      <c r="H262" s="353"/>
      <c r="I262" s="161"/>
      <c r="J262" s="286" t="str">
        <f>C262</f>
        <v>I</v>
      </c>
      <c r="K262" s="25" t="str">
        <f>D262</f>
        <v>Реализация дополнительных общеобразовательных предпрофессиональных программ в области искусств - хореографическое творчество</v>
      </c>
      <c r="L262" s="19"/>
      <c r="M262" s="12"/>
      <c r="N262" s="12"/>
      <c r="O262" s="353"/>
      <c r="P262" s="383"/>
      <c r="Q262" s="18"/>
      <c r="R262" s="77"/>
      <c r="S262" s="530" t="s">
        <v>287</v>
      </c>
      <c r="T262" s="46"/>
    </row>
    <row r="263" spans="1:21" ht="119.25" customHeight="1" x14ac:dyDescent="0.25">
      <c r="A263" s="548"/>
      <c r="B263" s="550"/>
      <c r="C263" s="19" t="s">
        <v>7</v>
      </c>
      <c r="D263" s="23" t="s">
        <v>245</v>
      </c>
      <c r="E263" s="19" t="s">
        <v>25</v>
      </c>
      <c r="F263" s="248" t="s">
        <v>504</v>
      </c>
      <c r="G263" s="355">
        <v>31</v>
      </c>
      <c r="H263" s="355">
        <v>100</v>
      </c>
      <c r="I263" s="363"/>
      <c r="J263" s="19" t="str">
        <f>C263</f>
        <v>1.1.</v>
      </c>
      <c r="K263" s="19" t="s">
        <v>90</v>
      </c>
      <c r="L263" s="19" t="s">
        <v>370</v>
      </c>
      <c r="M263" s="366">
        <v>28959</v>
      </c>
      <c r="N263" s="366">
        <v>28602</v>
      </c>
      <c r="O263" s="355">
        <f t="shared" si="24"/>
        <v>98.767222625090639</v>
      </c>
      <c r="P263" s="92"/>
      <c r="Q263" s="18"/>
      <c r="R263" s="77"/>
      <c r="S263" s="531"/>
      <c r="T263" s="415"/>
    </row>
    <row r="264" spans="1:21" customFormat="1" ht="64.5" customHeight="1" x14ac:dyDescent="0.25">
      <c r="A264" s="548"/>
      <c r="B264" s="550"/>
      <c r="C264" s="19" t="s">
        <v>8</v>
      </c>
      <c r="D264" s="23" t="s">
        <v>34</v>
      </c>
      <c r="E264" s="19" t="s">
        <v>25</v>
      </c>
      <c r="F264" s="26" t="s">
        <v>460</v>
      </c>
      <c r="G264" s="249">
        <v>0</v>
      </c>
      <c r="H264" s="249">
        <v>100</v>
      </c>
      <c r="I264" s="363"/>
      <c r="J264" s="19"/>
      <c r="K264" s="19"/>
      <c r="L264" s="276"/>
      <c r="M264" s="19"/>
      <c r="N264" s="19"/>
      <c r="O264" s="355"/>
      <c r="P264" s="385"/>
      <c r="Q264" s="18"/>
      <c r="R264" s="77"/>
      <c r="S264" s="530"/>
      <c r="T264" s="46"/>
    </row>
    <row r="265" spans="1:21" s="16" customFormat="1" ht="33" customHeight="1" x14ac:dyDescent="0.25">
      <c r="A265" s="548"/>
      <c r="B265" s="550"/>
      <c r="C265" s="187"/>
      <c r="D265" s="22" t="s">
        <v>6</v>
      </c>
      <c r="E265" s="36"/>
      <c r="F265" s="241"/>
      <c r="G265" s="242"/>
      <c r="H265" s="238"/>
      <c r="I265" s="7">
        <f>(H263+H264)/2</f>
        <v>100</v>
      </c>
      <c r="J265" s="36"/>
      <c r="K265" s="22" t="s">
        <v>6</v>
      </c>
      <c r="L265" s="36"/>
      <c r="M265" s="100"/>
      <c r="N265" s="100"/>
      <c r="O265" s="238"/>
      <c r="P265" s="7">
        <f>O263</f>
        <v>98.767222625090639</v>
      </c>
      <c r="Q265" s="7">
        <f>(I265+P265)/2</f>
        <v>99.383611312545327</v>
      </c>
      <c r="R265" s="192" t="s">
        <v>376</v>
      </c>
      <c r="S265" s="530"/>
      <c r="T265" s="46"/>
      <c r="U265" s="190"/>
    </row>
    <row r="266" spans="1:21" s="13" customFormat="1" ht="90" customHeight="1" x14ac:dyDescent="0.25">
      <c r="A266" s="548"/>
      <c r="B266" s="550"/>
      <c r="C266" s="286" t="s">
        <v>13</v>
      </c>
      <c r="D266" s="25" t="s">
        <v>244</v>
      </c>
      <c r="E266" s="19"/>
      <c r="F266" s="248"/>
      <c r="G266" s="357"/>
      <c r="H266" s="353"/>
      <c r="I266" s="161"/>
      <c r="J266" s="286" t="str">
        <f>C266</f>
        <v>II</v>
      </c>
      <c r="K266" s="23" t="s">
        <v>375</v>
      </c>
      <c r="L266" s="19"/>
      <c r="M266" s="12"/>
      <c r="N266" s="12"/>
      <c r="O266" s="353"/>
      <c r="P266" s="383"/>
      <c r="Q266" s="18"/>
      <c r="R266" s="474"/>
      <c r="S266" s="530"/>
      <c r="T266" s="46"/>
    </row>
    <row r="267" spans="1:21" ht="115.5" customHeight="1" x14ac:dyDescent="0.25">
      <c r="A267" s="548"/>
      <c r="B267" s="550"/>
      <c r="C267" s="19" t="s">
        <v>14</v>
      </c>
      <c r="D267" s="23" t="s">
        <v>245</v>
      </c>
      <c r="E267" s="19" t="s">
        <v>25</v>
      </c>
      <c r="F267" s="248" t="s">
        <v>504</v>
      </c>
      <c r="G267" s="355">
        <v>31</v>
      </c>
      <c r="H267" s="355">
        <v>100</v>
      </c>
      <c r="I267" s="363"/>
      <c r="J267" s="19" t="str">
        <f>C267</f>
        <v>2.1.</v>
      </c>
      <c r="K267" s="23" t="s">
        <v>375</v>
      </c>
      <c r="L267" s="19" t="s">
        <v>370</v>
      </c>
      <c r="M267" s="387">
        <v>686</v>
      </c>
      <c r="N267" s="387">
        <v>679</v>
      </c>
      <c r="O267" s="355">
        <f t="shared" ref="O267" si="27">IF(N267/M267*100&gt;110,110,N267/M267*100)</f>
        <v>98.979591836734699</v>
      </c>
      <c r="P267" s="92"/>
      <c r="Q267" s="18"/>
      <c r="R267" s="474"/>
      <c r="S267" s="530"/>
      <c r="T267" s="415"/>
    </row>
    <row r="268" spans="1:21" customFormat="1" ht="49.5" customHeight="1" x14ac:dyDescent="0.25">
      <c r="A268" s="548"/>
      <c r="B268" s="550"/>
      <c r="C268" s="19" t="s">
        <v>15</v>
      </c>
      <c r="D268" s="23" t="s">
        <v>34</v>
      </c>
      <c r="E268" s="19" t="s">
        <v>25</v>
      </c>
      <c r="F268" s="248" t="s">
        <v>369</v>
      </c>
      <c r="G268" s="263">
        <v>0</v>
      </c>
      <c r="H268" s="355">
        <v>100</v>
      </c>
      <c r="I268" s="363"/>
      <c r="J268" s="19"/>
      <c r="K268" s="19"/>
      <c r="L268" s="276"/>
      <c r="M268" s="19"/>
      <c r="N268" s="19"/>
      <c r="O268" s="355"/>
      <c r="P268" s="385"/>
      <c r="Q268" s="18"/>
      <c r="R268" s="474"/>
      <c r="S268" s="530"/>
      <c r="T268" s="46"/>
    </row>
    <row r="269" spans="1:21" s="16" customFormat="1" ht="33" customHeight="1" x14ac:dyDescent="0.25">
      <c r="A269" s="548"/>
      <c r="B269" s="550"/>
      <c r="C269" s="187"/>
      <c r="D269" s="22" t="s">
        <v>6</v>
      </c>
      <c r="E269" s="36"/>
      <c r="F269" s="99"/>
      <c r="G269" s="242"/>
      <c r="H269" s="238"/>
      <c r="I269" s="7">
        <f>(H267+H268)/2</f>
        <v>100</v>
      </c>
      <c r="J269" s="36"/>
      <c r="K269" s="22" t="s">
        <v>6</v>
      </c>
      <c r="L269" s="36"/>
      <c r="M269" s="100"/>
      <c r="N269" s="100"/>
      <c r="O269" s="238"/>
      <c r="P269" s="7">
        <f>O267</f>
        <v>98.979591836734699</v>
      </c>
      <c r="Q269" s="7">
        <f>(I269+P269)/2</f>
        <v>99.489795918367349</v>
      </c>
      <c r="R269" s="192" t="s">
        <v>376</v>
      </c>
      <c r="S269" s="530"/>
      <c r="T269" s="46"/>
      <c r="U269" s="190"/>
    </row>
    <row r="270" spans="1:21" s="13" customFormat="1" ht="82.5" customHeight="1" x14ac:dyDescent="0.25">
      <c r="A270" s="548"/>
      <c r="B270" s="550"/>
      <c r="C270" s="274" t="s">
        <v>28</v>
      </c>
      <c r="D270" s="25" t="s">
        <v>248</v>
      </c>
      <c r="E270" s="19"/>
      <c r="F270" s="248"/>
      <c r="G270" s="357"/>
      <c r="H270" s="353"/>
      <c r="I270" s="161"/>
      <c r="J270" s="286" t="str">
        <f>C270</f>
        <v>III</v>
      </c>
      <c r="K270" s="25" t="str">
        <f>D270</f>
        <v>Реализация дополнительных общеобразовательных предпрофессиональных программ в области искусств - народные инструменты</v>
      </c>
      <c r="L270" s="19"/>
      <c r="M270" s="12"/>
      <c r="N270" s="12"/>
      <c r="O270" s="353"/>
      <c r="P270" s="383"/>
      <c r="Q270" s="18"/>
      <c r="R270" s="474"/>
      <c r="S270" s="530"/>
      <c r="T270" s="46"/>
    </row>
    <row r="271" spans="1:21" ht="115.5" customHeight="1" x14ac:dyDescent="0.25">
      <c r="A271" s="548"/>
      <c r="B271" s="550"/>
      <c r="C271" s="277" t="s">
        <v>29</v>
      </c>
      <c r="D271" s="23" t="s">
        <v>245</v>
      </c>
      <c r="E271" s="19" t="s">
        <v>25</v>
      </c>
      <c r="F271" s="248" t="s">
        <v>504</v>
      </c>
      <c r="G271" s="355">
        <v>29</v>
      </c>
      <c r="H271" s="355">
        <v>100</v>
      </c>
      <c r="I271" s="363"/>
      <c r="J271" s="19" t="str">
        <f>C271</f>
        <v>3.1.</v>
      </c>
      <c r="K271" s="23" t="s">
        <v>375</v>
      </c>
      <c r="L271" s="19" t="s">
        <v>370</v>
      </c>
      <c r="M271" s="387">
        <v>956</v>
      </c>
      <c r="N271" s="387">
        <v>976</v>
      </c>
      <c r="O271" s="355">
        <f t="shared" ref="O271" si="28">IF(N271/M271*100&gt;110,110,N271/M271*100)</f>
        <v>102.09205020920503</v>
      </c>
      <c r="P271" s="92"/>
      <c r="Q271" s="18"/>
      <c r="R271" s="474"/>
      <c r="S271" s="530"/>
      <c r="T271" s="415"/>
    </row>
    <row r="272" spans="1:21" customFormat="1" ht="49.5" customHeight="1" x14ac:dyDescent="0.25">
      <c r="A272" s="548"/>
      <c r="B272" s="550"/>
      <c r="C272" s="277" t="s">
        <v>30</v>
      </c>
      <c r="D272" s="23" t="s">
        <v>34</v>
      </c>
      <c r="E272" s="19" t="s">
        <v>25</v>
      </c>
      <c r="F272" s="248" t="s">
        <v>369</v>
      </c>
      <c r="G272" s="263">
        <v>0</v>
      </c>
      <c r="H272" s="355">
        <v>100</v>
      </c>
      <c r="I272" s="363"/>
      <c r="J272" s="19"/>
      <c r="K272" s="19"/>
      <c r="L272" s="276"/>
      <c r="M272" s="19"/>
      <c r="N272" s="19"/>
      <c r="O272" s="355"/>
      <c r="P272" s="385"/>
      <c r="Q272" s="18"/>
      <c r="R272" s="474"/>
      <c r="S272" s="530"/>
      <c r="T272" s="46"/>
    </row>
    <row r="273" spans="1:21" s="16" customFormat="1" ht="33" customHeight="1" x14ac:dyDescent="0.25">
      <c r="A273" s="548"/>
      <c r="B273" s="550"/>
      <c r="C273" s="187"/>
      <c r="D273" s="22" t="s">
        <v>6</v>
      </c>
      <c r="E273" s="36"/>
      <c r="F273" s="99"/>
      <c r="G273" s="242"/>
      <c r="H273" s="238"/>
      <c r="I273" s="7">
        <f>(H271+H272)/2</f>
        <v>100</v>
      </c>
      <c r="J273" s="36"/>
      <c r="K273" s="22" t="s">
        <v>6</v>
      </c>
      <c r="L273" s="36"/>
      <c r="M273" s="100"/>
      <c r="N273" s="100"/>
      <c r="O273" s="238"/>
      <c r="P273" s="7">
        <f>O271</f>
        <v>102.09205020920503</v>
      </c>
      <c r="Q273" s="7">
        <f>(I273+P273)/2</f>
        <v>101.04602510460251</v>
      </c>
      <c r="R273" s="192" t="s">
        <v>31</v>
      </c>
      <c r="S273" s="530"/>
      <c r="T273" s="46"/>
      <c r="U273" s="190"/>
    </row>
    <row r="274" spans="1:21" s="169" customFormat="1" ht="66" customHeight="1" x14ac:dyDescent="0.25">
      <c r="A274" s="548"/>
      <c r="B274" s="550"/>
      <c r="C274" s="274" t="s">
        <v>42</v>
      </c>
      <c r="D274" s="25" t="s">
        <v>459</v>
      </c>
      <c r="E274" s="19"/>
      <c r="F274" s="75"/>
      <c r="G274" s="355"/>
      <c r="H274" s="353"/>
      <c r="I274" s="18"/>
      <c r="J274" s="286" t="str">
        <f t="shared" ref="J274" si="29">C274</f>
        <v>IV</v>
      </c>
      <c r="K274" s="25" t="str">
        <f>D274</f>
        <v>Реализация дополнительных общеобразовательных предпрофессиональных программ - хоровое пение</v>
      </c>
      <c r="L274" s="19"/>
      <c r="M274" s="12"/>
      <c r="N274" s="12"/>
      <c r="O274" s="353"/>
      <c r="P274" s="18"/>
      <c r="Q274" s="18"/>
      <c r="R274" s="474"/>
      <c r="S274" s="530"/>
      <c r="T274" s="46"/>
      <c r="U274" s="196"/>
    </row>
    <row r="275" spans="1:21" s="404" customFormat="1" ht="115.5" customHeight="1" x14ac:dyDescent="0.25">
      <c r="A275" s="548"/>
      <c r="B275" s="550"/>
      <c r="C275" s="277" t="s">
        <v>43</v>
      </c>
      <c r="D275" s="23" t="s">
        <v>245</v>
      </c>
      <c r="E275" s="19" t="s">
        <v>25</v>
      </c>
      <c r="F275" s="248" t="s">
        <v>504</v>
      </c>
      <c r="G275" s="355">
        <v>29</v>
      </c>
      <c r="H275" s="355">
        <v>100</v>
      </c>
      <c r="I275" s="363"/>
      <c r="J275" s="19" t="str">
        <f>C275</f>
        <v>4.1.</v>
      </c>
      <c r="K275" s="23" t="s">
        <v>375</v>
      </c>
      <c r="L275" s="19" t="s">
        <v>370</v>
      </c>
      <c r="M275" s="387">
        <v>2005</v>
      </c>
      <c r="N275" s="387">
        <v>1996</v>
      </c>
      <c r="O275" s="355">
        <f t="shared" ref="O275" si="30">IF(N275/M275*100&gt;110,110,N275/M275*100)</f>
        <v>99.551122194513724</v>
      </c>
      <c r="P275" s="18"/>
      <c r="Q275" s="18"/>
      <c r="R275" s="474"/>
      <c r="S275" s="530"/>
      <c r="T275" s="415"/>
      <c r="U275" s="419"/>
    </row>
    <row r="276" spans="1:21" s="169" customFormat="1" ht="49.5" customHeight="1" x14ac:dyDescent="0.25">
      <c r="A276" s="548"/>
      <c r="B276" s="550"/>
      <c r="C276" s="277" t="s">
        <v>138</v>
      </c>
      <c r="D276" s="23" t="s">
        <v>34</v>
      </c>
      <c r="E276" s="19" t="s">
        <v>25</v>
      </c>
      <c r="F276" s="248" t="s">
        <v>369</v>
      </c>
      <c r="G276" s="249">
        <v>0</v>
      </c>
      <c r="H276" s="249">
        <v>100</v>
      </c>
      <c r="I276" s="363"/>
      <c r="J276" s="19"/>
      <c r="K276" s="23"/>
      <c r="L276" s="19"/>
      <c r="M276" s="19"/>
      <c r="N276" s="19"/>
      <c r="O276" s="355"/>
      <c r="P276" s="18"/>
      <c r="Q276" s="18"/>
      <c r="R276" s="474"/>
      <c r="S276" s="530"/>
      <c r="T276" s="46"/>
      <c r="U276" s="196"/>
    </row>
    <row r="277" spans="1:21" s="16" customFormat="1" ht="33" customHeight="1" x14ac:dyDescent="0.25">
      <c r="A277" s="548"/>
      <c r="B277" s="550"/>
      <c r="C277" s="187"/>
      <c r="D277" s="22" t="s">
        <v>6</v>
      </c>
      <c r="E277" s="36"/>
      <c r="F277" s="99"/>
      <c r="G277" s="242"/>
      <c r="H277" s="238"/>
      <c r="I277" s="7">
        <f>(H275+H276)/2</f>
        <v>100</v>
      </c>
      <c r="J277" s="36"/>
      <c r="K277" s="22" t="s">
        <v>6</v>
      </c>
      <c r="L277" s="36"/>
      <c r="M277" s="100"/>
      <c r="N277" s="100"/>
      <c r="O277" s="238"/>
      <c r="P277" s="7">
        <f>O275</f>
        <v>99.551122194513724</v>
      </c>
      <c r="Q277" s="7">
        <f>(I277+P277)/2</f>
        <v>99.775561097256855</v>
      </c>
      <c r="R277" s="192" t="s">
        <v>376</v>
      </c>
      <c r="S277" s="530"/>
      <c r="T277" s="46"/>
      <c r="U277" s="190"/>
    </row>
    <row r="278" spans="1:21" s="13" customFormat="1" ht="96" customHeight="1" x14ac:dyDescent="0.25">
      <c r="A278" s="548"/>
      <c r="B278" s="550"/>
      <c r="C278" s="274" t="s">
        <v>165</v>
      </c>
      <c r="D278" s="25" t="s">
        <v>253</v>
      </c>
      <c r="E278" s="19"/>
      <c r="F278" s="248"/>
      <c r="G278" s="357"/>
      <c r="H278" s="353"/>
      <c r="I278" s="161"/>
      <c r="J278" s="286" t="str">
        <f>C278</f>
        <v>V</v>
      </c>
      <c r="K278" s="25" t="str">
        <f>D278</f>
        <v>Реализация дополнительных общеобразовательных предпрофессиональных программ в области искусств - живопись</v>
      </c>
      <c r="L278" s="19"/>
      <c r="M278" s="12"/>
      <c r="N278" s="12"/>
      <c r="O278" s="353"/>
      <c r="P278" s="383"/>
      <c r="Q278" s="18"/>
      <c r="R278" s="474"/>
      <c r="S278" s="530"/>
      <c r="T278" s="46"/>
    </row>
    <row r="279" spans="1:21" ht="115.5" customHeight="1" x14ac:dyDescent="0.25">
      <c r="A279" s="548"/>
      <c r="B279" s="550"/>
      <c r="C279" s="277" t="s">
        <v>166</v>
      </c>
      <c r="D279" s="23" t="s">
        <v>245</v>
      </c>
      <c r="E279" s="19" t="s">
        <v>25</v>
      </c>
      <c r="F279" s="26" t="s">
        <v>504</v>
      </c>
      <c r="G279" s="355">
        <v>29</v>
      </c>
      <c r="H279" s="355">
        <v>100</v>
      </c>
      <c r="I279" s="363"/>
      <c r="J279" s="19" t="str">
        <f>C279</f>
        <v>5.1.</v>
      </c>
      <c r="K279" s="23" t="s">
        <v>375</v>
      </c>
      <c r="L279" s="19" t="s">
        <v>370</v>
      </c>
      <c r="M279" s="387">
        <v>3543</v>
      </c>
      <c r="N279" s="387">
        <v>3529</v>
      </c>
      <c r="O279" s="355">
        <f t="shared" ref="O279" si="31">IF(N279/M279*100&gt;110,110,N279/M279*100)</f>
        <v>99.604854642957946</v>
      </c>
      <c r="P279" s="92"/>
      <c r="Q279" s="18"/>
      <c r="R279" s="474"/>
      <c r="S279" s="530"/>
      <c r="T279" s="415"/>
    </row>
    <row r="280" spans="1:21" customFormat="1" ht="49.5" customHeight="1" x14ac:dyDescent="0.25">
      <c r="A280" s="548"/>
      <c r="B280" s="550"/>
      <c r="C280" s="277" t="s">
        <v>167</v>
      </c>
      <c r="D280" s="23" t="s">
        <v>34</v>
      </c>
      <c r="E280" s="19" t="s">
        <v>25</v>
      </c>
      <c r="F280" s="26">
        <v>0.5</v>
      </c>
      <c r="G280" s="263">
        <v>0</v>
      </c>
      <c r="H280" s="355">
        <v>100</v>
      </c>
      <c r="I280" s="363"/>
      <c r="J280" s="19"/>
      <c r="K280" s="19"/>
      <c r="L280" s="276"/>
      <c r="M280" s="19"/>
      <c r="N280" s="19"/>
      <c r="O280" s="355"/>
      <c r="P280" s="385"/>
      <c r="Q280" s="18"/>
      <c r="R280" s="474"/>
      <c r="S280" s="530"/>
      <c r="T280" s="46"/>
    </row>
    <row r="281" spans="1:21" s="16" customFormat="1" ht="33" customHeight="1" x14ac:dyDescent="0.25">
      <c r="A281" s="548"/>
      <c r="B281" s="550"/>
      <c r="C281" s="187"/>
      <c r="D281" s="22" t="s">
        <v>6</v>
      </c>
      <c r="E281" s="36"/>
      <c r="F281" s="99"/>
      <c r="G281" s="242"/>
      <c r="H281" s="238"/>
      <c r="I281" s="7">
        <f>(H279+H280)/2</f>
        <v>100</v>
      </c>
      <c r="J281" s="36"/>
      <c r="K281" s="22" t="s">
        <v>6</v>
      </c>
      <c r="L281" s="36"/>
      <c r="M281" s="100"/>
      <c r="N281" s="100"/>
      <c r="O281" s="238"/>
      <c r="P281" s="7">
        <f>O279</f>
        <v>99.604854642957946</v>
      </c>
      <c r="Q281" s="7">
        <f>(I281+P281)/2</f>
        <v>99.802427321478973</v>
      </c>
      <c r="R281" s="192" t="s">
        <v>376</v>
      </c>
      <c r="S281" s="530"/>
      <c r="T281" s="46"/>
      <c r="U281" s="190"/>
    </row>
    <row r="282" spans="1:21" s="13" customFormat="1" ht="81" customHeight="1" x14ac:dyDescent="0.25">
      <c r="A282" s="548"/>
      <c r="B282" s="550"/>
      <c r="C282" s="274" t="s">
        <v>171</v>
      </c>
      <c r="D282" s="25" t="s">
        <v>458</v>
      </c>
      <c r="E282" s="19"/>
      <c r="F282" s="357"/>
      <c r="G282" s="357"/>
      <c r="H282" s="353"/>
      <c r="I282" s="161"/>
      <c r="J282" s="286" t="str">
        <f>C282</f>
        <v>VI</v>
      </c>
      <c r="K282" s="25" t="str">
        <f>D282</f>
        <v>Реализация дополнительных общеобразовательных общеразвивающих программ</v>
      </c>
      <c r="L282" s="19"/>
      <c r="M282" s="12"/>
      <c r="N282" s="12"/>
      <c r="O282" s="353"/>
      <c r="P282" s="383"/>
      <c r="Q282" s="18"/>
      <c r="R282" s="474"/>
      <c r="S282" s="530"/>
      <c r="T282" s="46"/>
    </row>
    <row r="283" spans="1:21" ht="120" customHeight="1" x14ac:dyDescent="0.25">
      <c r="A283" s="548"/>
      <c r="B283" s="550"/>
      <c r="C283" s="277" t="s">
        <v>172</v>
      </c>
      <c r="D283" s="23" t="s">
        <v>251</v>
      </c>
      <c r="E283" s="19" t="s">
        <v>25</v>
      </c>
      <c r="F283" s="26" t="s">
        <v>506</v>
      </c>
      <c r="G283" s="355">
        <v>71</v>
      </c>
      <c r="H283" s="355">
        <v>100</v>
      </c>
      <c r="I283" s="363"/>
      <c r="J283" s="19" t="str">
        <f>C283</f>
        <v>6.1.</v>
      </c>
      <c r="K283" s="23" t="s">
        <v>312</v>
      </c>
      <c r="L283" s="19" t="s">
        <v>206</v>
      </c>
      <c r="M283" s="366">
        <v>52212</v>
      </c>
      <c r="N283" s="366">
        <v>52132</v>
      </c>
      <c r="O283" s="355">
        <f t="shared" si="24"/>
        <v>99.846778518348273</v>
      </c>
      <c r="P283" s="92"/>
      <c r="Q283" s="18"/>
      <c r="R283" s="474"/>
      <c r="S283" s="530"/>
      <c r="T283" s="415"/>
    </row>
    <row r="284" spans="1:21" customFormat="1" ht="51" customHeight="1" x14ac:dyDescent="0.25">
      <c r="A284" s="548"/>
      <c r="B284" s="550"/>
      <c r="C284" s="277" t="s">
        <v>173</v>
      </c>
      <c r="D284" s="23" t="s">
        <v>34</v>
      </c>
      <c r="E284" s="19" t="s">
        <v>25</v>
      </c>
      <c r="F284" s="26" t="s">
        <v>460</v>
      </c>
      <c r="G284" s="249">
        <v>0</v>
      </c>
      <c r="H284" s="249">
        <v>100</v>
      </c>
      <c r="I284" s="363"/>
      <c r="J284" s="19"/>
      <c r="K284" s="23"/>
      <c r="L284" s="19"/>
      <c r="M284" s="19"/>
      <c r="N284" s="19"/>
      <c r="O284" s="355"/>
      <c r="P284" s="385"/>
      <c r="Q284" s="18"/>
      <c r="R284" s="474"/>
      <c r="S284" s="530"/>
      <c r="T284" s="46"/>
    </row>
    <row r="285" spans="1:21" s="44" customFormat="1" ht="51" customHeight="1" x14ac:dyDescent="0.25">
      <c r="A285" s="548"/>
      <c r="B285" s="550"/>
      <c r="C285" s="19" t="s">
        <v>314</v>
      </c>
      <c r="D285" s="23" t="s">
        <v>313</v>
      </c>
      <c r="E285" s="19" t="s">
        <v>38</v>
      </c>
      <c r="F285" s="388">
        <v>180</v>
      </c>
      <c r="G285" s="357">
        <v>180</v>
      </c>
      <c r="H285" s="355">
        <f>IF(G285/F285*100&gt;100,100,G285/F285*100)</f>
        <v>100</v>
      </c>
      <c r="I285" s="363"/>
      <c r="J285" s="19"/>
      <c r="K285" s="23"/>
      <c r="L285" s="19"/>
      <c r="M285" s="19"/>
      <c r="N285" s="19"/>
      <c r="O285" s="355"/>
      <c r="P285" s="385"/>
      <c r="Q285" s="18"/>
      <c r="R285" s="474"/>
      <c r="S285" s="530"/>
      <c r="T285" s="46"/>
    </row>
    <row r="286" spans="1:21" s="44" customFormat="1" ht="44.25" customHeight="1" x14ac:dyDescent="0.25">
      <c r="A286" s="548"/>
      <c r="B286" s="550"/>
      <c r="C286" s="36"/>
      <c r="D286" s="22" t="s">
        <v>6</v>
      </c>
      <c r="E286" s="36"/>
      <c r="F286" s="238"/>
      <c r="G286" s="238"/>
      <c r="H286" s="238"/>
      <c r="I286" s="194">
        <f>(H283+H284+H285)/3</f>
        <v>100</v>
      </c>
      <c r="J286" s="285"/>
      <c r="K286" s="22" t="s">
        <v>6</v>
      </c>
      <c r="L286" s="285"/>
      <c r="M286" s="285"/>
      <c r="N286" s="285"/>
      <c r="O286" s="238"/>
      <c r="P286" s="7">
        <f>O283</f>
        <v>99.846778518348273</v>
      </c>
      <c r="Q286" s="7">
        <f>(I286+P286)/2</f>
        <v>99.923389259174144</v>
      </c>
      <c r="R286" s="192" t="s">
        <v>376</v>
      </c>
      <c r="S286" s="530"/>
      <c r="T286" s="46"/>
    </row>
  </sheetData>
  <mergeCells count="150">
    <mergeCell ref="A221:A261"/>
    <mergeCell ref="B221:B261"/>
    <mergeCell ref="S221:S261"/>
    <mergeCell ref="S262:S286"/>
    <mergeCell ref="A159:A187"/>
    <mergeCell ref="B159:B187"/>
    <mergeCell ref="S159:S187"/>
    <mergeCell ref="A188:A220"/>
    <mergeCell ref="B188:B220"/>
    <mergeCell ref="S188:S220"/>
    <mergeCell ref="A262:A286"/>
    <mergeCell ref="B262:B286"/>
    <mergeCell ref="H114:H115"/>
    <mergeCell ref="I114:I115"/>
    <mergeCell ref="I118:I119"/>
    <mergeCell ref="A121:A145"/>
    <mergeCell ref="B121:B145"/>
    <mergeCell ref="S121:S145"/>
    <mergeCell ref="A146:A158"/>
    <mergeCell ref="B146:B158"/>
    <mergeCell ref="S146:S158"/>
    <mergeCell ref="C118:C119"/>
    <mergeCell ref="D118:D119"/>
    <mergeCell ref="E118:E119"/>
    <mergeCell ref="F118:F119"/>
    <mergeCell ref="G118:G119"/>
    <mergeCell ref="H118:H119"/>
    <mergeCell ref="I94:I95"/>
    <mergeCell ref="A97:A120"/>
    <mergeCell ref="B97:B120"/>
    <mergeCell ref="S97:S120"/>
    <mergeCell ref="J98:J99"/>
    <mergeCell ref="K98:K99"/>
    <mergeCell ref="L98:L99"/>
    <mergeCell ref="M98:M99"/>
    <mergeCell ref="N98:N99"/>
    <mergeCell ref="O98:O99"/>
    <mergeCell ref="C94:C95"/>
    <mergeCell ref="D94:D95"/>
    <mergeCell ref="E94:E95"/>
    <mergeCell ref="F94:F95"/>
    <mergeCell ref="G94:G95"/>
    <mergeCell ref="H94:H95"/>
    <mergeCell ref="P98:P99"/>
    <mergeCell ref="Q98:Q99"/>
    <mergeCell ref="R98:R99"/>
    <mergeCell ref="C114:C115"/>
    <mergeCell ref="D114:D115"/>
    <mergeCell ref="E114:E115"/>
    <mergeCell ref="F114:F115"/>
    <mergeCell ref="G114:G115"/>
    <mergeCell ref="P74:P75"/>
    <mergeCell ref="Q74:Q75"/>
    <mergeCell ref="C90:C91"/>
    <mergeCell ref="D90:D91"/>
    <mergeCell ref="E90:E91"/>
    <mergeCell ref="F90:F91"/>
    <mergeCell ref="G90:G91"/>
    <mergeCell ref="H90:H91"/>
    <mergeCell ref="I90:I91"/>
    <mergeCell ref="I70:I71"/>
    <mergeCell ref="A73:A96"/>
    <mergeCell ref="B73:B96"/>
    <mergeCell ref="S73:S96"/>
    <mergeCell ref="J74:J75"/>
    <mergeCell ref="K74:K75"/>
    <mergeCell ref="L74:L75"/>
    <mergeCell ref="M74:M75"/>
    <mergeCell ref="N74:N75"/>
    <mergeCell ref="O74:O75"/>
    <mergeCell ref="C70:C71"/>
    <mergeCell ref="D70:D71"/>
    <mergeCell ref="E70:E71"/>
    <mergeCell ref="F70:F71"/>
    <mergeCell ref="G70:G71"/>
    <mergeCell ref="H70:H71"/>
    <mergeCell ref="A56:A72"/>
    <mergeCell ref="B56:B72"/>
    <mergeCell ref="S56:S72"/>
    <mergeCell ref="C66:C67"/>
    <mergeCell ref="D66:D67"/>
    <mergeCell ref="E66:E67"/>
    <mergeCell ref="F66:F67"/>
    <mergeCell ref="G66:G67"/>
    <mergeCell ref="H66:H67"/>
    <mergeCell ref="I66:I67"/>
    <mergeCell ref="I49:I50"/>
    <mergeCell ref="C53:C54"/>
    <mergeCell ref="D53:D54"/>
    <mergeCell ref="E53:E54"/>
    <mergeCell ref="F53:F54"/>
    <mergeCell ref="G53:G54"/>
    <mergeCell ref="H53:H54"/>
    <mergeCell ref="I53:I54"/>
    <mergeCell ref="S33:S55"/>
    <mergeCell ref="M34:M35"/>
    <mergeCell ref="N34:N35"/>
    <mergeCell ref="O34:O35"/>
    <mergeCell ref="P34:P35"/>
    <mergeCell ref="Q34:Q35"/>
    <mergeCell ref="N21:N22"/>
    <mergeCell ref="O21:O22"/>
    <mergeCell ref="P21:P22"/>
    <mergeCell ref="Q21:Q22"/>
    <mergeCell ref="R21:R22"/>
    <mergeCell ref="S20:S32"/>
    <mergeCell ref="A33:A55"/>
    <mergeCell ref="B33:B55"/>
    <mergeCell ref="C42:C43"/>
    <mergeCell ref="D42:D43"/>
    <mergeCell ref="E42:E43"/>
    <mergeCell ref="P13:P14"/>
    <mergeCell ref="Q13:Q14"/>
    <mergeCell ref="R13:R14"/>
    <mergeCell ref="A20:A32"/>
    <mergeCell ref="B20:B32"/>
    <mergeCell ref="J21:J22"/>
    <mergeCell ref="K21:K22"/>
    <mergeCell ref="L21:L22"/>
    <mergeCell ref="M21:M22"/>
    <mergeCell ref="F42:F43"/>
    <mergeCell ref="G42:G43"/>
    <mergeCell ref="H42:H43"/>
    <mergeCell ref="I42:I43"/>
    <mergeCell ref="C49:C50"/>
    <mergeCell ref="D49:D50"/>
    <mergeCell ref="E49:E50"/>
    <mergeCell ref="F49:F50"/>
    <mergeCell ref="G49:G50"/>
    <mergeCell ref="H49:H50"/>
    <mergeCell ref="A12:A19"/>
    <mergeCell ref="B12:B19"/>
    <mergeCell ref="S12:S19"/>
    <mergeCell ref="J13:J14"/>
    <mergeCell ref="K13:K14"/>
    <mergeCell ref="L13:L14"/>
    <mergeCell ref="M13:M14"/>
    <mergeCell ref="N13:N14"/>
    <mergeCell ref="O13:O14"/>
    <mergeCell ref="B2:Q2"/>
    <mergeCell ref="B3:Q3"/>
    <mergeCell ref="B4:Q4"/>
    <mergeCell ref="B5:Q5"/>
    <mergeCell ref="B6:Q6"/>
    <mergeCell ref="A8:A10"/>
    <mergeCell ref="B8:B10"/>
    <mergeCell ref="D8:R8"/>
    <mergeCell ref="D9:I9"/>
    <mergeCell ref="J9:P9"/>
    <mergeCell ref="Q9:S9"/>
  </mergeCells>
  <pageMargins left="0.70866141732283472" right="0.19685039370078741" top="0.19685039370078741" bottom="0.19685039370078741" header="0.31496062992125984" footer="0.31496062992125984"/>
  <pageSetup paperSize="9" scale="34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K416"/>
  <sheetViews>
    <sheetView view="pageBreakPreview" zoomScale="50" zoomScaleNormal="50" zoomScaleSheetLayoutView="50" workbookViewId="0">
      <selection activeCell="S374" sqref="S374:S386"/>
    </sheetView>
  </sheetViews>
  <sheetFormatPr defaultRowHeight="18.75" x14ac:dyDescent="0.25"/>
  <cols>
    <col min="1" max="1" width="9.140625" style="292"/>
    <col min="2" max="2" width="31.42578125" style="404" customWidth="1"/>
    <col min="3" max="3" width="9.140625" style="404"/>
    <col min="4" max="4" width="38.140625" style="345" customWidth="1"/>
    <col min="5" max="5" width="18.85546875" style="404" customWidth="1"/>
    <col min="6" max="6" width="16.140625" style="404" customWidth="1"/>
    <col min="7" max="7" width="18" style="404" customWidth="1"/>
    <col min="8" max="8" width="17.7109375" style="404" customWidth="1"/>
    <col min="9" max="9" width="15.42578125" style="404" customWidth="1"/>
    <col min="10" max="10" width="12.5703125" style="404" customWidth="1"/>
    <col min="11" max="11" width="40.7109375" style="345" customWidth="1"/>
    <col min="12" max="12" width="16.5703125" style="404" customWidth="1"/>
    <col min="13" max="14" width="21" style="404" customWidth="1"/>
    <col min="15" max="15" width="13.42578125" style="404" customWidth="1"/>
    <col min="16" max="16" width="18.42578125" style="404" customWidth="1"/>
    <col min="17" max="17" width="14.42578125" style="404" customWidth="1"/>
    <col min="18" max="18" width="24" style="404" customWidth="1"/>
    <col min="19" max="19" width="21.7109375" style="346" customWidth="1"/>
    <col min="20" max="20" width="9.140625" style="169"/>
    <col min="21" max="21" width="9.140625" style="196"/>
    <col min="22" max="16384" width="9.140625" style="169"/>
  </cols>
  <sheetData>
    <row r="1" spans="1:21" x14ac:dyDescent="0.25">
      <c r="B1" s="293"/>
      <c r="C1" s="293"/>
      <c r="D1" s="294"/>
      <c r="E1" s="295"/>
      <c r="F1" s="393"/>
      <c r="G1" s="393"/>
      <c r="H1" s="393"/>
      <c r="I1" s="293"/>
      <c r="J1" s="293"/>
      <c r="K1" s="294"/>
      <c r="L1" s="293"/>
      <c r="M1" s="293"/>
      <c r="N1" s="293"/>
      <c r="O1" s="293"/>
      <c r="P1" s="293"/>
      <c r="Q1" s="293"/>
      <c r="R1" s="293"/>
    </row>
    <row r="2" spans="1:21" ht="20.25" x14ac:dyDescent="0.25">
      <c r="B2" s="536" t="s">
        <v>0</v>
      </c>
      <c r="C2" s="536"/>
      <c r="D2" s="536"/>
      <c r="E2" s="536"/>
      <c r="F2" s="536"/>
      <c r="G2" s="536"/>
      <c r="H2" s="536"/>
      <c r="I2" s="536"/>
      <c r="J2" s="536"/>
      <c r="K2" s="536"/>
      <c r="L2" s="536"/>
      <c r="M2" s="536"/>
      <c r="N2" s="536"/>
      <c r="O2" s="536"/>
      <c r="P2" s="536"/>
      <c r="Q2" s="536"/>
      <c r="R2" s="293"/>
    </row>
    <row r="3" spans="1:21" ht="16.5" customHeight="1" x14ac:dyDescent="0.25">
      <c r="B3" s="536" t="s">
        <v>293</v>
      </c>
      <c r="C3" s="536"/>
      <c r="D3" s="536"/>
      <c r="E3" s="536"/>
      <c r="F3" s="536"/>
      <c r="G3" s="536"/>
      <c r="H3" s="536"/>
      <c r="I3" s="536"/>
      <c r="J3" s="536"/>
      <c r="K3" s="536"/>
      <c r="L3" s="536"/>
      <c r="M3" s="536"/>
      <c r="N3" s="536"/>
      <c r="O3" s="536"/>
      <c r="P3" s="536"/>
      <c r="Q3" s="536"/>
      <c r="R3" s="293"/>
    </row>
    <row r="4" spans="1:21" ht="24" customHeight="1" x14ac:dyDescent="0.25">
      <c r="B4" s="537" t="s">
        <v>289</v>
      </c>
      <c r="C4" s="537"/>
      <c r="D4" s="537"/>
      <c r="E4" s="537"/>
      <c r="F4" s="537"/>
      <c r="G4" s="537"/>
      <c r="H4" s="537"/>
      <c r="I4" s="537"/>
      <c r="J4" s="537"/>
      <c r="K4" s="537"/>
      <c r="L4" s="537"/>
      <c r="M4" s="537"/>
      <c r="N4" s="537"/>
      <c r="O4" s="537"/>
      <c r="P4" s="537"/>
      <c r="Q4" s="537"/>
      <c r="R4" s="293"/>
    </row>
    <row r="5" spans="1:21" x14ac:dyDescent="0.25">
      <c r="B5" s="538" t="s">
        <v>33</v>
      </c>
      <c r="C5" s="538"/>
      <c r="D5" s="538"/>
      <c r="E5" s="538"/>
      <c r="F5" s="538"/>
      <c r="G5" s="538"/>
      <c r="H5" s="538"/>
      <c r="I5" s="538"/>
      <c r="J5" s="538"/>
      <c r="K5" s="538"/>
      <c r="L5" s="538"/>
      <c r="M5" s="538"/>
      <c r="N5" s="538"/>
      <c r="O5" s="538"/>
      <c r="P5" s="538"/>
      <c r="Q5" s="538"/>
      <c r="R5" s="394"/>
    </row>
    <row r="6" spans="1:21" ht="20.25" x14ac:dyDescent="0.25">
      <c r="B6" s="536" t="s">
        <v>510</v>
      </c>
      <c r="C6" s="536"/>
      <c r="D6" s="536"/>
      <c r="E6" s="536"/>
      <c r="F6" s="536"/>
      <c r="G6" s="536"/>
      <c r="H6" s="536"/>
      <c r="I6" s="536"/>
      <c r="J6" s="536"/>
      <c r="K6" s="536"/>
      <c r="L6" s="536"/>
      <c r="M6" s="536"/>
      <c r="N6" s="536"/>
      <c r="O6" s="536"/>
      <c r="P6" s="536"/>
      <c r="Q6" s="536"/>
      <c r="R6" s="293"/>
    </row>
    <row r="7" spans="1:21" x14ac:dyDescent="0.25">
      <c r="B7" s="296"/>
      <c r="C7" s="296"/>
      <c r="D7" s="297"/>
      <c r="E7" s="296"/>
      <c r="F7" s="298"/>
      <c r="G7" s="296"/>
      <c r="H7" s="296"/>
      <c r="I7" s="296"/>
      <c r="J7" s="296"/>
      <c r="K7" s="297"/>
      <c r="L7" s="296"/>
      <c r="M7" s="296"/>
      <c r="N7" s="296"/>
      <c r="O7" s="296"/>
      <c r="P7" s="296"/>
      <c r="Q7" s="296"/>
      <c r="R7" s="293"/>
    </row>
    <row r="8" spans="1:21" ht="16.5" customHeight="1" x14ac:dyDescent="0.25">
      <c r="A8" s="518" t="s">
        <v>1</v>
      </c>
      <c r="B8" s="518" t="s">
        <v>513</v>
      </c>
      <c r="C8" s="274"/>
      <c r="D8" s="518" t="s">
        <v>2</v>
      </c>
      <c r="E8" s="518"/>
      <c r="F8" s="518"/>
      <c r="G8" s="518"/>
      <c r="H8" s="518"/>
      <c r="I8" s="518"/>
      <c r="J8" s="518"/>
      <c r="K8" s="518"/>
      <c r="L8" s="518"/>
      <c r="M8" s="518"/>
      <c r="N8" s="518"/>
      <c r="O8" s="518"/>
      <c r="P8" s="518"/>
      <c r="Q8" s="518"/>
      <c r="R8" s="518"/>
      <c r="S8" s="518"/>
    </row>
    <row r="9" spans="1:21" ht="16.5" customHeight="1" x14ac:dyDescent="0.25">
      <c r="A9" s="518"/>
      <c r="B9" s="518"/>
      <c r="C9" s="274"/>
      <c r="D9" s="518" t="s">
        <v>70</v>
      </c>
      <c r="E9" s="518"/>
      <c r="F9" s="518"/>
      <c r="G9" s="518"/>
      <c r="H9" s="518"/>
      <c r="I9" s="518"/>
      <c r="J9" s="518" t="s">
        <v>71</v>
      </c>
      <c r="K9" s="591"/>
      <c r="L9" s="591"/>
      <c r="M9" s="591"/>
      <c r="N9" s="591"/>
      <c r="O9" s="591"/>
      <c r="P9" s="591"/>
      <c r="Q9" s="518" t="s">
        <v>24</v>
      </c>
      <c r="R9" s="518"/>
      <c r="S9" s="546"/>
    </row>
    <row r="10" spans="1:21" ht="66" x14ac:dyDescent="0.25">
      <c r="A10" s="540"/>
      <c r="B10" s="518"/>
      <c r="C10" s="274" t="s">
        <v>1</v>
      </c>
      <c r="D10" s="299" t="s">
        <v>5</v>
      </c>
      <c r="E10" s="300" t="s">
        <v>11</v>
      </c>
      <c r="F10" s="395" t="s">
        <v>16</v>
      </c>
      <c r="G10" s="395" t="s">
        <v>17</v>
      </c>
      <c r="H10" s="395" t="s">
        <v>18</v>
      </c>
      <c r="I10" s="395" t="s">
        <v>19</v>
      </c>
      <c r="J10" s="274" t="s">
        <v>1</v>
      </c>
      <c r="K10" s="299" t="s">
        <v>5</v>
      </c>
      <c r="L10" s="300" t="s">
        <v>11</v>
      </c>
      <c r="M10" s="395" t="s">
        <v>20</v>
      </c>
      <c r="N10" s="395" t="s">
        <v>21</v>
      </c>
      <c r="O10" s="395" t="s">
        <v>23</v>
      </c>
      <c r="P10" s="395" t="s">
        <v>22</v>
      </c>
      <c r="Q10" s="323" t="s">
        <v>62</v>
      </c>
      <c r="R10" s="274" t="s">
        <v>439</v>
      </c>
      <c r="S10" s="274" t="s">
        <v>440</v>
      </c>
    </row>
    <row r="11" spans="1:21" s="304" customFormat="1" ht="16.5" customHeight="1" x14ac:dyDescent="0.25">
      <c r="A11" s="301">
        <v>1</v>
      </c>
      <c r="B11" s="302">
        <v>2</v>
      </c>
      <c r="C11" s="303">
        <v>3</v>
      </c>
      <c r="D11" s="301">
        <v>4</v>
      </c>
      <c r="E11" s="302">
        <v>5</v>
      </c>
      <c r="F11" s="303">
        <v>6</v>
      </c>
      <c r="G11" s="301">
        <v>7</v>
      </c>
      <c r="H11" s="302">
        <v>8</v>
      </c>
      <c r="I11" s="303">
        <v>9</v>
      </c>
      <c r="J11" s="302">
        <v>10</v>
      </c>
      <c r="K11" s="303">
        <v>11</v>
      </c>
      <c r="L11" s="301">
        <v>12</v>
      </c>
      <c r="M11" s="302">
        <v>13</v>
      </c>
      <c r="N11" s="303">
        <v>14</v>
      </c>
      <c r="O11" s="302">
        <v>15</v>
      </c>
      <c r="P11" s="301">
        <v>16</v>
      </c>
      <c r="Q11" s="301">
        <v>17</v>
      </c>
      <c r="R11" s="303">
        <v>18</v>
      </c>
      <c r="S11" s="303">
        <v>19</v>
      </c>
      <c r="U11" s="305"/>
    </row>
    <row r="12" spans="1:21" ht="99" x14ac:dyDescent="0.25">
      <c r="A12" s="547" t="s">
        <v>67</v>
      </c>
      <c r="B12" s="540" t="s">
        <v>514</v>
      </c>
      <c r="C12" s="306" t="s">
        <v>12</v>
      </c>
      <c r="D12" s="24" t="s">
        <v>515</v>
      </c>
      <c r="E12" s="277"/>
      <c r="F12" s="307"/>
      <c r="G12" s="280"/>
      <c r="H12" s="281"/>
      <c r="I12" s="281"/>
      <c r="J12" s="306" t="s">
        <v>12</v>
      </c>
      <c r="K12" s="24" t="str">
        <f>D12</f>
        <v>Реализация дополнительных образовательных программ спортивной подготовки по олимпийским видам спорта 
Волейбол (этап начальной подготовки)</v>
      </c>
      <c r="L12" s="277"/>
      <c r="M12" s="307"/>
      <c r="N12" s="307"/>
      <c r="O12" s="281"/>
      <c r="P12" s="43"/>
      <c r="Q12" s="281"/>
      <c r="R12" s="284"/>
      <c r="S12" s="587" t="s">
        <v>286</v>
      </c>
    </row>
    <row r="13" spans="1:21" ht="99" x14ac:dyDescent="0.25">
      <c r="A13" s="548"/>
      <c r="B13" s="550"/>
      <c r="C13" s="17" t="s">
        <v>7</v>
      </c>
      <c r="D13" s="308" t="s">
        <v>516</v>
      </c>
      <c r="E13" s="277" t="s">
        <v>38</v>
      </c>
      <c r="F13" s="195">
        <v>0</v>
      </c>
      <c r="G13" s="195">
        <v>0</v>
      </c>
      <c r="H13" s="280">
        <v>100</v>
      </c>
      <c r="I13" s="309"/>
      <c r="J13" s="17" t="s">
        <v>37</v>
      </c>
      <c r="K13" s="282" t="s">
        <v>517</v>
      </c>
      <c r="L13" s="277" t="s">
        <v>38</v>
      </c>
      <c r="M13" s="310">
        <v>59</v>
      </c>
      <c r="N13" s="310">
        <v>59</v>
      </c>
      <c r="O13" s="309">
        <f t="shared" ref="O13:O75" si="0">IF(N13/M13*100&gt;110,110,N13/M13*100)</f>
        <v>100</v>
      </c>
      <c r="P13" s="311"/>
      <c r="Q13" s="281"/>
      <c r="R13" s="312"/>
      <c r="S13" s="588"/>
    </row>
    <row r="14" spans="1:21" ht="181.5" x14ac:dyDescent="0.25">
      <c r="A14" s="548"/>
      <c r="B14" s="550"/>
      <c r="C14" s="17" t="s">
        <v>8</v>
      </c>
      <c r="D14" s="308" t="s">
        <v>518</v>
      </c>
      <c r="E14" s="277" t="s">
        <v>38</v>
      </c>
      <c r="F14" s="195" t="s">
        <v>519</v>
      </c>
      <c r="G14" s="195" t="s">
        <v>519</v>
      </c>
      <c r="H14" s="195" t="s">
        <v>519</v>
      </c>
      <c r="I14" s="195"/>
      <c r="J14" s="17"/>
      <c r="K14" s="282"/>
      <c r="L14" s="277"/>
      <c r="M14" s="277"/>
      <c r="N14" s="277"/>
      <c r="O14" s="309"/>
      <c r="P14" s="311"/>
      <c r="Q14" s="281"/>
      <c r="R14" s="312"/>
      <c r="S14" s="588"/>
    </row>
    <row r="15" spans="1:21" ht="33" x14ac:dyDescent="0.25">
      <c r="A15" s="548"/>
      <c r="B15" s="550"/>
      <c r="C15" s="277"/>
      <c r="D15" s="22" t="s">
        <v>6</v>
      </c>
      <c r="E15" s="36"/>
      <c r="F15" s="104"/>
      <c r="G15" s="105"/>
      <c r="H15" s="7"/>
      <c r="I15" s="7">
        <f>H13</f>
        <v>100</v>
      </c>
      <c r="J15" s="285"/>
      <c r="K15" s="22" t="s">
        <v>6</v>
      </c>
      <c r="L15" s="285"/>
      <c r="M15" s="285"/>
      <c r="N15" s="285"/>
      <c r="O15" s="7"/>
      <c r="P15" s="7">
        <f>O13</f>
        <v>100</v>
      </c>
      <c r="Q15" s="7">
        <f t="shared" ref="Q15:Q23" si="1">(I15+P15)/2</f>
        <v>100</v>
      </c>
      <c r="R15" s="192" t="s">
        <v>31</v>
      </c>
      <c r="S15" s="588"/>
    </row>
    <row r="16" spans="1:21" ht="115.5" x14ac:dyDescent="0.25">
      <c r="A16" s="548"/>
      <c r="B16" s="550"/>
      <c r="C16" s="306" t="s">
        <v>13</v>
      </c>
      <c r="D16" s="24" t="s">
        <v>520</v>
      </c>
      <c r="E16" s="277"/>
      <c r="F16" s="307"/>
      <c r="G16" s="280"/>
      <c r="H16" s="281"/>
      <c r="I16" s="281"/>
      <c r="J16" s="306" t="str">
        <f>C16</f>
        <v>II</v>
      </c>
      <c r="K16" s="24" t="str">
        <f>D16</f>
        <v>Реализация дополнительных образовательных программ спортивной подготовки по олимпийским видам спорта 
Волейбол (учебно-тренировочный этап (этап спортивной специализации))</v>
      </c>
      <c r="L16" s="277"/>
      <c r="M16" s="307"/>
      <c r="N16" s="307"/>
      <c r="O16" s="281"/>
      <c r="P16" s="43"/>
      <c r="Q16" s="281"/>
      <c r="R16" s="284"/>
      <c r="S16" s="588"/>
    </row>
    <row r="17" spans="1:19" ht="99" x14ac:dyDescent="0.25">
      <c r="A17" s="548"/>
      <c r="B17" s="550"/>
      <c r="C17" s="17" t="s">
        <v>14</v>
      </c>
      <c r="D17" s="308" t="s">
        <v>516</v>
      </c>
      <c r="E17" s="277" t="s">
        <v>38</v>
      </c>
      <c r="F17" s="195">
        <v>0</v>
      </c>
      <c r="G17" s="195">
        <v>0</v>
      </c>
      <c r="H17" s="280">
        <v>100</v>
      </c>
      <c r="I17" s="309"/>
      <c r="J17" s="17" t="str">
        <f>C17</f>
        <v>2.1.</v>
      </c>
      <c r="K17" s="282" t="s">
        <v>517</v>
      </c>
      <c r="L17" s="277" t="s">
        <v>38</v>
      </c>
      <c r="M17" s="277">
        <v>96</v>
      </c>
      <c r="N17" s="277">
        <v>96</v>
      </c>
      <c r="O17" s="309">
        <f t="shared" si="0"/>
        <v>100</v>
      </c>
      <c r="P17" s="43"/>
      <c r="Q17" s="281"/>
      <c r="R17" s="284"/>
      <c r="S17" s="588"/>
    </row>
    <row r="18" spans="1:19" ht="181.5" x14ac:dyDescent="0.25">
      <c r="A18" s="548"/>
      <c r="B18" s="550"/>
      <c r="C18" s="17" t="s">
        <v>15</v>
      </c>
      <c r="D18" s="308" t="s">
        <v>518</v>
      </c>
      <c r="E18" s="277" t="s">
        <v>38</v>
      </c>
      <c r="F18" s="195" t="s">
        <v>519</v>
      </c>
      <c r="G18" s="195" t="s">
        <v>519</v>
      </c>
      <c r="H18" s="195" t="s">
        <v>519</v>
      </c>
      <c r="I18" s="195"/>
      <c r="J18" s="17"/>
      <c r="K18" s="282"/>
      <c r="L18" s="277"/>
      <c r="M18" s="277"/>
      <c r="N18" s="277"/>
      <c r="O18" s="309"/>
      <c r="P18" s="311"/>
      <c r="Q18" s="281"/>
      <c r="R18" s="312"/>
      <c r="S18" s="588"/>
    </row>
    <row r="19" spans="1:19" ht="33" x14ac:dyDescent="0.25">
      <c r="A19" s="548"/>
      <c r="B19" s="550"/>
      <c r="C19" s="277"/>
      <c r="D19" s="22" t="s">
        <v>6</v>
      </c>
      <c r="E19" s="36"/>
      <c r="F19" s="104"/>
      <c r="G19" s="105"/>
      <c r="H19" s="7"/>
      <c r="I19" s="7">
        <f>H17</f>
        <v>100</v>
      </c>
      <c r="J19" s="285"/>
      <c r="K19" s="22" t="s">
        <v>6</v>
      </c>
      <c r="L19" s="285"/>
      <c r="M19" s="285"/>
      <c r="N19" s="285"/>
      <c r="O19" s="7"/>
      <c r="P19" s="7">
        <f>O17</f>
        <v>100</v>
      </c>
      <c r="Q19" s="7">
        <f>(I19+P19)/2</f>
        <v>100</v>
      </c>
      <c r="R19" s="192" t="s">
        <v>31</v>
      </c>
      <c r="S19" s="588"/>
    </row>
    <row r="20" spans="1:19" ht="99" x14ac:dyDescent="0.25">
      <c r="A20" s="548"/>
      <c r="B20" s="550"/>
      <c r="C20" s="274" t="s">
        <v>28</v>
      </c>
      <c r="D20" s="24" t="s">
        <v>521</v>
      </c>
      <c r="E20" s="274"/>
      <c r="F20" s="221"/>
      <c r="G20" s="281"/>
      <c r="H20" s="281"/>
      <c r="I20" s="281"/>
      <c r="J20" s="274" t="str">
        <f t="shared" ref="J20:J32" si="2">C20</f>
        <v>III</v>
      </c>
      <c r="K20" s="24" t="str">
        <f>D20</f>
        <v>Реализация дополнительных образовательных программ спортивной подготовки по олимпийским видам спорта 
Баскетбол (этап начальной подготовки)</v>
      </c>
      <c r="L20" s="277"/>
      <c r="M20" s="280"/>
      <c r="N20" s="280"/>
      <c r="O20" s="281"/>
      <c r="P20" s="281"/>
      <c r="Q20" s="281"/>
      <c r="R20" s="284"/>
      <c r="S20" s="588"/>
    </row>
    <row r="21" spans="1:19" ht="99" x14ac:dyDescent="0.25">
      <c r="A21" s="548"/>
      <c r="B21" s="550"/>
      <c r="C21" s="17" t="s">
        <v>29</v>
      </c>
      <c r="D21" s="308" t="s">
        <v>516</v>
      </c>
      <c r="E21" s="277" t="s">
        <v>38</v>
      </c>
      <c r="F21" s="195">
        <v>0</v>
      </c>
      <c r="G21" s="195">
        <v>0</v>
      </c>
      <c r="H21" s="280">
        <v>100</v>
      </c>
      <c r="I21" s="309"/>
      <c r="J21" s="17" t="str">
        <f t="shared" si="2"/>
        <v>3.1.</v>
      </c>
      <c r="K21" s="282" t="s">
        <v>517</v>
      </c>
      <c r="L21" s="277" t="s">
        <v>38</v>
      </c>
      <c r="M21" s="277">
        <v>242</v>
      </c>
      <c r="N21" s="277">
        <v>242</v>
      </c>
      <c r="O21" s="280">
        <f t="shared" si="0"/>
        <v>100</v>
      </c>
      <c r="P21" s="281"/>
      <c r="Q21" s="281"/>
      <c r="R21" s="284"/>
      <c r="S21" s="588"/>
    </row>
    <row r="22" spans="1:19" ht="181.5" x14ac:dyDescent="0.25">
      <c r="A22" s="548"/>
      <c r="B22" s="550"/>
      <c r="C22" s="17" t="s">
        <v>30</v>
      </c>
      <c r="D22" s="308" t="s">
        <v>518</v>
      </c>
      <c r="E22" s="277" t="s">
        <v>38</v>
      </c>
      <c r="F22" s="195" t="s">
        <v>519</v>
      </c>
      <c r="G22" s="195" t="s">
        <v>519</v>
      </c>
      <c r="H22" s="195" t="s">
        <v>519</v>
      </c>
      <c r="I22" s="195"/>
      <c r="J22" s="17"/>
      <c r="K22" s="282"/>
      <c r="L22" s="277"/>
      <c r="M22" s="277"/>
      <c r="N22" s="277"/>
      <c r="O22" s="280"/>
      <c r="P22" s="311"/>
      <c r="Q22" s="281"/>
      <c r="R22" s="312"/>
      <c r="S22" s="588"/>
    </row>
    <row r="23" spans="1:19" ht="33" x14ac:dyDescent="0.25">
      <c r="A23" s="548"/>
      <c r="B23" s="550"/>
      <c r="C23" s="277"/>
      <c r="D23" s="22" t="s">
        <v>6</v>
      </c>
      <c r="E23" s="36"/>
      <c r="F23" s="104"/>
      <c r="G23" s="105"/>
      <c r="H23" s="7"/>
      <c r="I23" s="7">
        <f>H21</f>
        <v>100</v>
      </c>
      <c r="J23" s="285"/>
      <c r="K23" s="22" t="s">
        <v>6</v>
      </c>
      <c r="L23" s="285"/>
      <c r="M23" s="285"/>
      <c r="N23" s="285"/>
      <c r="O23" s="7"/>
      <c r="P23" s="7">
        <f>O21</f>
        <v>100</v>
      </c>
      <c r="Q23" s="7">
        <f t="shared" si="1"/>
        <v>100</v>
      </c>
      <c r="R23" s="192" t="s">
        <v>31</v>
      </c>
      <c r="S23" s="588"/>
    </row>
    <row r="24" spans="1:19" ht="115.5" x14ac:dyDescent="0.25">
      <c r="A24" s="548"/>
      <c r="B24" s="550"/>
      <c r="C24" s="306" t="s">
        <v>42</v>
      </c>
      <c r="D24" s="24" t="s">
        <v>522</v>
      </c>
      <c r="E24" s="274"/>
      <c r="F24" s="221"/>
      <c r="G24" s="281"/>
      <c r="H24" s="281"/>
      <c r="I24" s="281"/>
      <c r="J24" s="306" t="str">
        <f t="shared" si="2"/>
        <v>IV</v>
      </c>
      <c r="K24" s="24" t="str">
        <f>D24</f>
        <v>Реализация дополнительных образовательных программ спортивной подготовки по олимпийским видам спорта 
Баскетбол (учебно-тренировочный этап (этап спортивной специализации))</v>
      </c>
      <c r="L24" s="277"/>
      <c r="M24" s="307"/>
      <c r="N24" s="307"/>
      <c r="O24" s="281"/>
      <c r="P24" s="311"/>
      <c r="Q24" s="281"/>
      <c r="R24" s="284"/>
      <c r="S24" s="588"/>
    </row>
    <row r="25" spans="1:19" ht="99" x14ac:dyDescent="0.25">
      <c r="A25" s="548"/>
      <c r="B25" s="550"/>
      <c r="C25" s="17" t="s">
        <v>43</v>
      </c>
      <c r="D25" s="308" t="s">
        <v>516</v>
      </c>
      <c r="E25" s="277" t="s">
        <v>38</v>
      </c>
      <c r="F25" s="195">
        <v>0</v>
      </c>
      <c r="G25" s="195">
        <v>0</v>
      </c>
      <c r="H25" s="280">
        <v>100</v>
      </c>
      <c r="I25" s="309"/>
      <c r="J25" s="17" t="str">
        <f t="shared" si="2"/>
        <v>4.1.</v>
      </c>
      <c r="K25" s="282" t="s">
        <v>517</v>
      </c>
      <c r="L25" s="277" t="s">
        <v>38</v>
      </c>
      <c r="M25" s="277">
        <v>213</v>
      </c>
      <c r="N25" s="277">
        <v>213</v>
      </c>
      <c r="O25" s="280">
        <f t="shared" si="0"/>
        <v>100</v>
      </c>
      <c r="P25" s="311"/>
      <c r="Q25" s="281"/>
      <c r="R25" s="284"/>
      <c r="S25" s="588"/>
    </row>
    <row r="26" spans="1:19" ht="181.5" x14ac:dyDescent="0.25">
      <c r="A26" s="548"/>
      <c r="B26" s="550"/>
      <c r="C26" s="17" t="s">
        <v>138</v>
      </c>
      <c r="D26" s="308" t="s">
        <v>518</v>
      </c>
      <c r="E26" s="277" t="s">
        <v>38</v>
      </c>
      <c r="F26" s="195" t="s">
        <v>519</v>
      </c>
      <c r="G26" s="195" t="s">
        <v>519</v>
      </c>
      <c r="H26" s="195" t="s">
        <v>519</v>
      </c>
      <c r="I26" s="195"/>
      <c r="J26" s="17"/>
      <c r="K26" s="282"/>
      <c r="L26" s="277"/>
      <c r="M26" s="277"/>
      <c r="N26" s="277"/>
      <c r="O26" s="280"/>
      <c r="P26" s="311"/>
      <c r="Q26" s="281"/>
      <c r="R26" s="312"/>
      <c r="S26" s="588"/>
    </row>
    <row r="27" spans="1:19" ht="33" x14ac:dyDescent="0.25">
      <c r="A27" s="548"/>
      <c r="B27" s="550"/>
      <c r="C27" s="277"/>
      <c r="D27" s="22" t="s">
        <v>6</v>
      </c>
      <c r="E27" s="36"/>
      <c r="F27" s="104"/>
      <c r="G27" s="105"/>
      <c r="H27" s="7"/>
      <c r="I27" s="7">
        <f>H25</f>
        <v>100</v>
      </c>
      <c r="J27" s="285"/>
      <c r="K27" s="22" t="s">
        <v>6</v>
      </c>
      <c r="L27" s="285"/>
      <c r="M27" s="285"/>
      <c r="N27" s="285"/>
      <c r="O27" s="7"/>
      <c r="P27" s="7">
        <f>O25</f>
        <v>100</v>
      </c>
      <c r="Q27" s="7">
        <f t="shared" ref="Q27" si="3">(I27+P27)/2</f>
        <v>100</v>
      </c>
      <c r="R27" s="192" t="s">
        <v>31</v>
      </c>
      <c r="S27" s="588"/>
    </row>
    <row r="28" spans="1:19" ht="63.75" customHeight="1" x14ac:dyDescent="0.25">
      <c r="A28" s="548"/>
      <c r="B28" s="550"/>
      <c r="C28" s="306" t="s">
        <v>165</v>
      </c>
      <c r="D28" s="24" t="s">
        <v>523</v>
      </c>
      <c r="E28" s="277"/>
      <c r="F28" s="195"/>
      <c r="G28" s="280"/>
      <c r="H28" s="281"/>
      <c r="I28" s="281"/>
      <c r="J28" s="306" t="str">
        <f t="shared" si="2"/>
        <v>V</v>
      </c>
      <c r="K28" s="24" t="str">
        <f>D28</f>
        <v xml:space="preserve">Реализация дополнительных общеразвивающих программ </v>
      </c>
      <c r="L28" s="277"/>
      <c r="M28" s="307"/>
      <c r="N28" s="307"/>
      <c r="O28" s="281"/>
      <c r="P28" s="311"/>
      <c r="Q28" s="281"/>
      <c r="R28" s="284"/>
      <c r="S28" s="588"/>
    </row>
    <row r="29" spans="1:19" ht="17.25" x14ac:dyDescent="0.25">
      <c r="A29" s="548"/>
      <c r="B29" s="550"/>
      <c r="C29" s="17" t="s">
        <v>166</v>
      </c>
      <c r="D29" s="282" t="s">
        <v>519</v>
      </c>
      <c r="E29" s="277" t="s">
        <v>519</v>
      </c>
      <c r="F29" s="277" t="s">
        <v>519</v>
      </c>
      <c r="G29" s="277" t="s">
        <v>519</v>
      </c>
      <c r="H29" s="195" t="s">
        <v>519</v>
      </c>
      <c r="I29" s="277"/>
      <c r="J29" s="17" t="str">
        <f t="shared" si="2"/>
        <v>5.1.</v>
      </c>
      <c r="K29" s="282" t="s">
        <v>205</v>
      </c>
      <c r="L29" s="277" t="s">
        <v>206</v>
      </c>
      <c r="M29" s="313">
        <v>3442.5</v>
      </c>
      <c r="N29" s="313">
        <v>3442.5</v>
      </c>
      <c r="O29" s="280">
        <f t="shared" si="0"/>
        <v>100</v>
      </c>
      <c r="P29" s="311"/>
      <c r="Q29" s="281"/>
      <c r="R29" s="284"/>
      <c r="S29" s="588"/>
    </row>
    <row r="30" spans="1:19" ht="33" x14ac:dyDescent="0.25">
      <c r="A30" s="548"/>
      <c r="B30" s="550"/>
      <c r="C30" s="277"/>
      <c r="D30" s="22" t="s">
        <v>6</v>
      </c>
      <c r="E30" s="36"/>
      <c r="F30" s="104"/>
      <c r="G30" s="105"/>
      <c r="H30" s="7"/>
      <c r="I30" s="7" t="s">
        <v>582</v>
      </c>
      <c r="J30" s="285"/>
      <c r="K30" s="22" t="s">
        <v>6</v>
      </c>
      <c r="L30" s="285"/>
      <c r="M30" s="285"/>
      <c r="N30" s="285"/>
      <c r="O30" s="7"/>
      <c r="P30" s="7">
        <f>O29</f>
        <v>100</v>
      </c>
      <c r="Q30" s="7">
        <f>P30</f>
        <v>100</v>
      </c>
      <c r="R30" s="192" t="s">
        <v>31</v>
      </c>
      <c r="S30" s="588"/>
    </row>
    <row r="31" spans="1:19" ht="53.25" customHeight="1" x14ac:dyDescent="0.25">
      <c r="A31" s="548"/>
      <c r="B31" s="550"/>
      <c r="C31" s="306" t="s">
        <v>171</v>
      </c>
      <c r="D31" s="24" t="s">
        <v>315</v>
      </c>
      <c r="E31" s="274"/>
      <c r="F31" s="221"/>
      <c r="G31" s="281"/>
      <c r="H31" s="281"/>
      <c r="I31" s="281"/>
      <c r="J31" s="306" t="str">
        <f t="shared" si="2"/>
        <v>VI</v>
      </c>
      <c r="K31" s="24" t="str">
        <f>D31</f>
        <v>Организация мероприятий по подготовке спортивных сборных команд</v>
      </c>
      <c r="L31" s="277"/>
      <c r="M31" s="307"/>
      <c r="N31" s="307"/>
      <c r="O31" s="281"/>
      <c r="P31" s="311"/>
      <c r="Q31" s="281"/>
      <c r="R31" s="284"/>
      <c r="S31" s="588"/>
    </row>
    <row r="32" spans="1:19" ht="75" customHeight="1" x14ac:dyDescent="0.25">
      <c r="A32" s="548"/>
      <c r="B32" s="550"/>
      <c r="C32" s="17" t="s">
        <v>172</v>
      </c>
      <c r="D32" s="282" t="s">
        <v>316</v>
      </c>
      <c r="E32" s="277" t="s">
        <v>25</v>
      </c>
      <c r="F32" s="195">
        <v>5</v>
      </c>
      <c r="G32" s="280">
        <v>17.7</v>
      </c>
      <c r="H32" s="280">
        <f>IF(G32/F32*100&gt;100,100,G32/F32*100)</f>
        <v>100</v>
      </c>
      <c r="I32" s="280"/>
      <c r="J32" s="17" t="str">
        <f t="shared" si="2"/>
        <v>6.1.</v>
      </c>
      <c r="K32" s="282" t="s">
        <v>415</v>
      </c>
      <c r="L32" s="277" t="s">
        <v>38</v>
      </c>
      <c r="M32" s="313">
        <v>61</v>
      </c>
      <c r="N32" s="313">
        <v>116</v>
      </c>
      <c r="O32" s="280">
        <f t="shared" si="0"/>
        <v>110</v>
      </c>
      <c r="P32" s="311"/>
      <c r="Q32" s="281"/>
      <c r="R32" s="284"/>
      <c r="S32" s="588"/>
    </row>
    <row r="33" spans="1:20" ht="33" x14ac:dyDescent="0.25">
      <c r="A33" s="549"/>
      <c r="B33" s="551"/>
      <c r="C33" s="277"/>
      <c r="D33" s="22" t="s">
        <v>6</v>
      </c>
      <c r="E33" s="36"/>
      <c r="F33" s="99"/>
      <c r="G33" s="102"/>
      <c r="H33" s="7"/>
      <c r="I33" s="7">
        <f>H32</f>
        <v>100</v>
      </c>
      <c r="J33" s="7"/>
      <c r="K33" s="22" t="s">
        <v>6</v>
      </c>
      <c r="L33" s="7"/>
      <c r="M33" s="314"/>
      <c r="N33" s="314"/>
      <c r="O33" s="7"/>
      <c r="P33" s="7">
        <f>O32</f>
        <v>110</v>
      </c>
      <c r="Q33" s="7">
        <f>(I33+P33)/2</f>
        <v>105</v>
      </c>
      <c r="R33" s="192" t="s">
        <v>31</v>
      </c>
      <c r="S33" s="589"/>
    </row>
    <row r="34" spans="1:20" ht="99" x14ac:dyDescent="0.25">
      <c r="A34" s="547" t="s">
        <v>68</v>
      </c>
      <c r="B34" s="540" t="s">
        <v>524</v>
      </c>
      <c r="C34" s="306" t="s">
        <v>12</v>
      </c>
      <c r="D34" s="24" t="s">
        <v>525</v>
      </c>
      <c r="E34" s="277"/>
      <c r="F34" s="195"/>
      <c r="G34" s="280"/>
      <c r="H34" s="281"/>
      <c r="I34" s="281"/>
      <c r="J34" s="306" t="str">
        <f t="shared" ref="J34:J74" si="4">C34</f>
        <v>I</v>
      </c>
      <c r="K34" s="24" t="str">
        <f>D34</f>
        <v>Реализация дополнительных образовательных программ спортивной подготовки по олимпийским видам спорта 
Прыжки на батуте (этап начальной подготовки)</v>
      </c>
      <c r="L34" s="277"/>
      <c r="M34" s="307"/>
      <c r="N34" s="307"/>
      <c r="O34" s="281"/>
      <c r="P34" s="174"/>
      <c r="Q34" s="281"/>
      <c r="R34" s="284"/>
      <c r="S34" s="583" t="s">
        <v>287</v>
      </c>
    </row>
    <row r="35" spans="1:20" ht="99" x14ac:dyDescent="0.25">
      <c r="A35" s="548"/>
      <c r="B35" s="550"/>
      <c r="C35" s="17" t="s">
        <v>7</v>
      </c>
      <c r="D35" s="308" t="s">
        <v>516</v>
      </c>
      <c r="E35" s="277" t="s">
        <v>38</v>
      </c>
      <c r="F35" s="195">
        <v>0</v>
      </c>
      <c r="G35" s="195">
        <v>0</v>
      </c>
      <c r="H35" s="280">
        <v>100</v>
      </c>
      <c r="I35" s="309"/>
      <c r="J35" s="17" t="str">
        <f t="shared" si="4"/>
        <v>1.1.</v>
      </c>
      <c r="K35" s="282" t="s">
        <v>517</v>
      </c>
      <c r="L35" s="277" t="s">
        <v>38</v>
      </c>
      <c r="M35" s="277">
        <v>32</v>
      </c>
      <c r="N35" s="277">
        <v>32</v>
      </c>
      <c r="O35" s="280">
        <f t="shared" si="0"/>
        <v>100</v>
      </c>
      <c r="P35" s="174"/>
      <c r="Q35" s="281"/>
      <c r="R35" s="284"/>
      <c r="S35" s="590"/>
    </row>
    <row r="36" spans="1:20" s="196" customFormat="1" ht="181.5" x14ac:dyDescent="0.25">
      <c r="A36" s="548"/>
      <c r="B36" s="550"/>
      <c r="C36" s="17" t="s">
        <v>8</v>
      </c>
      <c r="D36" s="308" t="s">
        <v>518</v>
      </c>
      <c r="E36" s="277" t="s">
        <v>38</v>
      </c>
      <c r="F36" s="277" t="s">
        <v>519</v>
      </c>
      <c r="G36" s="277" t="s">
        <v>519</v>
      </c>
      <c r="H36" s="195" t="s">
        <v>519</v>
      </c>
      <c r="I36" s="277"/>
      <c r="J36" s="17"/>
      <c r="K36" s="282"/>
      <c r="L36" s="277"/>
      <c r="M36" s="277"/>
      <c r="N36" s="277"/>
      <c r="O36" s="280"/>
      <c r="P36" s="315"/>
      <c r="Q36" s="281"/>
      <c r="R36" s="316"/>
      <c r="S36" s="590"/>
      <c r="T36" s="169"/>
    </row>
    <row r="37" spans="1:20" ht="33" x14ac:dyDescent="0.25">
      <c r="A37" s="548"/>
      <c r="B37" s="550"/>
      <c r="C37" s="277"/>
      <c r="D37" s="22" t="s">
        <v>6</v>
      </c>
      <c r="E37" s="36"/>
      <c r="F37" s="104"/>
      <c r="G37" s="105"/>
      <c r="H37" s="7"/>
      <c r="I37" s="7">
        <f>H35</f>
        <v>100</v>
      </c>
      <c r="J37" s="285"/>
      <c r="K37" s="22" t="s">
        <v>6</v>
      </c>
      <c r="L37" s="285"/>
      <c r="M37" s="285"/>
      <c r="N37" s="285"/>
      <c r="O37" s="7"/>
      <c r="P37" s="7">
        <f>O35</f>
        <v>100</v>
      </c>
      <c r="Q37" s="7">
        <f t="shared" ref="Q37:Q79" si="5">(I37+P37)/2</f>
        <v>100</v>
      </c>
      <c r="R37" s="192" t="s">
        <v>31</v>
      </c>
      <c r="S37" s="588"/>
    </row>
    <row r="38" spans="1:20" s="196" customFormat="1" ht="169.5" customHeight="1" x14ac:dyDescent="0.25">
      <c r="A38" s="548"/>
      <c r="B38" s="550"/>
      <c r="C38" s="274" t="s">
        <v>13</v>
      </c>
      <c r="D38" s="24" t="s">
        <v>526</v>
      </c>
      <c r="E38" s="274"/>
      <c r="F38" s="221"/>
      <c r="G38" s="281"/>
      <c r="H38" s="281"/>
      <c r="I38" s="281"/>
      <c r="J38" s="306" t="str">
        <f t="shared" si="4"/>
        <v>II</v>
      </c>
      <c r="K38" s="24" t="str">
        <f>D38</f>
        <v>Реализация дополнительных образовательных программ спортивной подготовки по олимпийским видам спорта 
Прыжки на батуте (учебно-тренировочный этап (этап спортивной специализации))
прыжки на батуте (тренировочный этап (этап спортивной специализации))</v>
      </c>
      <c r="L38" s="277"/>
      <c r="M38" s="280"/>
      <c r="N38" s="280"/>
      <c r="O38" s="281"/>
      <c r="P38" s="315"/>
      <c r="Q38" s="281"/>
      <c r="R38" s="284"/>
      <c r="S38" s="590"/>
      <c r="T38" s="169"/>
    </row>
    <row r="39" spans="1:20" s="196" customFormat="1" ht="99" x14ac:dyDescent="0.25">
      <c r="A39" s="548"/>
      <c r="B39" s="550"/>
      <c r="C39" s="17" t="s">
        <v>14</v>
      </c>
      <c r="D39" s="308" t="s">
        <v>516</v>
      </c>
      <c r="E39" s="277" t="s">
        <v>38</v>
      </c>
      <c r="F39" s="195">
        <v>0</v>
      </c>
      <c r="G39" s="195">
        <v>0</v>
      </c>
      <c r="H39" s="280">
        <v>100</v>
      </c>
      <c r="I39" s="309"/>
      <c r="J39" s="17" t="str">
        <f t="shared" si="4"/>
        <v>2.1.</v>
      </c>
      <c r="K39" s="282" t="s">
        <v>517</v>
      </c>
      <c r="L39" s="277" t="s">
        <v>38</v>
      </c>
      <c r="M39" s="277">
        <v>61</v>
      </c>
      <c r="N39" s="277">
        <v>61</v>
      </c>
      <c r="O39" s="280">
        <f t="shared" si="0"/>
        <v>100</v>
      </c>
      <c r="P39" s="315"/>
      <c r="Q39" s="281"/>
      <c r="R39" s="284"/>
      <c r="S39" s="590"/>
      <c r="T39" s="169"/>
    </row>
    <row r="40" spans="1:20" s="196" customFormat="1" ht="181.5" x14ac:dyDescent="0.25">
      <c r="A40" s="548"/>
      <c r="B40" s="550"/>
      <c r="C40" s="17" t="s">
        <v>15</v>
      </c>
      <c r="D40" s="308" t="s">
        <v>518</v>
      </c>
      <c r="E40" s="277" t="s">
        <v>38</v>
      </c>
      <c r="F40" s="277" t="s">
        <v>519</v>
      </c>
      <c r="G40" s="277" t="s">
        <v>519</v>
      </c>
      <c r="H40" s="195" t="s">
        <v>519</v>
      </c>
      <c r="I40" s="277"/>
      <c r="J40" s="17"/>
      <c r="K40" s="282"/>
      <c r="L40" s="277"/>
      <c r="M40" s="277"/>
      <c r="N40" s="277"/>
      <c r="O40" s="280"/>
      <c r="P40" s="315"/>
      <c r="Q40" s="281"/>
      <c r="R40" s="316"/>
      <c r="S40" s="590"/>
      <c r="T40" s="169"/>
    </row>
    <row r="41" spans="1:20" ht="33" x14ac:dyDescent="0.25">
      <c r="A41" s="548"/>
      <c r="B41" s="550"/>
      <c r="C41" s="277"/>
      <c r="D41" s="22" t="s">
        <v>6</v>
      </c>
      <c r="E41" s="36"/>
      <c r="F41" s="104"/>
      <c r="G41" s="105"/>
      <c r="H41" s="7"/>
      <c r="I41" s="7">
        <f>H39</f>
        <v>100</v>
      </c>
      <c r="J41" s="285"/>
      <c r="K41" s="22" t="s">
        <v>6</v>
      </c>
      <c r="L41" s="285"/>
      <c r="M41" s="285"/>
      <c r="N41" s="285"/>
      <c r="O41" s="7"/>
      <c r="P41" s="7">
        <f>O39</f>
        <v>100</v>
      </c>
      <c r="Q41" s="7">
        <f t="shared" si="5"/>
        <v>100</v>
      </c>
      <c r="R41" s="192" t="s">
        <v>31</v>
      </c>
      <c r="S41" s="588"/>
    </row>
    <row r="42" spans="1:20" s="196" customFormat="1" ht="115.5" x14ac:dyDescent="0.25">
      <c r="A42" s="548"/>
      <c r="B42" s="550"/>
      <c r="C42" s="306" t="s">
        <v>28</v>
      </c>
      <c r="D42" s="24" t="s">
        <v>583</v>
      </c>
      <c r="E42" s="274"/>
      <c r="F42" s="221"/>
      <c r="G42" s="281"/>
      <c r="H42" s="281"/>
      <c r="I42" s="281"/>
      <c r="J42" s="306" t="str">
        <f t="shared" si="4"/>
        <v>III</v>
      </c>
      <c r="K42" s="24" t="str">
        <f>D42</f>
        <v>Реализация дополнительных образовательных программ спортивной подготовки по олимпийским видам спорта 
Прыжки на батуте (этап совершенствования спортивного мастерства)</v>
      </c>
      <c r="L42" s="277"/>
      <c r="M42" s="307"/>
      <c r="N42" s="307"/>
      <c r="O42" s="281"/>
      <c r="P42" s="315"/>
      <c r="Q42" s="281"/>
      <c r="R42" s="284"/>
      <c r="S42" s="590"/>
      <c r="T42" s="169"/>
    </row>
    <row r="43" spans="1:20" s="196" customFormat="1" ht="99" x14ac:dyDescent="0.25">
      <c r="A43" s="548"/>
      <c r="B43" s="550"/>
      <c r="C43" s="17" t="s">
        <v>29</v>
      </c>
      <c r="D43" s="308" t="s">
        <v>516</v>
      </c>
      <c r="E43" s="277" t="s">
        <v>38</v>
      </c>
      <c r="F43" s="195">
        <v>0</v>
      </c>
      <c r="G43" s="195">
        <v>0</v>
      </c>
      <c r="H43" s="280">
        <v>100</v>
      </c>
      <c r="I43" s="281"/>
      <c r="J43" s="17" t="str">
        <f t="shared" si="4"/>
        <v>3.1.</v>
      </c>
      <c r="K43" s="282" t="s">
        <v>517</v>
      </c>
      <c r="L43" s="277" t="s">
        <v>38</v>
      </c>
      <c r="M43" s="277">
        <v>2</v>
      </c>
      <c r="N43" s="277">
        <v>2</v>
      </c>
      <c r="O43" s="280">
        <f t="shared" si="0"/>
        <v>100</v>
      </c>
      <c r="P43" s="315"/>
      <c r="Q43" s="281"/>
      <c r="R43" s="317"/>
      <c r="S43" s="590"/>
      <c r="T43" s="169"/>
    </row>
    <row r="44" spans="1:20" s="196" customFormat="1" ht="181.5" x14ac:dyDescent="0.25">
      <c r="A44" s="548"/>
      <c r="B44" s="550"/>
      <c r="C44" s="17" t="s">
        <v>30</v>
      </c>
      <c r="D44" s="308" t="s">
        <v>518</v>
      </c>
      <c r="E44" s="277" t="s">
        <v>38</v>
      </c>
      <c r="F44" s="277" t="s">
        <v>519</v>
      </c>
      <c r="G44" s="277" t="s">
        <v>519</v>
      </c>
      <c r="H44" s="195" t="s">
        <v>519</v>
      </c>
      <c r="I44" s="277"/>
      <c r="J44" s="17"/>
      <c r="K44" s="282"/>
      <c r="L44" s="277"/>
      <c r="M44" s="277"/>
      <c r="N44" s="277"/>
      <c r="O44" s="280"/>
      <c r="P44" s="315"/>
      <c r="Q44" s="281"/>
      <c r="R44" s="317"/>
      <c r="S44" s="590"/>
      <c r="T44" s="169"/>
    </row>
    <row r="45" spans="1:20" ht="33" x14ac:dyDescent="0.25">
      <c r="A45" s="548"/>
      <c r="B45" s="550"/>
      <c r="C45" s="277"/>
      <c r="D45" s="22" t="s">
        <v>6</v>
      </c>
      <c r="E45" s="36"/>
      <c r="F45" s="104"/>
      <c r="G45" s="105"/>
      <c r="H45" s="7"/>
      <c r="I45" s="7">
        <f>H43</f>
        <v>100</v>
      </c>
      <c r="J45" s="285"/>
      <c r="K45" s="22" t="s">
        <v>6</v>
      </c>
      <c r="L45" s="285"/>
      <c r="M45" s="285"/>
      <c r="N45" s="285"/>
      <c r="O45" s="7"/>
      <c r="P45" s="7">
        <f>O43</f>
        <v>100</v>
      </c>
      <c r="Q45" s="7">
        <f t="shared" ref="Q45" si="6">(I45+P45)/2</f>
        <v>100</v>
      </c>
      <c r="R45" s="192" t="s">
        <v>31</v>
      </c>
      <c r="S45" s="588"/>
    </row>
    <row r="46" spans="1:20" s="196" customFormat="1" ht="115.5" x14ac:dyDescent="0.25">
      <c r="A46" s="548"/>
      <c r="B46" s="550"/>
      <c r="C46" s="306" t="s">
        <v>42</v>
      </c>
      <c r="D46" s="24" t="s">
        <v>527</v>
      </c>
      <c r="E46" s="274"/>
      <c r="F46" s="221"/>
      <c r="G46" s="281"/>
      <c r="H46" s="281"/>
      <c r="I46" s="281"/>
      <c r="J46" s="306" t="str">
        <f t="shared" si="4"/>
        <v>IV</v>
      </c>
      <c r="K46" s="24" t="str">
        <f>D46</f>
        <v xml:space="preserve">Реализация дополнительных образовательных программ спортивной подготовки по олимпийским видам спорта 
Спортивная гимнастика (этап начальной подготовки)
</v>
      </c>
      <c r="L46" s="277"/>
      <c r="M46" s="307"/>
      <c r="N46" s="307"/>
      <c r="O46" s="281"/>
      <c r="P46" s="315"/>
      <c r="Q46" s="281"/>
      <c r="R46" s="284"/>
      <c r="S46" s="590"/>
      <c r="T46" s="169"/>
    </row>
    <row r="47" spans="1:20" s="196" customFormat="1" ht="99" x14ac:dyDescent="0.25">
      <c r="A47" s="548"/>
      <c r="B47" s="550"/>
      <c r="C47" s="17" t="s">
        <v>43</v>
      </c>
      <c r="D47" s="308" t="s">
        <v>516</v>
      </c>
      <c r="E47" s="277" t="s">
        <v>38</v>
      </c>
      <c r="F47" s="195">
        <v>0</v>
      </c>
      <c r="G47" s="195">
        <v>0</v>
      </c>
      <c r="H47" s="280">
        <v>100</v>
      </c>
      <c r="I47" s="281"/>
      <c r="J47" s="17" t="str">
        <f t="shared" si="4"/>
        <v>4.1.</v>
      </c>
      <c r="K47" s="282" t="s">
        <v>517</v>
      </c>
      <c r="L47" s="277" t="s">
        <v>38</v>
      </c>
      <c r="M47" s="277">
        <v>46</v>
      </c>
      <c r="N47" s="277">
        <v>46</v>
      </c>
      <c r="O47" s="280">
        <f t="shared" si="0"/>
        <v>100</v>
      </c>
      <c r="P47" s="315"/>
      <c r="Q47" s="281"/>
      <c r="R47" s="284"/>
      <c r="S47" s="590"/>
      <c r="T47" s="169"/>
    </row>
    <row r="48" spans="1:20" s="196" customFormat="1" ht="181.5" x14ac:dyDescent="0.25">
      <c r="A48" s="548"/>
      <c r="B48" s="550"/>
      <c r="C48" s="17" t="s">
        <v>138</v>
      </c>
      <c r="D48" s="308" t="s">
        <v>518</v>
      </c>
      <c r="E48" s="277" t="s">
        <v>38</v>
      </c>
      <c r="F48" s="277" t="s">
        <v>519</v>
      </c>
      <c r="G48" s="277" t="s">
        <v>519</v>
      </c>
      <c r="H48" s="195" t="s">
        <v>519</v>
      </c>
      <c r="I48" s="277"/>
      <c r="J48" s="17"/>
      <c r="K48" s="282"/>
      <c r="L48" s="277"/>
      <c r="M48" s="277"/>
      <c r="N48" s="277"/>
      <c r="O48" s="280"/>
      <c r="P48" s="315"/>
      <c r="Q48" s="281"/>
      <c r="R48" s="316"/>
      <c r="S48" s="590"/>
      <c r="T48" s="169"/>
    </row>
    <row r="49" spans="1:20" ht="33" x14ac:dyDescent="0.25">
      <c r="A49" s="548"/>
      <c r="B49" s="550"/>
      <c r="C49" s="277"/>
      <c r="D49" s="22" t="s">
        <v>6</v>
      </c>
      <c r="E49" s="36"/>
      <c r="F49" s="104"/>
      <c r="G49" s="105"/>
      <c r="H49" s="7"/>
      <c r="I49" s="7">
        <f>H47</f>
        <v>100</v>
      </c>
      <c r="J49" s="285"/>
      <c r="K49" s="22" t="s">
        <v>6</v>
      </c>
      <c r="L49" s="285"/>
      <c r="M49" s="285"/>
      <c r="N49" s="285"/>
      <c r="O49" s="7"/>
      <c r="P49" s="7">
        <f>O47</f>
        <v>100</v>
      </c>
      <c r="Q49" s="7">
        <f t="shared" ref="Q49" si="7">(I49+P49)/2</f>
        <v>100</v>
      </c>
      <c r="R49" s="192" t="s">
        <v>31</v>
      </c>
      <c r="S49" s="588"/>
    </row>
    <row r="50" spans="1:20" s="196" customFormat="1" ht="132" x14ac:dyDescent="0.25">
      <c r="A50" s="548"/>
      <c r="B50" s="550"/>
      <c r="C50" s="306" t="s">
        <v>165</v>
      </c>
      <c r="D50" s="24" t="s">
        <v>528</v>
      </c>
      <c r="E50" s="274"/>
      <c r="F50" s="221"/>
      <c r="G50" s="281"/>
      <c r="H50" s="281"/>
      <c r="I50" s="281"/>
      <c r="J50" s="306" t="str">
        <f t="shared" si="4"/>
        <v>V</v>
      </c>
      <c r="K50" s="24" t="str">
        <f>D50</f>
        <v>Реализация дополнительных образовательных программ спортивной подготовки по олимпийским видам спорта 
Спортивная гимнастика (учебно-тренировочный этап (этап спортивной специализации))</v>
      </c>
      <c r="L50" s="277"/>
      <c r="M50" s="307"/>
      <c r="N50" s="307"/>
      <c r="O50" s="281"/>
      <c r="P50" s="315"/>
      <c r="Q50" s="281"/>
      <c r="R50" s="284"/>
      <c r="S50" s="590"/>
      <c r="T50" s="169"/>
    </row>
    <row r="51" spans="1:20" s="196" customFormat="1" ht="99" x14ac:dyDescent="0.25">
      <c r="A51" s="548"/>
      <c r="B51" s="550"/>
      <c r="C51" s="17" t="s">
        <v>166</v>
      </c>
      <c r="D51" s="308" t="s">
        <v>516</v>
      </c>
      <c r="E51" s="277" t="s">
        <v>38</v>
      </c>
      <c r="F51" s="195">
        <v>0</v>
      </c>
      <c r="G51" s="195">
        <v>0</v>
      </c>
      <c r="H51" s="280">
        <v>100</v>
      </c>
      <c r="I51" s="281"/>
      <c r="J51" s="17" t="str">
        <f t="shared" si="4"/>
        <v>5.1.</v>
      </c>
      <c r="K51" s="282" t="s">
        <v>517</v>
      </c>
      <c r="L51" s="277" t="s">
        <v>38</v>
      </c>
      <c r="M51" s="277">
        <v>68</v>
      </c>
      <c r="N51" s="277">
        <v>68</v>
      </c>
      <c r="O51" s="280">
        <f t="shared" si="0"/>
        <v>100</v>
      </c>
      <c r="P51" s="315"/>
      <c r="Q51" s="281"/>
      <c r="R51" s="316"/>
      <c r="S51" s="590"/>
      <c r="T51" s="169"/>
    </row>
    <row r="52" spans="1:20" s="196" customFormat="1" ht="181.5" x14ac:dyDescent="0.25">
      <c r="A52" s="548"/>
      <c r="B52" s="550"/>
      <c r="C52" s="17" t="s">
        <v>167</v>
      </c>
      <c r="D52" s="308" t="s">
        <v>518</v>
      </c>
      <c r="E52" s="277" t="s">
        <v>38</v>
      </c>
      <c r="F52" s="277" t="s">
        <v>519</v>
      </c>
      <c r="G52" s="277" t="s">
        <v>519</v>
      </c>
      <c r="H52" s="195" t="s">
        <v>519</v>
      </c>
      <c r="I52" s="277"/>
      <c r="J52" s="17"/>
      <c r="K52" s="282"/>
      <c r="L52" s="277"/>
      <c r="M52" s="277"/>
      <c r="N52" s="277"/>
      <c r="O52" s="280"/>
      <c r="P52" s="315"/>
      <c r="Q52" s="281"/>
      <c r="R52" s="316"/>
      <c r="S52" s="590"/>
      <c r="T52" s="169"/>
    </row>
    <row r="53" spans="1:20" ht="33" x14ac:dyDescent="0.25">
      <c r="A53" s="548"/>
      <c r="B53" s="550"/>
      <c r="C53" s="277"/>
      <c r="D53" s="22" t="s">
        <v>6</v>
      </c>
      <c r="E53" s="36"/>
      <c r="F53" s="104"/>
      <c r="G53" s="105"/>
      <c r="H53" s="7"/>
      <c r="I53" s="7">
        <f>H51</f>
        <v>100</v>
      </c>
      <c r="J53" s="285"/>
      <c r="K53" s="22" t="s">
        <v>6</v>
      </c>
      <c r="L53" s="285"/>
      <c r="M53" s="285"/>
      <c r="N53" s="285"/>
      <c r="O53" s="7"/>
      <c r="P53" s="7">
        <f>O51</f>
        <v>100</v>
      </c>
      <c r="Q53" s="7">
        <f t="shared" ref="Q53" si="8">(I53+P53)/2</f>
        <v>100</v>
      </c>
      <c r="R53" s="192" t="s">
        <v>31</v>
      </c>
      <c r="S53" s="588"/>
    </row>
    <row r="54" spans="1:20" s="196" customFormat="1" ht="115.5" x14ac:dyDescent="0.25">
      <c r="A54" s="548"/>
      <c r="B54" s="550"/>
      <c r="C54" s="306" t="s">
        <v>171</v>
      </c>
      <c r="D54" s="24" t="s">
        <v>529</v>
      </c>
      <c r="E54" s="274"/>
      <c r="F54" s="221"/>
      <c r="G54" s="281"/>
      <c r="H54" s="281"/>
      <c r="I54" s="281"/>
      <c r="J54" s="306" t="str">
        <f t="shared" si="4"/>
        <v>VI</v>
      </c>
      <c r="K54" s="24" t="str">
        <f>D54</f>
        <v xml:space="preserve">Реализация дополнительных образовательных программ спортивной подготовки по олимпийским видам спорта 
Художественная гимнастика (этап начальной подготовки)
</v>
      </c>
      <c r="L54" s="277"/>
      <c r="M54" s="307"/>
      <c r="N54" s="307"/>
      <c r="O54" s="281"/>
      <c r="P54" s="315"/>
      <c r="Q54" s="281"/>
      <c r="R54" s="284"/>
      <c r="S54" s="590"/>
      <c r="T54" s="169"/>
    </row>
    <row r="55" spans="1:20" s="196" customFormat="1" ht="99" x14ac:dyDescent="0.25">
      <c r="A55" s="548"/>
      <c r="B55" s="550"/>
      <c r="C55" s="17" t="s">
        <v>172</v>
      </c>
      <c r="D55" s="308" t="s">
        <v>516</v>
      </c>
      <c r="E55" s="277" t="s">
        <v>38</v>
      </c>
      <c r="F55" s="195">
        <v>0</v>
      </c>
      <c r="G55" s="195">
        <v>0</v>
      </c>
      <c r="H55" s="280">
        <v>100</v>
      </c>
      <c r="I55" s="281"/>
      <c r="J55" s="17" t="str">
        <f t="shared" si="4"/>
        <v>6.1.</v>
      </c>
      <c r="K55" s="282" t="s">
        <v>517</v>
      </c>
      <c r="L55" s="277" t="s">
        <v>38</v>
      </c>
      <c r="M55" s="277">
        <v>111</v>
      </c>
      <c r="N55" s="277">
        <v>111</v>
      </c>
      <c r="O55" s="280">
        <f t="shared" si="0"/>
        <v>100</v>
      </c>
      <c r="P55" s="315"/>
      <c r="Q55" s="281"/>
      <c r="R55" s="316"/>
      <c r="S55" s="590"/>
      <c r="T55" s="169"/>
    </row>
    <row r="56" spans="1:20" s="196" customFormat="1" ht="181.5" x14ac:dyDescent="0.25">
      <c r="A56" s="548"/>
      <c r="B56" s="550"/>
      <c r="C56" s="17" t="s">
        <v>173</v>
      </c>
      <c r="D56" s="308" t="s">
        <v>518</v>
      </c>
      <c r="E56" s="277" t="s">
        <v>38</v>
      </c>
      <c r="F56" s="277" t="s">
        <v>519</v>
      </c>
      <c r="G56" s="277" t="s">
        <v>519</v>
      </c>
      <c r="H56" s="195" t="s">
        <v>519</v>
      </c>
      <c r="I56" s="277"/>
      <c r="J56" s="17"/>
      <c r="K56" s="282"/>
      <c r="L56" s="277"/>
      <c r="M56" s="277"/>
      <c r="N56" s="277"/>
      <c r="O56" s="280"/>
      <c r="P56" s="315"/>
      <c r="Q56" s="281"/>
      <c r="R56" s="316"/>
      <c r="S56" s="590"/>
      <c r="T56" s="169"/>
    </row>
    <row r="57" spans="1:20" ht="33" x14ac:dyDescent="0.25">
      <c r="A57" s="548"/>
      <c r="B57" s="550"/>
      <c r="C57" s="277"/>
      <c r="D57" s="22" t="s">
        <v>6</v>
      </c>
      <c r="E57" s="36"/>
      <c r="F57" s="104"/>
      <c r="G57" s="105"/>
      <c r="H57" s="7"/>
      <c r="I57" s="7">
        <f>H55</f>
        <v>100</v>
      </c>
      <c r="J57" s="285"/>
      <c r="K57" s="22" t="s">
        <v>6</v>
      </c>
      <c r="L57" s="285"/>
      <c r="M57" s="285"/>
      <c r="N57" s="285"/>
      <c r="O57" s="7"/>
      <c r="P57" s="7">
        <f>O55</f>
        <v>100</v>
      </c>
      <c r="Q57" s="7">
        <f t="shared" ref="Q57" si="9">(I57+P57)/2</f>
        <v>100</v>
      </c>
      <c r="R57" s="192" t="s">
        <v>31</v>
      </c>
      <c r="S57" s="588"/>
    </row>
    <row r="58" spans="1:20" s="196" customFormat="1" ht="132" x14ac:dyDescent="0.25">
      <c r="A58" s="548"/>
      <c r="B58" s="550"/>
      <c r="C58" s="306" t="s">
        <v>209</v>
      </c>
      <c r="D58" s="24" t="s">
        <v>530</v>
      </c>
      <c r="E58" s="274"/>
      <c r="F58" s="221"/>
      <c r="G58" s="281"/>
      <c r="H58" s="281"/>
      <c r="I58" s="281"/>
      <c r="J58" s="306" t="str">
        <f t="shared" si="4"/>
        <v>VII</v>
      </c>
      <c r="K58" s="24" t="str">
        <f>D58</f>
        <v>Реализация дополнительных образовательных программ спортивной подготовки по олимпийским видам спорта 
Художественная гимнастика (учебно-тренировочный этап (этап спортивной специализации))</v>
      </c>
      <c r="L58" s="277"/>
      <c r="M58" s="307"/>
      <c r="N58" s="307"/>
      <c r="O58" s="281"/>
      <c r="P58" s="315"/>
      <c r="Q58" s="281"/>
      <c r="R58" s="284"/>
      <c r="S58" s="590"/>
      <c r="T58" s="169"/>
    </row>
    <row r="59" spans="1:20" s="196" customFormat="1" ht="99" x14ac:dyDescent="0.25">
      <c r="A59" s="548"/>
      <c r="B59" s="550"/>
      <c r="C59" s="17" t="s">
        <v>210</v>
      </c>
      <c r="D59" s="308" t="s">
        <v>516</v>
      </c>
      <c r="E59" s="277" t="s">
        <v>38</v>
      </c>
      <c r="F59" s="195">
        <v>0</v>
      </c>
      <c r="G59" s="195">
        <v>0</v>
      </c>
      <c r="H59" s="280">
        <v>100</v>
      </c>
      <c r="I59" s="281"/>
      <c r="J59" s="17" t="str">
        <f t="shared" si="4"/>
        <v>7.1.</v>
      </c>
      <c r="K59" s="282" t="s">
        <v>517</v>
      </c>
      <c r="L59" s="277" t="s">
        <v>38</v>
      </c>
      <c r="M59" s="277">
        <v>36</v>
      </c>
      <c r="N59" s="277">
        <v>36</v>
      </c>
      <c r="O59" s="280">
        <f t="shared" si="0"/>
        <v>100</v>
      </c>
      <c r="P59" s="315"/>
      <c r="Q59" s="281"/>
      <c r="R59" s="316"/>
      <c r="S59" s="590"/>
      <c r="T59" s="169"/>
    </row>
    <row r="60" spans="1:20" s="196" customFormat="1" ht="181.5" x14ac:dyDescent="0.25">
      <c r="A60" s="548"/>
      <c r="B60" s="550"/>
      <c r="C60" s="17" t="s">
        <v>214</v>
      </c>
      <c r="D60" s="308" t="s">
        <v>518</v>
      </c>
      <c r="E60" s="277" t="s">
        <v>38</v>
      </c>
      <c r="F60" s="277" t="s">
        <v>519</v>
      </c>
      <c r="G60" s="277" t="s">
        <v>519</v>
      </c>
      <c r="H60" s="195" t="s">
        <v>519</v>
      </c>
      <c r="I60" s="277"/>
      <c r="J60" s="17"/>
      <c r="K60" s="282"/>
      <c r="L60" s="277"/>
      <c r="M60" s="277"/>
      <c r="N60" s="277"/>
      <c r="O60" s="280"/>
      <c r="P60" s="315"/>
      <c r="Q60" s="281"/>
      <c r="R60" s="316"/>
      <c r="S60" s="590"/>
      <c r="T60" s="169"/>
    </row>
    <row r="61" spans="1:20" ht="33" x14ac:dyDescent="0.25">
      <c r="A61" s="548"/>
      <c r="B61" s="550"/>
      <c r="C61" s="277"/>
      <c r="D61" s="22" t="s">
        <v>6</v>
      </c>
      <c r="E61" s="36"/>
      <c r="F61" s="104"/>
      <c r="G61" s="105"/>
      <c r="H61" s="7"/>
      <c r="I61" s="7">
        <f>H59</f>
        <v>100</v>
      </c>
      <c r="J61" s="285"/>
      <c r="K61" s="22" t="s">
        <v>6</v>
      </c>
      <c r="L61" s="285"/>
      <c r="M61" s="285"/>
      <c r="N61" s="285"/>
      <c r="O61" s="7"/>
      <c r="P61" s="7">
        <f>O59</f>
        <v>100</v>
      </c>
      <c r="Q61" s="7">
        <f t="shared" ref="Q61" si="10">(I61+P61)/2</f>
        <v>100</v>
      </c>
      <c r="R61" s="192" t="s">
        <v>31</v>
      </c>
      <c r="S61" s="588"/>
    </row>
    <row r="62" spans="1:20" s="196" customFormat="1" ht="99" x14ac:dyDescent="0.25">
      <c r="A62" s="548"/>
      <c r="B62" s="550"/>
      <c r="C62" s="306" t="s">
        <v>211</v>
      </c>
      <c r="D62" s="24" t="s">
        <v>531</v>
      </c>
      <c r="E62" s="274"/>
      <c r="F62" s="221"/>
      <c r="G62" s="281"/>
      <c r="H62" s="281"/>
      <c r="I62" s="281"/>
      <c r="J62" s="306" t="str">
        <f t="shared" ref="J62:J63" si="11">C62</f>
        <v>VIII</v>
      </c>
      <c r="K62" s="24" t="str">
        <f>D62</f>
        <v>Реализация дополнительных образовательных программ спортивной подготовки по неолимпийским видам спорта 
Спортивная акробатика (этап начальной подготовки)</v>
      </c>
      <c r="L62" s="277"/>
      <c r="M62" s="307"/>
      <c r="N62" s="307"/>
      <c r="O62" s="281"/>
      <c r="P62" s="315"/>
      <c r="Q62" s="281"/>
      <c r="R62" s="284"/>
      <c r="S62" s="590"/>
      <c r="T62" s="169"/>
    </row>
    <row r="63" spans="1:20" s="196" customFormat="1" ht="99" x14ac:dyDescent="0.25">
      <c r="A63" s="548"/>
      <c r="B63" s="550"/>
      <c r="C63" s="17" t="s">
        <v>212</v>
      </c>
      <c r="D63" s="308" t="s">
        <v>516</v>
      </c>
      <c r="E63" s="277" t="s">
        <v>38</v>
      </c>
      <c r="F63" s="195">
        <v>0</v>
      </c>
      <c r="G63" s="195">
        <v>0</v>
      </c>
      <c r="H63" s="280">
        <v>100</v>
      </c>
      <c r="I63" s="281"/>
      <c r="J63" s="17" t="str">
        <f t="shared" si="11"/>
        <v>8.1.</v>
      </c>
      <c r="K63" s="282" t="s">
        <v>517</v>
      </c>
      <c r="L63" s="277" t="s">
        <v>38</v>
      </c>
      <c r="M63" s="277">
        <v>88</v>
      </c>
      <c r="N63" s="277">
        <v>88</v>
      </c>
      <c r="O63" s="280">
        <f t="shared" si="0"/>
        <v>100</v>
      </c>
      <c r="P63" s="315"/>
      <c r="Q63" s="281"/>
      <c r="R63" s="316"/>
      <c r="S63" s="590"/>
      <c r="T63" s="169"/>
    </row>
    <row r="64" spans="1:20" s="196" customFormat="1" ht="181.5" x14ac:dyDescent="0.25">
      <c r="A64" s="548"/>
      <c r="B64" s="550"/>
      <c r="C64" s="17" t="s">
        <v>257</v>
      </c>
      <c r="D64" s="308" t="s">
        <v>518</v>
      </c>
      <c r="E64" s="277" t="s">
        <v>38</v>
      </c>
      <c r="F64" s="277" t="s">
        <v>519</v>
      </c>
      <c r="G64" s="277" t="s">
        <v>519</v>
      </c>
      <c r="H64" s="195" t="s">
        <v>519</v>
      </c>
      <c r="I64" s="277"/>
      <c r="J64" s="17"/>
      <c r="K64" s="282"/>
      <c r="L64" s="277"/>
      <c r="M64" s="277"/>
      <c r="N64" s="277"/>
      <c r="O64" s="280"/>
      <c r="P64" s="315"/>
      <c r="Q64" s="281"/>
      <c r="R64" s="316"/>
      <c r="S64" s="590"/>
      <c r="T64" s="169"/>
    </row>
    <row r="65" spans="1:20" ht="33" x14ac:dyDescent="0.25">
      <c r="A65" s="548"/>
      <c r="B65" s="550"/>
      <c r="C65" s="277"/>
      <c r="D65" s="22" t="s">
        <v>6</v>
      </c>
      <c r="E65" s="36"/>
      <c r="F65" s="104"/>
      <c r="G65" s="105"/>
      <c r="H65" s="7"/>
      <c r="I65" s="7">
        <f>H63</f>
        <v>100</v>
      </c>
      <c r="J65" s="285"/>
      <c r="K65" s="22" t="s">
        <v>6</v>
      </c>
      <c r="L65" s="285"/>
      <c r="M65" s="285"/>
      <c r="N65" s="285"/>
      <c r="O65" s="7"/>
      <c r="P65" s="7">
        <f>O63</f>
        <v>100</v>
      </c>
      <c r="Q65" s="7">
        <f t="shared" ref="Q65" si="12">(I65+P65)/2</f>
        <v>100</v>
      </c>
      <c r="R65" s="192" t="s">
        <v>31</v>
      </c>
      <c r="S65" s="588"/>
    </row>
    <row r="66" spans="1:20" s="196" customFormat="1" ht="148.5" x14ac:dyDescent="0.25">
      <c r="A66" s="548"/>
      <c r="B66" s="550"/>
      <c r="C66" s="306" t="s">
        <v>372</v>
      </c>
      <c r="D66" s="24" t="s">
        <v>532</v>
      </c>
      <c r="E66" s="274"/>
      <c r="F66" s="221"/>
      <c r="G66" s="281"/>
      <c r="H66" s="281"/>
      <c r="I66" s="281"/>
      <c r="J66" s="306" t="str">
        <f t="shared" si="4"/>
        <v>IX</v>
      </c>
      <c r="K66" s="24" t="str">
        <f>D66</f>
        <v xml:space="preserve">Реализация дополнительных образовательных программ спортивной подготовки по неолимпийским видам спорта 
Спортивная акробатика (учебно-тренировочный этап (этап спортивной специализации))
</v>
      </c>
      <c r="L66" s="277"/>
      <c r="M66" s="307"/>
      <c r="N66" s="307"/>
      <c r="O66" s="281"/>
      <c r="P66" s="315"/>
      <c r="Q66" s="281"/>
      <c r="R66" s="284"/>
      <c r="S66" s="590"/>
      <c r="T66" s="169"/>
    </row>
    <row r="67" spans="1:20" s="196" customFormat="1" ht="99" x14ac:dyDescent="0.25">
      <c r="A67" s="548"/>
      <c r="B67" s="550"/>
      <c r="C67" s="17" t="s">
        <v>373</v>
      </c>
      <c r="D67" s="308" t="s">
        <v>516</v>
      </c>
      <c r="E67" s="277" t="s">
        <v>38</v>
      </c>
      <c r="F67" s="195">
        <v>0</v>
      </c>
      <c r="G67" s="195">
        <v>0</v>
      </c>
      <c r="H67" s="280">
        <v>100</v>
      </c>
      <c r="I67" s="281"/>
      <c r="J67" s="17" t="str">
        <f t="shared" si="4"/>
        <v>9.1.</v>
      </c>
      <c r="K67" s="282" t="s">
        <v>517</v>
      </c>
      <c r="L67" s="277" t="s">
        <v>38</v>
      </c>
      <c r="M67" s="277">
        <v>71</v>
      </c>
      <c r="N67" s="277">
        <v>71</v>
      </c>
      <c r="O67" s="280">
        <f t="shared" si="0"/>
        <v>100</v>
      </c>
      <c r="P67" s="315"/>
      <c r="Q67" s="281"/>
      <c r="R67" s="316"/>
      <c r="S67" s="590"/>
      <c r="T67" s="169"/>
    </row>
    <row r="68" spans="1:20" s="196" customFormat="1" ht="181.5" x14ac:dyDescent="0.25">
      <c r="A68" s="548"/>
      <c r="B68" s="550"/>
      <c r="C68" s="17" t="s">
        <v>374</v>
      </c>
      <c r="D68" s="308" t="s">
        <v>518</v>
      </c>
      <c r="E68" s="277" t="s">
        <v>38</v>
      </c>
      <c r="F68" s="277" t="s">
        <v>519</v>
      </c>
      <c r="G68" s="277" t="s">
        <v>519</v>
      </c>
      <c r="H68" s="195" t="s">
        <v>519</v>
      </c>
      <c r="I68" s="277"/>
      <c r="J68" s="17"/>
      <c r="K68" s="282"/>
      <c r="L68" s="277"/>
      <c r="M68" s="277"/>
      <c r="N68" s="277"/>
      <c r="O68" s="280"/>
      <c r="P68" s="315"/>
      <c r="Q68" s="281"/>
      <c r="R68" s="316"/>
      <c r="S68" s="590"/>
      <c r="T68" s="169"/>
    </row>
    <row r="69" spans="1:20" ht="33" x14ac:dyDescent="0.25">
      <c r="A69" s="548"/>
      <c r="B69" s="550"/>
      <c r="C69" s="277"/>
      <c r="D69" s="22" t="s">
        <v>6</v>
      </c>
      <c r="E69" s="36"/>
      <c r="F69" s="104"/>
      <c r="G69" s="105"/>
      <c r="H69" s="7"/>
      <c r="I69" s="7">
        <f>H67</f>
        <v>100</v>
      </c>
      <c r="J69" s="285"/>
      <c r="K69" s="22" t="s">
        <v>6</v>
      </c>
      <c r="L69" s="285"/>
      <c r="M69" s="285"/>
      <c r="N69" s="285"/>
      <c r="O69" s="7"/>
      <c r="P69" s="7">
        <f>O67</f>
        <v>100</v>
      </c>
      <c r="Q69" s="7">
        <f t="shared" ref="Q69" si="13">(I69+P69)/2</f>
        <v>100</v>
      </c>
      <c r="R69" s="192" t="s">
        <v>31</v>
      </c>
      <c r="S69" s="588"/>
    </row>
    <row r="70" spans="1:20" ht="115.5" x14ac:dyDescent="0.25">
      <c r="A70" s="548"/>
      <c r="B70" s="550"/>
      <c r="C70" s="306" t="s">
        <v>412</v>
      </c>
      <c r="D70" s="24" t="s">
        <v>533</v>
      </c>
      <c r="E70" s="274"/>
      <c r="F70" s="221"/>
      <c r="G70" s="281"/>
      <c r="H70" s="281"/>
      <c r="I70" s="281"/>
      <c r="J70" s="306" t="str">
        <f t="shared" ref="J70:J71" si="14">C70</f>
        <v>X</v>
      </c>
      <c r="K70" s="24" t="str">
        <f>D70</f>
        <v>Реализация дополнительных образовательных программ спортивной подготовки по неолимпийским видам спорта 
Спортивная акробатика (этап совершенствования спортивного мастерства)</v>
      </c>
      <c r="L70" s="277"/>
      <c r="M70" s="307"/>
      <c r="N70" s="307"/>
      <c r="O70" s="281"/>
      <c r="P70" s="315"/>
      <c r="Q70" s="281"/>
      <c r="R70" s="284"/>
      <c r="S70" s="590"/>
    </row>
    <row r="71" spans="1:20" ht="99" x14ac:dyDescent="0.25">
      <c r="A71" s="548"/>
      <c r="B71" s="550"/>
      <c r="C71" s="72" t="s">
        <v>413</v>
      </c>
      <c r="D71" s="308" t="s">
        <v>516</v>
      </c>
      <c r="E71" s="277" t="s">
        <v>38</v>
      </c>
      <c r="F71" s="195">
        <v>0</v>
      </c>
      <c r="G71" s="195">
        <v>0</v>
      </c>
      <c r="H71" s="280">
        <v>100</v>
      </c>
      <c r="I71" s="281"/>
      <c r="J71" s="17" t="str">
        <f t="shared" si="14"/>
        <v>10.1.</v>
      </c>
      <c r="K71" s="282" t="s">
        <v>517</v>
      </c>
      <c r="L71" s="277" t="s">
        <v>38</v>
      </c>
      <c r="M71" s="277">
        <v>20</v>
      </c>
      <c r="N71" s="277">
        <v>20</v>
      </c>
      <c r="O71" s="280">
        <f t="shared" si="0"/>
        <v>100</v>
      </c>
      <c r="P71" s="315"/>
      <c r="Q71" s="281"/>
      <c r="R71" s="316"/>
      <c r="S71" s="590"/>
    </row>
    <row r="72" spans="1:20" ht="181.5" x14ac:dyDescent="0.25">
      <c r="A72" s="548"/>
      <c r="B72" s="550"/>
      <c r="C72" s="72" t="s">
        <v>446</v>
      </c>
      <c r="D72" s="308" t="s">
        <v>518</v>
      </c>
      <c r="E72" s="277" t="s">
        <v>38</v>
      </c>
      <c r="F72" s="277" t="s">
        <v>519</v>
      </c>
      <c r="G72" s="277" t="s">
        <v>519</v>
      </c>
      <c r="H72" s="195" t="s">
        <v>519</v>
      </c>
      <c r="I72" s="277"/>
      <c r="J72" s="17"/>
      <c r="K72" s="282"/>
      <c r="L72" s="277"/>
      <c r="M72" s="277"/>
      <c r="N72" s="277"/>
      <c r="O72" s="280"/>
      <c r="P72" s="315"/>
      <c r="Q72" s="281"/>
      <c r="R72" s="316"/>
      <c r="S72" s="590"/>
    </row>
    <row r="73" spans="1:20" ht="33" x14ac:dyDescent="0.25">
      <c r="A73" s="548"/>
      <c r="B73" s="550"/>
      <c r="C73" s="277"/>
      <c r="D73" s="22" t="s">
        <v>6</v>
      </c>
      <c r="E73" s="36"/>
      <c r="F73" s="104"/>
      <c r="G73" s="105"/>
      <c r="H73" s="7"/>
      <c r="I73" s="7">
        <f>H71</f>
        <v>100</v>
      </c>
      <c r="J73" s="285"/>
      <c r="K73" s="22" t="s">
        <v>6</v>
      </c>
      <c r="L73" s="285"/>
      <c r="M73" s="285"/>
      <c r="N73" s="285"/>
      <c r="O73" s="7"/>
      <c r="P73" s="7">
        <f>O71</f>
        <v>100</v>
      </c>
      <c r="Q73" s="7">
        <f t="shared" ref="Q73" si="15">(I73+P73)/2</f>
        <v>100</v>
      </c>
      <c r="R73" s="192" t="s">
        <v>31</v>
      </c>
      <c r="S73" s="588"/>
    </row>
    <row r="74" spans="1:20" s="196" customFormat="1" ht="69.75" customHeight="1" x14ac:dyDescent="0.25">
      <c r="A74" s="548"/>
      <c r="B74" s="550"/>
      <c r="C74" s="306" t="s">
        <v>411</v>
      </c>
      <c r="D74" s="24" t="s">
        <v>523</v>
      </c>
      <c r="E74" s="277"/>
      <c r="F74" s="195"/>
      <c r="G74" s="280"/>
      <c r="H74" s="281"/>
      <c r="I74" s="281"/>
      <c r="J74" s="306" t="str">
        <f t="shared" si="4"/>
        <v>XI</v>
      </c>
      <c r="K74" s="24" t="str">
        <f>D74</f>
        <v xml:space="preserve">Реализация дополнительных общеразвивающих программ </v>
      </c>
      <c r="L74" s="277"/>
      <c r="M74" s="277"/>
      <c r="N74" s="277"/>
      <c r="O74" s="280"/>
      <c r="P74" s="315"/>
      <c r="Q74" s="281"/>
      <c r="R74" s="284"/>
      <c r="S74" s="590"/>
      <c r="T74" s="169"/>
    </row>
    <row r="75" spans="1:20" x14ac:dyDescent="0.25">
      <c r="A75" s="548"/>
      <c r="B75" s="550"/>
      <c r="C75" s="72" t="s">
        <v>417</v>
      </c>
      <c r="D75" s="282" t="s">
        <v>519</v>
      </c>
      <c r="E75" s="282" t="s">
        <v>519</v>
      </c>
      <c r="F75" s="282" t="s">
        <v>519</v>
      </c>
      <c r="G75" s="282" t="s">
        <v>519</v>
      </c>
      <c r="H75" s="195" t="s">
        <v>519</v>
      </c>
      <c r="I75" s="282"/>
      <c r="J75" s="17" t="str">
        <f>C75</f>
        <v>11.1.</v>
      </c>
      <c r="K75" s="282" t="s">
        <v>205</v>
      </c>
      <c r="L75" s="277" t="s">
        <v>206</v>
      </c>
      <c r="M75" s="277">
        <v>5202</v>
      </c>
      <c r="N75" s="277">
        <v>4690</v>
      </c>
      <c r="O75" s="280">
        <f t="shared" si="0"/>
        <v>90.157631680123032</v>
      </c>
      <c r="P75" s="315"/>
      <c r="Q75" s="281"/>
      <c r="R75" s="316"/>
      <c r="S75" s="590"/>
    </row>
    <row r="76" spans="1:20" ht="33" x14ac:dyDescent="0.25">
      <c r="A76" s="548"/>
      <c r="B76" s="550"/>
      <c r="C76" s="277"/>
      <c r="D76" s="22" t="s">
        <v>6</v>
      </c>
      <c r="E76" s="36"/>
      <c r="F76" s="104"/>
      <c r="G76" s="105"/>
      <c r="H76" s="7"/>
      <c r="I76" s="7"/>
      <c r="J76" s="285"/>
      <c r="K76" s="22" t="s">
        <v>6</v>
      </c>
      <c r="L76" s="285"/>
      <c r="M76" s="285"/>
      <c r="N76" s="285"/>
      <c r="O76" s="7"/>
      <c r="P76" s="7">
        <f>O75</f>
        <v>90.157631680123032</v>
      </c>
      <c r="Q76" s="7">
        <f>P76</f>
        <v>90.157631680123032</v>
      </c>
      <c r="R76" s="192" t="s">
        <v>376</v>
      </c>
      <c r="S76" s="588"/>
    </row>
    <row r="77" spans="1:20" ht="48.75" customHeight="1" x14ac:dyDescent="0.25">
      <c r="A77" s="548"/>
      <c r="B77" s="550"/>
      <c r="C77" s="306" t="s">
        <v>416</v>
      </c>
      <c r="D77" s="24" t="s">
        <v>315</v>
      </c>
      <c r="E77" s="277"/>
      <c r="F77" s="195"/>
      <c r="G77" s="280"/>
      <c r="H77" s="281"/>
      <c r="I77" s="281"/>
      <c r="J77" s="306" t="str">
        <f t="shared" ref="J77:J78" si="16">C77</f>
        <v>XII</v>
      </c>
      <c r="K77" s="24" t="str">
        <f>D77</f>
        <v>Организация мероприятий по подготовке спортивных сборных команд</v>
      </c>
      <c r="L77" s="277"/>
      <c r="M77" s="277"/>
      <c r="N77" s="277"/>
      <c r="O77" s="280"/>
      <c r="P77" s="315"/>
      <c r="Q77" s="281"/>
      <c r="R77" s="284"/>
      <c r="S77" s="590"/>
    </row>
    <row r="78" spans="1:20" ht="82.5" x14ac:dyDescent="0.25">
      <c r="A78" s="548"/>
      <c r="B78" s="550"/>
      <c r="C78" s="72" t="s">
        <v>419</v>
      </c>
      <c r="D78" s="282" t="s">
        <v>316</v>
      </c>
      <c r="E78" s="277" t="s">
        <v>25</v>
      </c>
      <c r="F78" s="195">
        <v>5</v>
      </c>
      <c r="G78" s="278">
        <v>36.5</v>
      </c>
      <c r="H78" s="280">
        <f>IF(G78/F78*100&gt;100,100,G78/F78*100)</f>
        <v>100</v>
      </c>
      <c r="I78" s="281"/>
      <c r="J78" s="17" t="str">
        <f t="shared" si="16"/>
        <v>12.1.</v>
      </c>
      <c r="K78" s="282" t="s">
        <v>415</v>
      </c>
      <c r="L78" s="277" t="s">
        <v>38</v>
      </c>
      <c r="M78" s="318">
        <v>156</v>
      </c>
      <c r="N78" s="318">
        <v>214</v>
      </c>
      <c r="O78" s="280">
        <f t="shared" ref="O78:O138" si="17">IF(N78/M78*100&gt;110,110,N78/M78*100)</f>
        <v>110</v>
      </c>
      <c r="P78" s="315"/>
      <c r="Q78" s="281"/>
      <c r="R78" s="316"/>
      <c r="S78" s="590"/>
    </row>
    <row r="79" spans="1:20" ht="33" x14ac:dyDescent="0.25">
      <c r="A79" s="548"/>
      <c r="B79" s="550"/>
      <c r="C79" s="277"/>
      <c r="D79" s="22" t="s">
        <v>6</v>
      </c>
      <c r="E79" s="36"/>
      <c r="F79" s="99"/>
      <c r="G79" s="102"/>
      <c r="H79" s="7"/>
      <c r="I79" s="7">
        <f>H78</f>
        <v>100</v>
      </c>
      <c r="J79" s="36"/>
      <c r="K79" s="22" t="s">
        <v>6</v>
      </c>
      <c r="L79" s="36"/>
      <c r="M79" s="100"/>
      <c r="N79" s="100"/>
      <c r="O79" s="7"/>
      <c r="P79" s="7">
        <f>O78</f>
        <v>110</v>
      </c>
      <c r="Q79" s="7">
        <f t="shared" si="5"/>
        <v>105</v>
      </c>
      <c r="R79" s="192" t="s">
        <v>31</v>
      </c>
      <c r="S79" s="588"/>
    </row>
    <row r="80" spans="1:20" ht="49.5" x14ac:dyDescent="0.25">
      <c r="A80" s="548"/>
      <c r="B80" s="550"/>
      <c r="C80" s="306" t="s">
        <v>448</v>
      </c>
      <c r="D80" s="24" t="s">
        <v>534</v>
      </c>
      <c r="E80" s="274"/>
      <c r="F80" s="221"/>
      <c r="G80" s="41"/>
      <c r="H80" s="281"/>
      <c r="I80" s="281"/>
      <c r="J80" s="274" t="s">
        <v>12</v>
      </c>
      <c r="K80" s="24" t="str">
        <f>D80</f>
        <v>Организация физкультурно-спортивной работы по месту жительства граждан</v>
      </c>
      <c r="L80" s="274"/>
      <c r="M80" s="274"/>
      <c r="N80" s="274"/>
      <c r="O80" s="281"/>
      <c r="P80" s="281"/>
      <c r="Q80" s="281"/>
      <c r="R80" s="183"/>
      <c r="S80" s="590"/>
    </row>
    <row r="81" spans="1:21" ht="18.75" customHeight="1" x14ac:dyDescent="0.25">
      <c r="A81" s="548"/>
      <c r="B81" s="550"/>
      <c r="C81" s="17" t="s">
        <v>449</v>
      </c>
      <c r="D81" s="282" t="s">
        <v>51</v>
      </c>
      <c r="E81" s="277" t="s">
        <v>41</v>
      </c>
      <c r="F81" s="195">
        <v>3</v>
      </c>
      <c r="G81" s="195">
        <v>0</v>
      </c>
      <c r="H81" s="26">
        <v>100</v>
      </c>
      <c r="I81" s="281"/>
      <c r="J81" s="17" t="str">
        <f t="shared" ref="J81" si="18">C81</f>
        <v>13.1.</v>
      </c>
      <c r="K81" s="282" t="s">
        <v>224</v>
      </c>
      <c r="L81" s="277" t="s">
        <v>36</v>
      </c>
      <c r="M81" s="277">
        <v>38</v>
      </c>
      <c r="N81" s="277">
        <v>38</v>
      </c>
      <c r="O81" s="280">
        <f t="shared" si="17"/>
        <v>100</v>
      </c>
      <c r="P81" s="274"/>
      <c r="Q81" s="281"/>
      <c r="R81" s="316"/>
      <c r="S81" s="590"/>
    </row>
    <row r="82" spans="1:21" ht="33" x14ac:dyDescent="0.25">
      <c r="A82" s="549"/>
      <c r="B82" s="551"/>
      <c r="C82" s="17"/>
      <c r="D82" s="22" t="s">
        <v>6</v>
      </c>
      <c r="E82" s="36"/>
      <c r="F82" s="99"/>
      <c r="G82" s="102"/>
      <c r="H82" s="7"/>
      <c r="I82" s="7">
        <f>H81</f>
        <v>100</v>
      </c>
      <c r="J82" s="36"/>
      <c r="K82" s="22" t="s">
        <v>6</v>
      </c>
      <c r="L82" s="36"/>
      <c r="M82" s="100"/>
      <c r="N82" s="100"/>
      <c r="O82" s="7"/>
      <c r="P82" s="7">
        <f>O81</f>
        <v>100</v>
      </c>
      <c r="Q82" s="7">
        <f>(I82+P82)/2</f>
        <v>100</v>
      </c>
      <c r="R82" s="192" t="s">
        <v>31</v>
      </c>
      <c r="S82" s="589"/>
    </row>
    <row r="83" spans="1:21" ht="99" x14ac:dyDescent="0.25">
      <c r="A83" s="547" t="s">
        <v>69</v>
      </c>
      <c r="B83" s="540" t="s">
        <v>535</v>
      </c>
      <c r="C83" s="306" t="s">
        <v>12</v>
      </c>
      <c r="D83" s="24" t="s">
        <v>536</v>
      </c>
      <c r="E83" s="277"/>
      <c r="F83" s="195"/>
      <c r="G83" s="280"/>
      <c r="H83" s="281"/>
      <c r="I83" s="281"/>
      <c r="J83" s="306" t="s">
        <v>12</v>
      </c>
      <c r="K83" s="24" t="str">
        <f>D83</f>
        <v>Реализация дополнительных образовательных программ спортивной подготовки по олимпийским видам спорта 
Лыжные гонки (этап начальной подготовки)</v>
      </c>
      <c r="L83" s="277"/>
      <c r="M83" s="307"/>
      <c r="N83" s="307"/>
      <c r="O83" s="281"/>
      <c r="P83" s="174"/>
      <c r="Q83" s="281"/>
      <c r="R83" s="183"/>
      <c r="S83" s="581" t="s">
        <v>578</v>
      </c>
    </row>
    <row r="84" spans="1:21" ht="99" x14ac:dyDescent="0.25">
      <c r="A84" s="548"/>
      <c r="B84" s="550"/>
      <c r="C84" s="17" t="s">
        <v>7</v>
      </c>
      <c r="D84" s="308" t="s">
        <v>516</v>
      </c>
      <c r="E84" s="277" t="s">
        <v>38</v>
      </c>
      <c r="F84" s="195">
        <v>0</v>
      </c>
      <c r="G84" s="195">
        <v>0</v>
      </c>
      <c r="H84" s="280">
        <v>100</v>
      </c>
      <c r="I84" s="281"/>
      <c r="J84" s="17" t="s">
        <v>37</v>
      </c>
      <c r="K84" s="282" t="s">
        <v>517</v>
      </c>
      <c r="L84" s="277" t="s">
        <v>38</v>
      </c>
      <c r="M84" s="277">
        <v>60</v>
      </c>
      <c r="N84" s="277">
        <v>60</v>
      </c>
      <c r="O84" s="280">
        <f t="shared" si="17"/>
        <v>100</v>
      </c>
      <c r="P84" s="315"/>
      <c r="Q84" s="281"/>
      <c r="R84" s="316"/>
      <c r="S84" s="585"/>
    </row>
    <row r="85" spans="1:21" ht="181.5" x14ac:dyDescent="0.25">
      <c r="A85" s="548"/>
      <c r="B85" s="550"/>
      <c r="C85" s="17" t="s">
        <v>8</v>
      </c>
      <c r="D85" s="308" t="s">
        <v>518</v>
      </c>
      <c r="E85" s="277" t="s">
        <v>38</v>
      </c>
      <c r="F85" s="277" t="s">
        <v>519</v>
      </c>
      <c r="G85" s="277" t="s">
        <v>519</v>
      </c>
      <c r="H85" s="195" t="s">
        <v>519</v>
      </c>
      <c r="I85" s="277"/>
      <c r="J85" s="17"/>
      <c r="K85" s="282"/>
      <c r="L85" s="277"/>
      <c r="M85" s="277"/>
      <c r="N85" s="277"/>
      <c r="O85" s="280"/>
      <c r="P85" s="315"/>
      <c r="Q85" s="281"/>
      <c r="R85" s="316"/>
      <c r="S85" s="585"/>
    </row>
    <row r="86" spans="1:21" ht="33" x14ac:dyDescent="0.25">
      <c r="A86" s="548"/>
      <c r="B86" s="550"/>
      <c r="C86" s="277"/>
      <c r="D86" s="22" t="s">
        <v>6</v>
      </c>
      <c r="E86" s="36"/>
      <c r="F86" s="104"/>
      <c r="G86" s="105"/>
      <c r="H86" s="7"/>
      <c r="I86" s="7">
        <f>H84</f>
        <v>100</v>
      </c>
      <c r="J86" s="285"/>
      <c r="K86" s="22" t="s">
        <v>6</v>
      </c>
      <c r="L86" s="285"/>
      <c r="M86" s="285"/>
      <c r="N86" s="285"/>
      <c r="O86" s="7"/>
      <c r="P86" s="7">
        <f>O84</f>
        <v>100</v>
      </c>
      <c r="Q86" s="7">
        <f t="shared" ref="Q86" si="19">(I86+P86)/2</f>
        <v>100</v>
      </c>
      <c r="R86" s="192" t="s">
        <v>31</v>
      </c>
      <c r="S86" s="592"/>
    </row>
    <row r="87" spans="1:21" ht="115.5" x14ac:dyDescent="0.25">
      <c r="A87" s="548"/>
      <c r="B87" s="550"/>
      <c r="C87" s="306" t="s">
        <v>13</v>
      </c>
      <c r="D87" s="24" t="s">
        <v>537</v>
      </c>
      <c r="E87" s="277"/>
      <c r="F87" s="195"/>
      <c r="G87" s="280"/>
      <c r="H87" s="281"/>
      <c r="I87" s="281"/>
      <c r="J87" s="306" t="str">
        <f>C87</f>
        <v>II</v>
      </c>
      <c r="K87" s="24" t="str">
        <f>D87</f>
        <v>Реализация дополнительных образовательных программ спортивной подготовки по олимпийским видам спорта 
Лыжные гонки (учебно-тренировочный этап (этап спортивной специализации))</v>
      </c>
      <c r="L87" s="277"/>
      <c r="M87" s="307"/>
      <c r="N87" s="307"/>
      <c r="O87" s="281"/>
      <c r="P87" s="174"/>
      <c r="Q87" s="281"/>
      <c r="R87" s="183"/>
      <c r="S87" s="585"/>
    </row>
    <row r="88" spans="1:21" ht="99" x14ac:dyDescent="0.25">
      <c r="A88" s="548"/>
      <c r="B88" s="550"/>
      <c r="C88" s="17" t="s">
        <v>14</v>
      </c>
      <c r="D88" s="308" t="s">
        <v>516</v>
      </c>
      <c r="E88" s="277" t="s">
        <v>38</v>
      </c>
      <c r="F88" s="195">
        <v>0</v>
      </c>
      <c r="G88" s="195">
        <v>0</v>
      </c>
      <c r="H88" s="280">
        <v>100</v>
      </c>
      <c r="I88" s="281"/>
      <c r="J88" s="17" t="str">
        <f>C88</f>
        <v>2.1.</v>
      </c>
      <c r="K88" s="282" t="s">
        <v>517</v>
      </c>
      <c r="L88" s="277" t="s">
        <v>38</v>
      </c>
      <c r="M88" s="277">
        <v>45</v>
      </c>
      <c r="N88" s="277">
        <v>45</v>
      </c>
      <c r="O88" s="280">
        <f t="shared" si="17"/>
        <v>100</v>
      </c>
      <c r="P88" s="315"/>
      <c r="Q88" s="281"/>
      <c r="R88" s="316"/>
      <c r="S88" s="585"/>
    </row>
    <row r="89" spans="1:21" ht="181.5" x14ac:dyDescent="0.25">
      <c r="A89" s="548"/>
      <c r="B89" s="550"/>
      <c r="C89" s="17" t="s">
        <v>15</v>
      </c>
      <c r="D89" s="308" t="s">
        <v>518</v>
      </c>
      <c r="E89" s="277" t="s">
        <v>38</v>
      </c>
      <c r="F89" s="277" t="s">
        <v>519</v>
      </c>
      <c r="G89" s="277" t="s">
        <v>519</v>
      </c>
      <c r="H89" s="195" t="s">
        <v>519</v>
      </c>
      <c r="I89" s="277"/>
      <c r="J89" s="17"/>
      <c r="K89" s="282"/>
      <c r="L89" s="277"/>
      <c r="M89" s="277"/>
      <c r="N89" s="277"/>
      <c r="O89" s="280"/>
      <c r="P89" s="315"/>
      <c r="Q89" s="281"/>
      <c r="R89" s="316"/>
      <c r="S89" s="585"/>
    </row>
    <row r="90" spans="1:21" ht="33" x14ac:dyDescent="0.25">
      <c r="A90" s="548"/>
      <c r="B90" s="550"/>
      <c r="C90" s="277"/>
      <c r="D90" s="22" t="s">
        <v>6</v>
      </c>
      <c r="E90" s="36"/>
      <c r="F90" s="104"/>
      <c r="G90" s="105"/>
      <c r="H90" s="7"/>
      <c r="I90" s="7">
        <f>H88</f>
        <v>100</v>
      </c>
      <c r="J90" s="285"/>
      <c r="K90" s="22" t="s">
        <v>6</v>
      </c>
      <c r="L90" s="285"/>
      <c r="M90" s="285"/>
      <c r="N90" s="285"/>
      <c r="O90" s="7"/>
      <c r="P90" s="7">
        <f>O88</f>
        <v>100</v>
      </c>
      <c r="Q90" s="7">
        <f t="shared" ref="Q90" si="20">(I90+P90)/2</f>
        <v>100</v>
      </c>
      <c r="R90" s="192" t="s">
        <v>31</v>
      </c>
      <c r="S90" s="592"/>
    </row>
    <row r="91" spans="1:21" ht="99" x14ac:dyDescent="0.25">
      <c r="A91" s="548"/>
      <c r="B91" s="550"/>
      <c r="C91" s="306" t="s">
        <v>28</v>
      </c>
      <c r="D91" s="24" t="s">
        <v>538</v>
      </c>
      <c r="E91" s="274"/>
      <c r="F91" s="221"/>
      <c r="G91" s="281"/>
      <c r="H91" s="281"/>
      <c r="I91" s="281"/>
      <c r="J91" s="306" t="str">
        <f>C91</f>
        <v>III</v>
      </c>
      <c r="K91" s="24" t="str">
        <f>D91</f>
        <v>Реализация дополнительных образовательных программ спортивной подготовки по олимпийским видам спорта 
Легкая атлетика (этап начальной подготовки)</v>
      </c>
      <c r="L91" s="277"/>
      <c r="M91" s="280"/>
      <c r="N91" s="280"/>
      <c r="O91" s="281"/>
      <c r="P91" s="315"/>
      <c r="Q91" s="281"/>
      <c r="R91" s="183"/>
      <c r="S91" s="585"/>
    </row>
    <row r="92" spans="1:21" ht="99" x14ac:dyDescent="0.25">
      <c r="A92" s="548"/>
      <c r="B92" s="550"/>
      <c r="C92" s="17" t="s">
        <v>29</v>
      </c>
      <c r="D92" s="308" t="s">
        <v>516</v>
      </c>
      <c r="E92" s="277" t="s">
        <v>38</v>
      </c>
      <c r="F92" s="195">
        <v>0</v>
      </c>
      <c r="G92" s="195">
        <v>0</v>
      </c>
      <c r="H92" s="280">
        <v>100</v>
      </c>
      <c r="I92" s="281"/>
      <c r="J92" s="17" t="str">
        <f>C92</f>
        <v>3.1.</v>
      </c>
      <c r="K92" s="282" t="s">
        <v>517</v>
      </c>
      <c r="L92" s="277" t="s">
        <v>38</v>
      </c>
      <c r="M92" s="277">
        <v>238</v>
      </c>
      <c r="N92" s="277">
        <v>238</v>
      </c>
      <c r="O92" s="280">
        <f t="shared" si="17"/>
        <v>100</v>
      </c>
      <c r="P92" s="315"/>
      <c r="Q92" s="281"/>
      <c r="R92" s="316"/>
      <c r="S92" s="585"/>
    </row>
    <row r="93" spans="1:21" ht="181.5" x14ac:dyDescent="0.25">
      <c r="A93" s="548"/>
      <c r="B93" s="550"/>
      <c r="C93" s="17" t="s">
        <v>30</v>
      </c>
      <c r="D93" s="308" t="s">
        <v>518</v>
      </c>
      <c r="E93" s="277" t="s">
        <v>38</v>
      </c>
      <c r="F93" s="277" t="s">
        <v>519</v>
      </c>
      <c r="G93" s="277" t="s">
        <v>519</v>
      </c>
      <c r="H93" s="195" t="s">
        <v>519</v>
      </c>
      <c r="I93" s="277"/>
      <c r="J93" s="17"/>
      <c r="K93" s="282"/>
      <c r="L93" s="277"/>
      <c r="M93" s="277"/>
      <c r="N93" s="277"/>
      <c r="O93" s="280"/>
      <c r="P93" s="315"/>
      <c r="Q93" s="281"/>
      <c r="R93" s="316"/>
      <c r="S93" s="585"/>
    </row>
    <row r="94" spans="1:21" ht="33" x14ac:dyDescent="0.25">
      <c r="A94" s="548"/>
      <c r="B94" s="550"/>
      <c r="C94" s="277"/>
      <c r="D94" s="22" t="s">
        <v>6</v>
      </c>
      <c r="E94" s="36"/>
      <c r="F94" s="104"/>
      <c r="G94" s="105"/>
      <c r="H94" s="7"/>
      <c r="I94" s="7">
        <f>H92</f>
        <v>100</v>
      </c>
      <c r="J94" s="285"/>
      <c r="K94" s="22" t="s">
        <v>6</v>
      </c>
      <c r="L94" s="285"/>
      <c r="M94" s="285"/>
      <c r="N94" s="285"/>
      <c r="O94" s="7"/>
      <c r="P94" s="7">
        <f>O92</f>
        <v>100</v>
      </c>
      <c r="Q94" s="7">
        <f t="shared" ref="Q94" si="21">(I94+P94)/2</f>
        <v>100</v>
      </c>
      <c r="R94" s="192" t="s">
        <v>31</v>
      </c>
      <c r="S94" s="592"/>
    </row>
    <row r="95" spans="1:21" ht="115.5" x14ac:dyDescent="0.25">
      <c r="A95" s="548"/>
      <c r="B95" s="550"/>
      <c r="C95" s="274" t="s">
        <v>42</v>
      </c>
      <c r="D95" s="24" t="s">
        <v>539</v>
      </c>
      <c r="E95" s="274"/>
      <c r="F95" s="221"/>
      <c r="G95" s="281"/>
      <c r="H95" s="281"/>
      <c r="I95" s="281"/>
      <c r="J95" s="306" t="str">
        <f>C95</f>
        <v>IV</v>
      </c>
      <c r="K95" s="24" t="str">
        <f>D95</f>
        <v>Реализация дополнительных образовательных программ спортивной подготовки по олимпийским видам спорта 
Легкая атлетика (учебно-тренировочный этап (этап спортивной специализации))</v>
      </c>
      <c r="L95" s="277"/>
      <c r="M95" s="280"/>
      <c r="N95" s="280"/>
      <c r="O95" s="281"/>
      <c r="P95" s="315"/>
      <c r="Q95" s="281"/>
      <c r="R95" s="183"/>
      <c r="S95" s="585"/>
      <c r="U95" s="319"/>
    </row>
    <row r="96" spans="1:21" ht="99" x14ac:dyDescent="0.25">
      <c r="A96" s="548"/>
      <c r="B96" s="550"/>
      <c r="C96" s="17" t="s">
        <v>43</v>
      </c>
      <c r="D96" s="308" t="s">
        <v>516</v>
      </c>
      <c r="E96" s="277" t="s">
        <v>38</v>
      </c>
      <c r="F96" s="195">
        <v>0</v>
      </c>
      <c r="G96" s="195">
        <v>0</v>
      </c>
      <c r="H96" s="280">
        <v>100</v>
      </c>
      <c r="I96" s="281"/>
      <c r="J96" s="17" t="str">
        <f>C96</f>
        <v>4.1.</v>
      </c>
      <c r="K96" s="282" t="s">
        <v>517</v>
      </c>
      <c r="L96" s="277" t="s">
        <v>38</v>
      </c>
      <c r="M96" s="277">
        <v>110</v>
      </c>
      <c r="N96" s="277">
        <v>110</v>
      </c>
      <c r="O96" s="280">
        <f t="shared" si="17"/>
        <v>100</v>
      </c>
      <c r="P96" s="315"/>
      <c r="Q96" s="281"/>
      <c r="R96" s="316"/>
      <c r="S96" s="585"/>
      <c r="U96" s="166"/>
    </row>
    <row r="97" spans="1:21" ht="181.5" x14ac:dyDescent="0.25">
      <c r="A97" s="548"/>
      <c r="B97" s="550"/>
      <c r="C97" s="17" t="s">
        <v>138</v>
      </c>
      <c r="D97" s="308" t="s">
        <v>518</v>
      </c>
      <c r="E97" s="277" t="s">
        <v>38</v>
      </c>
      <c r="F97" s="277" t="s">
        <v>519</v>
      </c>
      <c r="G97" s="277" t="s">
        <v>519</v>
      </c>
      <c r="H97" s="195" t="s">
        <v>519</v>
      </c>
      <c r="I97" s="277"/>
      <c r="J97" s="17"/>
      <c r="K97" s="282"/>
      <c r="L97" s="277"/>
      <c r="M97" s="277"/>
      <c r="N97" s="277"/>
      <c r="O97" s="280"/>
      <c r="P97" s="315"/>
      <c r="Q97" s="281"/>
      <c r="R97" s="316"/>
      <c r="S97" s="585"/>
      <c r="U97" s="166"/>
    </row>
    <row r="98" spans="1:21" ht="33" x14ac:dyDescent="0.25">
      <c r="A98" s="548"/>
      <c r="B98" s="550"/>
      <c r="C98" s="277"/>
      <c r="D98" s="22" t="s">
        <v>6</v>
      </c>
      <c r="E98" s="36"/>
      <c r="F98" s="104"/>
      <c r="G98" s="105"/>
      <c r="H98" s="7"/>
      <c r="I98" s="7">
        <f>H96</f>
        <v>100</v>
      </c>
      <c r="J98" s="285"/>
      <c r="K98" s="22" t="s">
        <v>6</v>
      </c>
      <c r="L98" s="285"/>
      <c r="M98" s="285"/>
      <c r="N98" s="285"/>
      <c r="O98" s="7"/>
      <c r="P98" s="7">
        <f>O96</f>
        <v>100</v>
      </c>
      <c r="Q98" s="7">
        <f t="shared" ref="Q98:Q112" si="22">(I98+P98)/2</f>
        <v>100</v>
      </c>
      <c r="R98" s="192" t="s">
        <v>31</v>
      </c>
      <c r="S98" s="592"/>
      <c r="U98" s="319"/>
    </row>
    <row r="99" spans="1:21" ht="99" x14ac:dyDescent="0.25">
      <c r="A99" s="548"/>
      <c r="B99" s="550"/>
      <c r="C99" s="274" t="s">
        <v>165</v>
      </c>
      <c r="D99" s="24" t="s">
        <v>540</v>
      </c>
      <c r="E99" s="274"/>
      <c r="F99" s="221"/>
      <c r="G99" s="281"/>
      <c r="H99" s="281"/>
      <c r="I99" s="281"/>
      <c r="J99" s="306" t="str">
        <f>C99</f>
        <v>V</v>
      </c>
      <c r="K99" s="24" t="str">
        <f>D99</f>
        <v>Реализация дополнительных образовательных программ спортивной подготовки по олимпийским видам спорта 
Фехтование (этап начальной подготовки)</v>
      </c>
      <c r="L99" s="277"/>
      <c r="M99" s="307"/>
      <c r="N99" s="307"/>
      <c r="O99" s="281"/>
      <c r="P99" s="315"/>
      <c r="Q99" s="281"/>
      <c r="R99" s="183"/>
      <c r="S99" s="585"/>
      <c r="U99" s="320"/>
    </row>
    <row r="100" spans="1:21" ht="99" x14ac:dyDescent="0.25">
      <c r="A100" s="548"/>
      <c r="B100" s="550"/>
      <c r="C100" s="17" t="s">
        <v>166</v>
      </c>
      <c r="D100" s="308" t="s">
        <v>516</v>
      </c>
      <c r="E100" s="277" t="s">
        <v>38</v>
      </c>
      <c r="F100" s="195">
        <v>0</v>
      </c>
      <c r="G100" s="195">
        <v>0</v>
      </c>
      <c r="H100" s="280">
        <v>100</v>
      </c>
      <c r="I100" s="281"/>
      <c r="J100" s="17" t="str">
        <f>C100</f>
        <v>5.1.</v>
      </c>
      <c r="K100" s="282" t="s">
        <v>517</v>
      </c>
      <c r="L100" s="277" t="s">
        <v>38</v>
      </c>
      <c r="M100" s="277">
        <v>44</v>
      </c>
      <c r="N100" s="277">
        <v>44</v>
      </c>
      <c r="O100" s="280">
        <f t="shared" si="17"/>
        <v>100</v>
      </c>
      <c r="P100" s="315"/>
      <c r="Q100" s="281"/>
      <c r="R100" s="316"/>
      <c r="S100" s="585"/>
      <c r="U100" s="319"/>
    </row>
    <row r="101" spans="1:21" ht="181.5" x14ac:dyDescent="0.25">
      <c r="A101" s="548"/>
      <c r="B101" s="550"/>
      <c r="C101" s="17" t="s">
        <v>167</v>
      </c>
      <c r="D101" s="308" t="s">
        <v>518</v>
      </c>
      <c r="E101" s="277" t="s">
        <v>38</v>
      </c>
      <c r="F101" s="277" t="s">
        <v>519</v>
      </c>
      <c r="G101" s="277" t="s">
        <v>519</v>
      </c>
      <c r="H101" s="195" t="s">
        <v>519</v>
      </c>
      <c r="I101" s="277"/>
      <c r="J101" s="17"/>
      <c r="K101" s="282"/>
      <c r="L101" s="277"/>
      <c r="M101" s="277"/>
      <c r="N101" s="277"/>
      <c r="O101" s="280"/>
      <c r="P101" s="315"/>
      <c r="Q101" s="281"/>
      <c r="R101" s="316"/>
      <c r="S101" s="585"/>
      <c r="U101" s="319"/>
    </row>
    <row r="102" spans="1:21" ht="33" x14ac:dyDescent="0.25">
      <c r="A102" s="548"/>
      <c r="B102" s="550"/>
      <c r="C102" s="277"/>
      <c r="D102" s="22" t="s">
        <v>6</v>
      </c>
      <c r="E102" s="36"/>
      <c r="F102" s="104"/>
      <c r="G102" s="105"/>
      <c r="H102" s="7"/>
      <c r="I102" s="7">
        <f>H100</f>
        <v>100</v>
      </c>
      <c r="J102" s="285"/>
      <c r="K102" s="22" t="s">
        <v>6</v>
      </c>
      <c r="L102" s="285"/>
      <c r="M102" s="285"/>
      <c r="N102" s="285"/>
      <c r="O102" s="7"/>
      <c r="P102" s="7">
        <f>O100</f>
        <v>100</v>
      </c>
      <c r="Q102" s="7">
        <f t="shared" si="22"/>
        <v>100</v>
      </c>
      <c r="R102" s="192" t="s">
        <v>31</v>
      </c>
      <c r="S102" s="592"/>
    </row>
    <row r="103" spans="1:21" ht="115.5" x14ac:dyDescent="0.25">
      <c r="A103" s="548"/>
      <c r="B103" s="550"/>
      <c r="C103" s="306" t="s">
        <v>171</v>
      </c>
      <c r="D103" s="24" t="s">
        <v>541</v>
      </c>
      <c r="E103" s="274"/>
      <c r="F103" s="221"/>
      <c r="G103" s="281"/>
      <c r="H103" s="281"/>
      <c r="I103" s="281"/>
      <c r="J103" s="306" t="str">
        <f>C103</f>
        <v>VI</v>
      </c>
      <c r="K103" s="24" t="str">
        <f>D103</f>
        <v>Реализация дополнительных образовательных программ спортивной подготовки по олимпийским видам спорта 
Фехтование (учебно-тренировочный этап (этап спортивной специализации))</v>
      </c>
      <c r="L103" s="277"/>
      <c r="M103" s="307"/>
      <c r="N103" s="307"/>
      <c r="O103" s="281"/>
      <c r="P103" s="315"/>
      <c r="Q103" s="281"/>
      <c r="R103" s="183"/>
      <c r="S103" s="585"/>
      <c r="U103" s="320"/>
    </row>
    <row r="104" spans="1:21" ht="99" x14ac:dyDescent="0.25">
      <c r="A104" s="548"/>
      <c r="B104" s="550"/>
      <c r="C104" s="17" t="s">
        <v>172</v>
      </c>
      <c r="D104" s="308" t="s">
        <v>516</v>
      </c>
      <c r="E104" s="277" t="s">
        <v>38</v>
      </c>
      <c r="F104" s="195">
        <v>0</v>
      </c>
      <c r="G104" s="195">
        <v>0</v>
      </c>
      <c r="H104" s="280">
        <v>100</v>
      </c>
      <c r="I104" s="281"/>
      <c r="J104" s="17" t="str">
        <f>C104</f>
        <v>6.1.</v>
      </c>
      <c r="K104" s="282" t="s">
        <v>517</v>
      </c>
      <c r="L104" s="277" t="s">
        <v>38</v>
      </c>
      <c r="M104" s="277">
        <v>32</v>
      </c>
      <c r="N104" s="277">
        <v>32</v>
      </c>
      <c r="O104" s="280">
        <f t="shared" si="17"/>
        <v>100</v>
      </c>
      <c r="P104" s="315"/>
      <c r="Q104" s="281"/>
      <c r="R104" s="316"/>
      <c r="S104" s="585"/>
      <c r="U104" s="319"/>
    </row>
    <row r="105" spans="1:21" ht="181.5" x14ac:dyDescent="0.25">
      <c r="A105" s="548"/>
      <c r="B105" s="550"/>
      <c r="C105" s="17" t="s">
        <v>173</v>
      </c>
      <c r="D105" s="308" t="s">
        <v>518</v>
      </c>
      <c r="E105" s="277" t="s">
        <v>38</v>
      </c>
      <c r="F105" s="277" t="s">
        <v>519</v>
      </c>
      <c r="G105" s="277" t="s">
        <v>519</v>
      </c>
      <c r="H105" s="195" t="s">
        <v>519</v>
      </c>
      <c r="I105" s="277"/>
      <c r="J105" s="17"/>
      <c r="K105" s="282"/>
      <c r="L105" s="277"/>
      <c r="M105" s="277"/>
      <c r="N105" s="277"/>
      <c r="O105" s="280"/>
      <c r="P105" s="315"/>
      <c r="Q105" s="281"/>
      <c r="R105" s="316"/>
      <c r="S105" s="585"/>
      <c r="U105" s="319"/>
    </row>
    <row r="106" spans="1:21" ht="33" x14ac:dyDescent="0.25">
      <c r="A106" s="548"/>
      <c r="B106" s="550"/>
      <c r="C106" s="277"/>
      <c r="D106" s="22" t="s">
        <v>6</v>
      </c>
      <c r="E106" s="36"/>
      <c r="F106" s="104"/>
      <c r="G106" s="105"/>
      <c r="H106" s="7"/>
      <c r="I106" s="7">
        <f>H104</f>
        <v>100</v>
      </c>
      <c r="J106" s="285"/>
      <c r="K106" s="22" t="s">
        <v>6</v>
      </c>
      <c r="L106" s="285"/>
      <c r="M106" s="285"/>
      <c r="N106" s="285"/>
      <c r="O106" s="7"/>
      <c r="P106" s="7">
        <f>O104</f>
        <v>100</v>
      </c>
      <c r="Q106" s="7">
        <f t="shared" ref="Q106" si="23">(I106+P106)/2</f>
        <v>100</v>
      </c>
      <c r="R106" s="192" t="s">
        <v>31</v>
      </c>
      <c r="S106" s="592"/>
    </row>
    <row r="107" spans="1:21" s="321" customFormat="1" ht="33" x14ac:dyDescent="0.25">
      <c r="A107" s="548"/>
      <c r="B107" s="550"/>
      <c r="C107" s="306" t="s">
        <v>209</v>
      </c>
      <c r="D107" s="24" t="s">
        <v>523</v>
      </c>
      <c r="E107" s="274"/>
      <c r="F107" s="221"/>
      <c r="G107" s="281"/>
      <c r="H107" s="281"/>
      <c r="I107" s="281"/>
      <c r="J107" s="306" t="str">
        <f>C107</f>
        <v>VII</v>
      </c>
      <c r="K107" s="24" t="str">
        <f>D107</f>
        <v xml:space="preserve">Реализация дополнительных общеразвивающих программ </v>
      </c>
      <c r="L107" s="274"/>
      <c r="M107" s="274"/>
      <c r="N107" s="274"/>
      <c r="O107" s="281"/>
      <c r="P107" s="315"/>
      <c r="Q107" s="281"/>
      <c r="R107" s="183"/>
      <c r="S107" s="585"/>
      <c r="T107" s="169"/>
      <c r="U107" s="320"/>
    </row>
    <row r="108" spans="1:21" x14ac:dyDescent="0.25">
      <c r="A108" s="548"/>
      <c r="B108" s="550"/>
      <c r="C108" s="17" t="s">
        <v>210</v>
      </c>
      <c r="D108" s="282" t="s">
        <v>519</v>
      </c>
      <c r="E108" s="282" t="s">
        <v>519</v>
      </c>
      <c r="F108" s="282" t="s">
        <v>519</v>
      </c>
      <c r="G108" s="282" t="s">
        <v>519</v>
      </c>
      <c r="H108" s="195" t="s">
        <v>519</v>
      </c>
      <c r="I108" s="282"/>
      <c r="J108" s="17" t="str">
        <f>C108</f>
        <v>7.1.</v>
      </c>
      <c r="K108" s="322" t="s">
        <v>205</v>
      </c>
      <c r="L108" s="277" t="s">
        <v>206</v>
      </c>
      <c r="M108" s="323">
        <v>6786</v>
      </c>
      <c r="N108" s="323">
        <v>6786</v>
      </c>
      <c r="O108" s="280">
        <f t="shared" si="17"/>
        <v>100</v>
      </c>
      <c r="P108" s="315"/>
      <c r="Q108" s="281"/>
      <c r="R108" s="316"/>
      <c r="S108" s="585"/>
      <c r="U108" s="319"/>
    </row>
    <row r="109" spans="1:21" ht="33" x14ac:dyDescent="0.25">
      <c r="A109" s="548"/>
      <c r="B109" s="550"/>
      <c r="C109" s="277"/>
      <c r="D109" s="22" t="s">
        <v>6</v>
      </c>
      <c r="E109" s="36"/>
      <c r="F109" s="104"/>
      <c r="G109" s="105"/>
      <c r="H109" s="7"/>
      <c r="I109" s="7" t="s">
        <v>582</v>
      </c>
      <c r="J109" s="285"/>
      <c r="K109" s="22" t="s">
        <v>6</v>
      </c>
      <c r="L109" s="285"/>
      <c r="M109" s="285"/>
      <c r="N109" s="285"/>
      <c r="O109" s="7"/>
      <c r="P109" s="7">
        <f>O108</f>
        <v>100</v>
      </c>
      <c r="Q109" s="7">
        <f>P109</f>
        <v>100</v>
      </c>
      <c r="R109" s="192" t="s">
        <v>31</v>
      </c>
      <c r="S109" s="592"/>
      <c r="U109" s="320"/>
    </row>
    <row r="110" spans="1:21" ht="49.5" x14ac:dyDescent="0.25">
      <c r="A110" s="548"/>
      <c r="B110" s="550"/>
      <c r="C110" s="306" t="s">
        <v>211</v>
      </c>
      <c r="D110" s="24" t="s">
        <v>315</v>
      </c>
      <c r="E110" s="274"/>
      <c r="F110" s="221"/>
      <c r="G110" s="281"/>
      <c r="H110" s="281"/>
      <c r="I110" s="281"/>
      <c r="J110" s="306" t="str">
        <f t="shared" ref="J110:J111" si="24">C110</f>
        <v>VIII</v>
      </c>
      <c r="K110" s="24" t="str">
        <f>D110</f>
        <v>Организация мероприятий по подготовке спортивных сборных команд</v>
      </c>
      <c r="L110" s="274"/>
      <c r="M110" s="274"/>
      <c r="N110" s="274"/>
      <c r="O110" s="281"/>
      <c r="P110" s="315"/>
      <c r="Q110" s="281"/>
      <c r="R110" s="183"/>
      <c r="S110" s="585"/>
      <c r="U110" s="319"/>
    </row>
    <row r="111" spans="1:21" ht="78.75" customHeight="1" x14ac:dyDescent="0.25">
      <c r="A111" s="548"/>
      <c r="B111" s="550"/>
      <c r="C111" s="17" t="s">
        <v>212</v>
      </c>
      <c r="D111" s="282" t="s">
        <v>316</v>
      </c>
      <c r="E111" s="277" t="s">
        <v>25</v>
      </c>
      <c r="F111" s="195">
        <v>5</v>
      </c>
      <c r="G111" s="280">
        <v>15.8</v>
      </c>
      <c r="H111" s="280">
        <f>IF(G111/F111*100&gt;100,100,G111/F111*100)</f>
        <v>100</v>
      </c>
      <c r="I111" s="281"/>
      <c r="J111" s="17" t="str">
        <f t="shared" si="24"/>
        <v>8.1.</v>
      </c>
      <c r="K111" s="282" t="s">
        <v>415</v>
      </c>
      <c r="L111" s="277" t="s">
        <v>38</v>
      </c>
      <c r="M111" s="323">
        <v>85</v>
      </c>
      <c r="N111" s="323">
        <v>93</v>
      </c>
      <c r="O111" s="280">
        <f t="shared" si="17"/>
        <v>109.41176470588236</v>
      </c>
      <c r="P111" s="315"/>
      <c r="Q111" s="281"/>
      <c r="R111" s="316"/>
      <c r="S111" s="585"/>
    </row>
    <row r="112" spans="1:21" ht="33" x14ac:dyDescent="0.25">
      <c r="A112" s="549"/>
      <c r="B112" s="551"/>
      <c r="C112" s="277"/>
      <c r="D112" s="22" t="s">
        <v>6</v>
      </c>
      <c r="E112" s="36"/>
      <c r="F112" s="104"/>
      <c r="G112" s="105"/>
      <c r="H112" s="7"/>
      <c r="I112" s="7">
        <f>H111</f>
        <v>100</v>
      </c>
      <c r="J112" s="285"/>
      <c r="K112" s="22" t="s">
        <v>6</v>
      </c>
      <c r="L112" s="285"/>
      <c r="M112" s="324"/>
      <c r="N112" s="324"/>
      <c r="O112" s="7"/>
      <c r="P112" s="7">
        <f>O111</f>
        <v>109.41176470588236</v>
      </c>
      <c r="Q112" s="7">
        <f t="shared" si="22"/>
        <v>104.70588235294119</v>
      </c>
      <c r="R112" s="192" t="s">
        <v>31</v>
      </c>
      <c r="S112" s="593"/>
    </row>
    <row r="113" spans="1:19" ht="115.5" x14ac:dyDescent="0.25">
      <c r="A113" s="547" t="s">
        <v>75</v>
      </c>
      <c r="B113" s="540" t="s">
        <v>542</v>
      </c>
      <c r="C113" s="306" t="s">
        <v>12</v>
      </c>
      <c r="D113" s="24" t="s">
        <v>543</v>
      </c>
      <c r="E113" s="277"/>
      <c r="F113" s="307"/>
      <c r="G113" s="280"/>
      <c r="H113" s="281"/>
      <c r="I113" s="281"/>
      <c r="J113" s="306" t="s">
        <v>12</v>
      </c>
      <c r="K113" s="24" t="str">
        <f>D113</f>
        <v xml:space="preserve">Реализация дополнительных образовательных программ спортивной подготовки по олимпийским видам спорта 
Прыжки на батуте (этап начальной подготовки)
</v>
      </c>
      <c r="L113" s="277"/>
      <c r="M113" s="307"/>
      <c r="N113" s="307"/>
      <c r="O113" s="281"/>
      <c r="P113" s="174"/>
      <c r="Q113" s="281"/>
      <c r="R113" s="183"/>
      <c r="S113" s="581" t="s">
        <v>287</v>
      </c>
    </row>
    <row r="114" spans="1:19" ht="99" x14ac:dyDescent="0.25">
      <c r="A114" s="548"/>
      <c r="B114" s="550"/>
      <c r="C114" s="17" t="s">
        <v>7</v>
      </c>
      <c r="D114" s="308" t="s">
        <v>516</v>
      </c>
      <c r="E114" s="277" t="s">
        <v>38</v>
      </c>
      <c r="F114" s="195">
        <v>0</v>
      </c>
      <c r="G114" s="195">
        <v>0</v>
      </c>
      <c r="H114" s="280">
        <v>100</v>
      </c>
      <c r="I114" s="281"/>
      <c r="J114" s="17" t="s">
        <v>37</v>
      </c>
      <c r="K114" s="282" t="s">
        <v>517</v>
      </c>
      <c r="L114" s="277" t="s">
        <v>38</v>
      </c>
      <c r="M114" s="195">
        <v>39</v>
      </c>
      <c r="N114" s="195">
        <v>39</v>
      </c>
      <c r="O114" s="280">
        <f t="shared" si="17"/>
        <v>100</v>
      </c>
      <c r="P114" s="315"/>
      <c r="Q114" s="281"/>
      <c r="R114" s="316"/>
      <c r="S114" s="585"/>
    </row>
    <row r="115" spans="1:19" ht="181.5" x14ac:dyDescent="0.25">
      <c r="A115" s="548"/>
      <c r="B115" s="550"/>
      <c r="C115" s="17" t="s">
        <v>8</v>
      </c>
      <c r="D115" s="308" t="s">
        <v>518</v>
      </c>
      <c r="E115" s="277" t="s">
        <v>38</v>
      </c>
      <c r="F115" s="277" t="s">
        <v>519</v>
      </c>
      <c r="G115" s="277" t="s">
        <v>519</v>
      </c>
      <c r="H115" s="195" t="s">
        <v>519</v>
      </c>
      <c r="I115" s="277"/>
      <c r="J115" s="17"/>
      <c r="K115" s="282"/>
      <c r="L115" s="277"/>
      <c r="M115" s="325"/>
      <c r="N115" s="325"/>
      <c r="O115" s="280"/>
      <c r="P115" s="315"/>
      <c r="Q115" s="281"/>
      <c r="R115" s="316"/>
      <c r="S115" s="585"/>
    </row>
    <row r="116" spans="1:19" ht="33" x14ac:dyDescent="0.25">
      <c r="A116" s="548"/>
      <c r="B116" s="550"/>
      <c r="C116" s="277"/>
      <c r="D116" s="22" t="s">
        <v>6</v>
      </c>
      <c r="E116" s="36"/>
      <c r="F116" s="104"/>
      <c r="G116" s="105"/>
      <c r="H116" s="7"/>
      <c r="I116" s="7">
        <f>H114</f>
        <v>100</v>
      </c>
      <c r="J116" s="285"/>
      <c r="K116" s="22" t="s">
        <v>6</v>
      </c>
      <c r="L116" s="285"/>
      <c r="M116" s="285"/>
      <c r="N116" s="285"/>
      <c r="O116" s="7"/>
      <c r="P116" s="7">
        <f>O114</f>
        <v>100</v>
      </c>
      <c r="Q116" s="7">
        <f t="shared" ref="Q116" si="25">(I116+P116)/2</f>
        <v>100</v>
      </c>
      <c r="R116" s="192" t="s">
        <v>31</v>
      </c>
      <c r="S116" s="592"/>
    </row>
    <row r="117" spans="1:19" ht="115.5" x14ac:dyDescent="0.25">
      <c r="A117" s="548"/>
      <c r="B117" s="550"/>
      <c r="C117" s="274" t="s">
        <v>13</v>
      </c>
      <c r="D117" s="24" t="s">
        <v>544</v>
      </c>
      <c r="E117" s="274"/>
      <c r="F117" s="221"/>
      <c r="G117" s="281"/>
      <c r="H117" s="281"/>
      <c r="I117" s="281"/>
      <c r="J117" s="274" t="s">
        <v>13</v>
      </c>
      <c r="K117" s="24" t="str">
        <f>D117</f>
        <v>Реализация дополнительных образовательных программ спортивной подготовки по олимпийским видам спорта 
Прыжки на батуте (учебно-тренировочный этап (этап спортивной специализации))</v>
      </c>
      <c r="L117" s="277"/>
      <c r="M117" s="280"/>
      <c r="N117" s="280"/>
      <c r="O117" s="281"/>
      <c r="P117" s="315"/>
      <c r="Q117" s="281"/>
      <c r="R117" s="183"/>
      <c r="S117" s="585"/>
    </row>
    <row r="118" spans="1:19" ht="99" x14ac:dyDescent="0.25">
      <c r="A118" s="548"/>
      <c r="B118" s="550"/>
      <c r="C118" s="17" t="s">
        <v>14</v>
      </c>
      <c r="D118" s="308" t="s">
        <v>516</v>
      </c>
      <c r="E118" s="277" t="s">
        <v>38</v>
      </c>
      <c r="F118" s="195">
        <v>0</v>
      </c>
      <c r="G118" s="195">
        <v>0</v>
      </c>
      <c r="H118" s="280">
        <v>100</v>
      </c>
      <c r="I118" s="281"/>
      <c r="J118" s="17" t="s">
        <v>207</v>
      </c>
      <c r="K118" s="282" t="s">
        <v>517</v>
      </c>
      <c r="L118" s="277" t="s">
        <v>38</v>
      </c>
      <c r="M118" s="195">
        <v>47</v>
      </c>
      <c r="N118" s="195">
        <v>47</v>
      </c>
      <c r="O118" s="280">
        <f t="shared" si="17"/>
        <v>100</v>
      </c>
      <c r="P118" s="315"/>
      <c r="Q118" s="281"/>
      <c r="R118" s="316"/>
      <c r="S118" s="585"/>
    </row>
    <row r="119" spans="1:19" ht="181.5" x14ac:dyDescent="0.25">
      <c r="A119" s="548"/>
      <c r="B119" s="550"/>
      <c r="C119" s="17" t="s">
        <v>15</v>
      </c>
      <c r="D119" s="308" t="s">
        <v>518</v>
      </c>
      <c r="E119" s="277" t="s">
        <v>38</v>
      </c>
      <c r="F119" s="277" t="s">
        <v>519</v>
      </c>
      <c r="G119" s="277" t="s">
        <v>519</v>
      </c>
      <c r="H119" s="195" t="s">
        <v>519</v>
      </c>
      <c r="I119" s="277"/>
      <c r="J119" s="17"/>
      <c r="K119" s="282"/>
      <c r="L119" s="277"/>
      <c r="M119" s="277"/>
      <c r="N119" s="277"/>
      <c r="O119" s="280"/>
      <c r="P119" s="315"/>
      <c r="Q119" s="281"/>
      <c r="R119" s="316"/>
      <c r="S119" s="585"/>
    </row>
    <row r="120" spans="1:19" ht="33" x14ac:dyDescent="0.25">
      <c r="A120" s="548"/>
      <c r="B120" s="550"/>
      <c r="C120" s="277"/>
      <c r="D120" s="22" t="s">
        <v>6</v>
      </c>
      <c r="E120" s="36"/>
      <c r="F120" s="104"/>
      <c r="G120" s="105"/>
      <c r="H120" s="7"/>
      <c r="I120" s="7">
        <f>H118</f>
        <v>100</v>
      </c>
      <c r="J120" s="285"/>
      <c r="K120" s="22" t="s">
        <v>6</v>
      </c>
      <c r="L120" s="285"/>
      <c r="M120" s="285"/>
      <c r="N120" s="285"/>
      <c r="O120" s="7"/>
      <c r="P120" s="7">
        <f>O118</f>
        <v>100</v>
      </c>
      <c r="Q120" s="7">
        <f t="shared" ref="Q120" si="26">(I120+P120)/2</f>
        <v>100</v>
      </c>
      <c r="R120" s="192" t="s">
        <v>31</v>
      </c>
      <c r="S120" s="592"/>
    </row>
    <row r="121" spans="1:19" ht="115.5" x14ac:dyDescent="0.25">
      <c r="A121" s="548"/>
      <c r="B121" s="550"/>
      <c r="C121" s="274" t="s">
        <v>28</v>
      </c>
      <c r="D121" s="24" t="s">
        <v>583</v>
      </c>
      <c r="E121" s="274"/>
      <c r="F121" s="221"/>
      <c r="G121" s="281"/>
      <c r="H121" s="281"/>
      <c r="I121" s="281"/>
      <c r="J121" s="306" t="str">
        <f t="shared" ref="J121:J122" si="27">C121</f>
        <v>III</v>
      </c>
      <c r="K121" s="24" t="str">
        <f>D121</f>
        <v>Реализация дополнительных образовательных программ спортивной подготовки по олимпийским видам спорта 
Прыжки на батуте (этап совершенствования спортивного мастерства)</v>
      </c>
      <c r="L121" s="277"/>
      <c r="M121" s="307"/>
      <c r="N121" s="307"/>
      <c r="O121" s="281"/>
      <c r="P121" s="315"/>
      <c r="Q121" s="281"/>
      <c r="R121" s="284"/>
      <c r="S121" s="585"/>
    </row>
    <row r="122" spans="1:19" ht="99" x14ac:dyDescent="0.25">
      <c r="A122" s="548"/>
      <c r="B122" s="550"/>
      <c r="C122" s="17" t="s">
        <v>29</v>
      </c>
      <c r="D122" s="308" t="s">
        <v>516</v>
      </c>
      <c r="E122" s="277" t="s">
        <v>38</v>
      </c>
      <c r="F122" s="195">
        <v>0</v>
      </c>
      <c r="G122" s="195">
        <v>0</v>
      </c>
      <c r="H122" s="280">
        <v>100</v>
      </c>
      <c r="I122" s="281"/>
      <c r="J122" s="17" t="str">
        <f t="shared" si="27"/>
        <v>3.1.</v>
      </c>
      <c r="K122" s="282" t="s">
        <v>517</v>
      </c>
      <c r="L122" s="277" t="s">
        <v>38</v>
      </c>
      <c r="M122" s="277">
        <v>2</v>
      </c>
      <c r="N122" s="277">
        <v>2</v>
      </c>
      <c r="O122" s="280">
        <f t="shared" si="17"/>
        <v>100</v>
      </c>
      <c r="P122" s="315"/>
      <c r="Q122" s="281"/>
      <c r="R122" s="316"/>
      <c r="S122" s="585"/>
    </row>
    <row r="123" spans="1:19" ht="181.5" x14ac:dyDescent="0.25">
      <c r="A123" s="548"/>
      <c r="B123" s="550"/>
      <c r="C123" s="17" t="s">
        <v>30</v>
      </c>
      <c r="D123" s="308" t="s">
        <v>518</v>
      </c>
      <c r="E123" s="277" t="s">
        <v>38</v>
      </c>
      <c r="F123" s="277" t="s">
        <v>519</v>
      </c>
      <c r="G123" s="277" t="s">
        <v>519</v>
      </c>
      <c r="H123" s="195" t="s">
        <v>519</v>
      </c>
      <c r="I123" s="277"/>
      <c r="J123" s="17"/>
      <c r="K123" s="282"/>
      <c r="L123" s="277"/>
      <c r="M123" s="277"/>
      <c r="N123" s="277"/>
      <c r="O123" s="280"/>
      <c r="P123" s="315"/>
      <c r="Q123" s="281"/>
      <c r="R123" s="316"/>
      <c r="S123" s="585"/>
    </row>
    <row r="124" spans="1:19" ht="33" x14ac:dyDescent="0.25">
      <c r="A124" s="548"/>
      <c r="B124" s="550"/>
      <c r="C124" s="277"/>
      <c r="D124" s="22" t="s">
        <v>6</v>
      </c>
      <c r="E124" s="36"/>
      <c r="F124" s="104"/>
      <c r="G124" s="105"/>
      <c r="H124" s="7"/>
      <c r="I124" s="7">
        <f>H122</f>
        <v>100</v>
      </c>
      <c r="J124" s="285"/>
      <c r="K124" s="22" t="s">
        <v>6</v>
      </c>
      <c r="L124" s="285"/>
      <c r="M124" s="285"/>
      <c r="N124" s="285"/>
      <c r="O124" s="7"/>
      <c r="P124" s="7">
        <f>O122</f>
        <v>100</v>
      </c>
      <c r="Q124" s="7">
        <f t="shared" ref="Q124" si="28">(I124+P124)/2</f>
        <v>100</v>
      </c>
      <c r="R124" s="192" t="s">
        <v>31</v>
      </c>
      <c r="S124" s="592"/>
    </row>
    <row r="125" spans="1:19" ht="99" x14ac:dyDescent="0.25">
      <c r="A125" s="548"/>
      <c r="B125" s="550"/>
      <c r="C125" s="274" t="s">
        <v>42</v>
      </c>
      <c r="D125" s="24" t="s">
        <v>545</v>
      </c>
      <c r="E125" s="274"/>
      <c r="F125" s="221"/>
      <c r="G125" s="281"/>
      <c r="H125" s="281"/>
      <c r="I125" s="281"/>
      <c r="J125" s="274" t="str">
        <f t="shared" ref="J125:J161" si="29">C125</f>
        <v>IV</v>
      </c>
      <c r="K125" s="24" t="s">
        <v>361</v>
      </c>
      <c r="L125" s="274"/>
      <c r="M125" s="221"/>
      <c r="N125" s="281"/>
      <c r="O125" s="281"/>
      <c r="P125" s="281"/>
      <c r="Q125" s="281"/>
      <c r="R125" s="183"/>
      <c r="S125" s="585"/>
    </row>
    <row r="126" spans="1:19" ht="99" x14ac:dyDescent="0.25">
      <c r="A126" s="548"/>
      <c r="B126" s="550"/>
      <c r="C126" s="17" t="s">
        <v>43</v>
      </c>
      <c r="D126" s="308" t="s">
        <v>516</v>
      </c>
      <c r="E126" s="277" t="s">
        <v>38</v>
      </c>
      <c r="F126" s="195">
        <v>0</v>
      </c>
      <c r="G126" s="195">
        <v>0</v>
      </c>
      <c r="H126" s="280">
        <v>100</v>
      </c>
      <c r="I126" s="281"/>
      <c r="J126" s="17" t="str">
        <f t="shared" si="29"/>
        <v>4.1.</v>
      </c>
      <c r="K126" s="282" t="s">
        <v>517</v>
      </c>
      <c r="L126" s="277" t="s">
        <v>38</v>
      </c>
      <c r="M126" s="195">
        <v>29</v>
      </c>
      <c r="N126" s="277">
        <v>29</v>
      </c>
      <c r="O126" s="280">
        <f t="shared" si="17"/>
        <v>100</v>
      </c>
      <c r="P126" s="315"/>
      <c r="Q126" s="281"/>
      <c r="R126" s="316"/>
      <c r="S126" s="585"/>
    </row>
    <row r="127" spans="1:19" ht="181.5" x14ac:dyDescent="0.25">
      <c r="A127" s="548"/>
      <c r="B127" s="550"/>
      <c r="C127" s="17" t="s">
        <v>138</v>
      </c>
      <c r="D127" s="308" t="s">
        <v>518</v>
      </c>
      <c r="E127" s="277" t="s">
        <v>38</v>
      </c>
      <c r="F127" s="277" t="s">
        <v>519</v>
      </c>
      <c r="G127" s="277" t="s">
        <v>519</v>
      </c>
      <c r="H127" s="195" t="s">
        <v>519</v>
      </c>
      <c r="I127" s="277"/>
      <c r="J127" s="17"/>
      <c r="K127" s="282"/>
      <c r="L127" s="277"/>
      <c r="M127" s="195"/>
      <c r="N127" s="277"/>
      <c r="O127" s="280"/>
      <c r="P127" s="315"/>
      <c r="Q127" s="281"/>
      <c r="R127" s="316"/>
      <c r="S127" s="585"/>
    </row>
    <row r="128" spans="1:19" ht="33" x14ac:dyDescent="0.25">
      <c r="A128" s="548"/>
      <c r="B128" s="550"/>
      <c r="C128" s="277"/>
      <c r="D128" s="22" t="s">
        <v>6</v>
      </c>
      <c r="E128" s="36"/>
      <c r="F128" s="104"/>
      <c r="G128" s="105"/>
      <c r="H128" s="7"/>
      <c r="I128" s="7">
        <f>H126</f>
        <v>100</v>
      </c>
      <c r="J128" s="285"/>
      <c r="K128" s="22" t="s">
        <v>6</v>
      </c>
      <c r="L128" s="285"/>
      <c r="M128" s="285"/>
      <c r="N128" s="285"/>
      <c r="O128" s="7"/>
      <c r="P128" s="7">
        <f>O126</f>
        <v>100</v>
      </c>
      <c r="Q128" s="7">
        <f t="shared" ref="Q128" si="30">(I128+P128)/2</f>
        <v>100</v>
      </c>
      <c r="R128" s="192" t="s">
        <v>31</v>
      </c>
      <c r="S128" s="592"/>
    </row>
    <row r="129" spans="1:22" ht="115.5" x14ac:dyDescent="0.25">
      <c r="A129" s="548"/>
      <c r="B129" s="550"/>
      <c r="C129" s="306" t="s">
        <v>165</v>
      </c>
      <c r="D129" s="24" t="s">
        <v>546</v>
      </c>
      <c r="E129" s="274"/>
      <c r="F129" s="221"/>
      <c r="G129" s="281"/>
      <c r="H129" s="281"/>
      <c r="I129" s="281"/>
      <c r="J129" s="274" t="str">
        <f t="shared" si="29"/>
        <v>V</v>
      </c>
      <c r="K129" s="24" t="str">
        <f>D129</f>
        <v>Реализация дополнительных образовательных программ спортивной подготовки по олимпийским видам спорта 
Бокс (учебно-тренировочный этап (этап спортивной специализации))</v>
      </c>
      <c r="L129" s="277"/>
      <c r="M129" s="280"/>
      <c r="N129" s="280"/>
      <c r="O129" s="281"/>
      <c r="P129" s="315"/>
      <c r="Q129" s="281"/>
      <c r="R129" s="183"/>
      <c r="S129" s="585"/>
    </row>
    <row r="130" spans="1:22" ht="99" x14ac:dyDescent="0.25">
      <c r="A130" s="548"/>
      <c r="B130" s="550"/>
      <c r="C130" s="17" t="s">
        <v>166</v>
      </c>
      <c r="D130" s="308" t="s">
        <v>516</v>
      </c>
      <c r="E130" s="277" t="s">
        <v>38</v>
      </c>
      <c r="F130" s="195">
        <v>0</v>
      </c>
      <c r="G130" s="195">
        <v>0</v>
      </c>
      <c r="H130" s="280">
        <v>100</v>
      </c>
      <c r="I130" s="281"/>
      <c r="J130" s="17" t="str">
        <f t="shared" si="29"/>
        <v>5.1.</v>
      </c>
      <c r="K130" s="282" t="s">
        <v>517</v>
      </c>
      <c r="L130" s="277" t="s">
        <v>38</v>
      </c>
      <c r="M130" s="277">
        <v>39</v>
      </c>
      <c r="N130" s="277">
        <v>39</v>
      </c>
      <c r="O130" s="280">
        <f t="shared" si="17"/>
        <v>100</v>
      </c>
      <c r="P130" s="315"/>
      <c r="Q130" s="281"/>
      <c r="R130" s="316"/>
      <c r="S130" s="585"/>
    </row>
    <row r="131" spans="1:22" ht="181.5" x14ac:dyDescent="0.25">
      <c r="A131" s="548"/>
      <c r="B131" s="550"/>
      <c r="C131" s="17" t="s">
        <v>167</v>
      </c>
      <c r="D131" s="308" t="s">
        <v>518</v>
      </c>
      <c r="E131" s="277" t="s">
        <v>38</v>
      </c>
      <c r="F131" s="277" t="s">
        <v>519</v>
      </c>
      <c r="G131" s="277" t="s">
        <v>519</v>
      </c>
      <c r="H131" s="195" t="s">
        <v>519</v>
      </c>
      <c r="I131" s="277"/>
      <c r="J131" s="17"/>
      <c r="K131" s="282"/>
      <c r="L131" s="277"/>
      <c r="M131" s="277"/>
      <c r="N131" s="277"/>
      <c r="O131" s="280"/>
      <c r="P131" s="315"/>
      <c r="Q131" s="281"/>
      <c r="R131" s="316"/>
      <c r="S131" s="585"/>
    </row>
    <row r="132" spans="1:22" ht="33" x14ac:dyDescent="0.25">
      <c r="A132" s="548"/>
      <c r="B132" s="550"/>
      <c r="C132" s="277"/>
      <c r="D132" s="22" t="s">
        <v>6</v>
      </c>
      <c r="E132" s="36"/>
      <c r="F132" s="104"/>
      <c r="G132" s="105"/>
      <c r="H132" s="7"/>
      <c r="I132" s="7">
        <f>H130</f>
        <v>100</v>
      </c>
      <c r="J132" s="285"/>
      <c r="K132" s="22" t="s">
        <v>6</v>
      </c>
      <c r="L132" s="285"/>
      <c r="M132" s="285"/>
      <c r="N132" s="285"/>
      <c r="O132" s="7"/>
      <c r="P132" s="7">
        <f>O130</f>
        <v>100</v>
      </c>
      <c r="Q132" s="7">
        <f t="shared" ref="Q132" si="31">(I132+P132)/2</f>
        <v>100</v>
      </c>
      <c r="R132" s="192" t="s">
        <v>31</v>
      </c>
      <c r="S132" s="592"/>
    </row>
    <row r="133" spans="1:22" ht="99" x14ac:dyDescent="0.25">
      <c r="A133" s="548"/>
      <c r="B133" s="550"/>
      <c r="C133" s="306" t="s">
        <v>171</v>
      </c>
      <c r="D133" s="24" t="s">
        <v>584</v>
      </c>
      <c r="E133" s="274"/>
      <c r="F133" s="221"/>
      <c r="G133" s="281"/>
      <c r="H133" s="281"/>
      <c r="I133" s="281"/>
      <c r="J133" s="306" t="str">
        <f t="shared" si="29"/>
        <v>VI</v>
      </c>
      <c r="K133" s="24" t="str">
        <f>D133</f>
        <v>Реализация дополнительных образовательных программ спортивной подготовки по олимпийским видам спорта 
Бокс (этап совершенствования спортивного мастерства)</v>
      </c>
      <c r="L133" s="277"/>
      <c r="M133" s="307"/>
      <c r="N133" s="307"/>
      <c r="O133" s="281"/>
      <c r="P133" s="315"/>
      <c r="Q133" s="281"/>
      <c r="R133" s="183"/>
      <c r="S133" s="585"/>
    </row>
    <row r="134" spans="1:22" ht="99" x14ac:dyDescent="0.25">
      <c r="A134" s="548"/>
      <c r="B134" s="550"/>
      <c r="C134" s="17" t="s">
        <v>172</v>
      </c>
      <c r="D134" s="308" t="s">
        <v>516</v>
      </c>
      <c r="E134" s="277" t="s">
        <v>38</v>
      </c>
      <c r="F134" s="195">
        <v>0</v>
      </c>
      <c r="G134" s="195">
        <v>0</v>
      </c>
      <c r="H134" s="280">
        <v>100</v>
      </c>
      <c r="I134" s="281"/>
      <c r="J134" s="17" t="str">
        <f t="shared" si="29"/>
        <v>6.1.</v>
      </c>
      <c r="K134" s="282" t="s">
        <v>517</v>
      </c>
      <c r="L134" s="277" t="s">
        <v>38</v>
      </c>
      <c r="M134" s="277">
        <v>4</v>
      </c>
      <c r="N134" s="277">
        <v>4</v>
      </c>
      <c r="O134" s="280">
        <f t="shared" si="17"/>
        <v>100</v>
      </c>
      <c r="P134" s="315"/>
      <c r="Q134" s="281"/>
      <c r="R134" s="316"/>
      <c r="S134" s="585"/>
    </row>
    <row r="135" spans="1:22" ht="181.5" x14ac:dyDescent="0.25">
      <c r="A135" s="548"/>
      <c r="B135" s="550"/>
      <c r="C135" s="17" t="s">
        <v>173</v>
      </c>
      <c r="D135" s="308" t="s">
        <v>518</v>
      </c>
      <c r="E135" s="277" t="s">
        <v>38</v>
      </c>
      <c r="F135" s="277" t="s">
        <v>519</v>
      </c>
      <c r="G135" s="277" t="s">
        <v>519</v>
      </c>
      <c r="H135" s="195" t="s">
        <v>519</v>
      </c>
      <c r="I135" s="277"/>
      <c r="J135" s="17"/>
      <c r="K135" s="282"/>
      <c r="L135" s="277"/>
      <c r="M135" s="277"/>
      <c r="N135" s="277"/>
      <c r="O135" s="280"/>
      <c r="P135" s="315"/>
      <c r="Q135" s="281"/>
      <c r="R135" s="316"/>
      <c r="S135" s="585"/>
    </row>
    <row r="136" spans="1:22" ht="33" x14ac:dyDescent="0.25">
      <c r="A136" s="548"/>
      <c r="B136" s="550"/>
      <c r="C136" s="277"/>
      <c r="D136" s="22" t="s">
        <v>6</v>
      </c>
      <c r="E136" s="36"/>
      <c r="F136" s="104"/>
      <c r="G136" s="105"/>
      <c r="H136" s="7"/>
      <c r="I136" s="7">
        <f>H134</f>
        <v>100</v>
      </c>
      <c r="J136" s="285"/>
      <c r="K136" s="22" t="s">
        <v>6</v>
      </c>
      <c r="L136" s="285"/>
      <c r="M136" s="285"/>
      <c r="N136" s="285"/>
      <c r="O136" s="7"/>
      <c r="P136" s="7">
        <f>O134</f>
        <v>100</v>
      </c>
      <c r="Q136" s="7">
        <f t="shared" ref="Q136" si="32">(I136+P136)/2</f>
        <v>100</v>
      </c>
      <c r="R136" s="192" t="s">
        <v>31</v>
      </c>
      <c r="S136" s="592"/>
    </row>
    <row r="137" spans="1:22" ht="99" x14ac:dyDescent="0.25">
      <c r="A137" s="548"/>
      <c r="B137" s="550"/>
      <c r="C137" s="306" t="s">
        <v>209</v>
      </c>
      <c r="D137" s="24" t="s">
        <v>547</v>
      </c>
      <c r="E137" s="274"/>
      <c r="F137" s="221"/>
      <c r="G137" s="281"/>
      <c r="H137" s="281"/>
      <c r="I137" s="281"/>
      <c r="J137" s="306" t="str">
        <f t="shared" si="29"/>
        <v>VII</v>
      </c>
      <c r="K137" s="24" t="str">
        <f>D137</f>
        <v>Реализация дополнительных образовательных программ спортивной подготовки по олимпийским видам спорта 
Спортивная борьба (этап начальной подготовки)</v>
      </c>
      <c r="L137" s="277"/>
      <c r="M137" s="307"/>
      <c r="N137" s="307"/>
      <c r="O137" s="281"/>
      <c r="P137" s="315"/>
      <c r="Q137" s="281"/>
      <c r="R137" s="183"/>
      <c r="S137" s="585"/>
    </row>
    <row r="138" spans="1:22" ht="99" x14ac:dyDescent="0.25">
      <c r="A138" s="548"/>
      <c r="B138" s="550"/>
      <c r="C138" s="17" t="s">
        <v>210</v>
      </c>
      <c r="D138" s="308" t="s">
        <v>516</v>
      </c>
      <c r="E138" s="277" t="s">
        <v>38</v>
      </c>
      <c r="F138" s="195">
        <v>0</v>
      </c>
      <c r="G138" s="195">
        <v>0</v>
      </c>
      <c r="H138" s="280">
        <v>100</v>
      </c>
      <c r="I138" s="281"/>
      <c r="J138" s="17" t="str">
        <f t="shared" si="29"/>
        <v>7.1.</v>
      </c>
      <c r="K138" s="282" t="s">
        <v>517</v>
      </c>
      <c r="L138" s="277" t="s">
        <v>38</v>
      </c>
      <c r="M138" s="277">
        <v>83</v>
      </c>
      <c r="N138" s="277">
        <v>83</v>
      </c>
      <c r="O138" s="280">
        <f t="shared" si="17"/>
        <v>100</v>
      </c>
      <c r="P138" s="315"/>
      <c r="Q138" s="281"/>
      <c r="R138" s="316"/>
      <c r="S138" s="585"/>
    </row>
    <row r="139" spans="1:22" ht="181.5" x14ac:dyDescent="0.25">
      <c r="A139" s="548"/>
      <c r="B139" s="550"/>
      <c r="C139" s="17" t="s">
        <v>214</v>
      </c>
      <c r="D139" s="308" t="s">
        <v>518</v>
      </c>
      <c r="E139" s="277" t="s">
        <v>38</v>
      </c>
      <c r="F139" s="277" t="s">
        <v>519</v>
      </c>
      <c r="G139" s="277" t="s">
        <v>519</v>
      </c>
      <c r="H139" s="195" t="s">
        <v>519</v>
      </c>
      <c r="I139" s="277"/>
      <c r="J139" s="17"/>
      <c r="K139" s="282"/>
      <c r="L139" s="277"/>
      <c r="M139" s="277"/>
      <c r="N139" s="277"/>
      <c r="O139" s="280"/>
      <c r="P139" s="315"/>
      <c r="Q139" s="281"/>
      <c r="R139" s="316"/>
      <c r="S139" s="585"/>
    </row>
    <row r="140" spans="1:22" ht="33" x14ac:dyDescent="0.25">
      <c r="A140" s="548"/>
      <c r="B140" s="550"/>
      <c r="C140" s="277"/>
      <c r="D140" s="22" t="s">
        <v>6</v>
      </c>
      <c r="E140" s="36"/>
      <c r="F140" s="104"/>
      <c r="G140" s="105"/>
      <c r="H140" s="7"/>
      <c r="I140" s="7">
        <f>H138</f>
        <v>100</v>
      </c>
      <c r="J140" s="285"/>
      <c r="K140" s="22" t="s">
        <v>6</v>
      </c>
      <c r="L140" s="285"/>
      <c r="M140" s="285"/>
      <c r="N140" s="285"/>
      <c r="O140" s="7"/>
      <c r="P140" s="7">
        <f>O138</f>
        <v>100</v>
      </c>
      <c r="Q140" s="7">
        <f t="shared" ref="Q140" si="33">(I140+P140)/2</f>
        <v>100</v>
      </c>
      <c r="R140" s="192" t="s">
        <v>31</v>
      </c>
      <c r="S140" s="592"/>
    </row>
    <row r="141" spans="1:22" ht="115.5" x14ac:dyDescent="0.25">
      <c r="A141" s="548"/>
      <c r="B141" s="550"/>
      <c r="C141" s="306" t="s">
        <v>211</v>
      </c>
      <c r="D141" s="24" t="s">
        <v>548</v>
      </c>
      <c r="E141" s="277"/>
      <c r="F141" s="307"/>
      <c r="G141" s="280"/>
      <c r="H141" s="281"/>
      <c r="I141" s="281"/>
      <c r="J141" s="306" t="str">
        <f>C141</f>
        <v>VIII</v>
      </c>
      <c r="K141" s="24" t="str">
        <f>D141</f>
        <v>Реализация дополнительных образовательных программ спортивной подготовки по олимпийским видам спорта 
Спортивная борьба (учебно-тренировочный этап (этап спортивной специализации))</v>
      </c>
      <c r="L141" s="277"/>
      <c r="M141" s="307"/>
      <c r="N141" s="307"/>
      <c r="O141" s="281"/>
      <c r="P141" s="174"/>
      <c r="Q141" s="281"/>
      <c r="R141" s="183"/>
      <c r="S141" s="585"/>
    </row>
    <row r="142" spans="1:22" ht="99" x14ac:dyDescent="0.25">
      <c r="A142" s="548"/>
      <c r="B142" s="550"/>
      <c r="C142" s="17" t="s">
        <v>212</v>
      </c>
      <c r="D142" s="308" t="s">
        <v>516</v>
      </c>
      <c r="E142" s="277" t="s">
        <v>38</v>
      </c>
      <c r="F142" s="195">
        <v>0</v>
      </c>
      <c r="G142" s="195">
        <v>0</v>
      </c>
      <c r="H142" s="280">
        <v>100</v>
      </c>
      <c r="I142" s="281"/>
      <c r="J142" s="17" t="str">
        <f>C142</f>
        <v>8.1.</v>
      </c>
      <c r="K142" s="282" t="s">
        <v>517</v>
      </c>
      <c r="L142" s="277" t="s">
        <v>38</v>
      </c>
      <c r="M142" s="277">
        <v>71</v>
      </c>
      <c r="N142" s="277">
        <v>71</v>
      </c>
      <c r="O142" s="280">
        <f t="shared" ref="O142:O202" si="34">IF(N142/M142*100&gt;110,110,N142/M142*100)</f>
        <v>100</v>
      </c>
      <c r="P142" s="315"/>
      <c r="Q142" s="281"/>
      <c r="R142" s="316"/>
      <c r="S142" s="585"/>
    </row>
    <row r="143" spans="1:22" ht="181.5" x14ac:dyDescent="0.25">
      <c r="A143" s="548"/>
      <c r="B143" s="550"/>
      <c r="C143" s="17" t="s">
        <v>257</v>
      </c>
      <c r="D143" s="308" t="s">
        <v>518</v>
      </c>
      <c r="E143" s="277" t="s">
        <v>38</v>
      </c>
      <c r="F143" s="277" t="s">
        <v>519</v>
      </c>
      <c r="G143" s="277" t="s">
        <v>519</v>
      </c>
      <c r="H143" s="195" t="s">
        <v>519</v>
      </c>
      <c r="I143" s="277"/>
      <c r="J143" s="17"/>
      <c r="K143" s="282"/>
      <c r="L143" s="277"/>
      <c r="M143" s="277"/>
      <c r="N143" s="277"/>
      <c r="O143" s="280"/>
      <c r="P143" s="315"/>
      <c r="Q143" s="281"/>
      <c r="R143" s="316"/>
      <c r="S143" s="585"/>
    </row>
    <row r="144" spans="1:22" ht="33" x14ac:dyDescent="0.25">
      <c r="A144" s="548"/>
      <c r="B144" s="550"/>
      <c r="C144" s="277"/>
      <c r="D144" s="22" t="s">
        <v>6</v>
      </c>
      <c r="E144" s="36"/>
      <c r="F144" s="104"/>
      <c r="G144" s="105"/>
      <c r="H144" s="7"/>
      <c r="I144" s="7">
        <f>H142</f>
        <v>100</v>
      </c>
      <c r="J144" s="285"/>
      <c r="K144" s="22" t="s">
        <v>6</v>
      </c>
      <c r="L144" s="285"/>
      <c r="M144" s="285"/>
      <c r="N144" s="285"/>
      <c r="O144" s="7"/>
      <c r="P144" s="7">
        <f>O142</f>
        <v>100</v>
      </c>
      <c r="Q144" s="7">
        <f t="shared" ref="Q144" si="35">(I144+P144)/2</f>
        <v>100</v>
      </c>
      <c r="R144" s="192" t="s">
        <v>31</v>
      </c>
      <c r="S144" s="592"/>
      <c r="V144" s="196"/>
    </row>
    <row r="145" spans="1:22" ht="115.5" x14ac:dyDescent="0.25">
      <c r="A145" s="548"/>
      <c r="B145" s="550"/>
      <c r="C145" s="306" t="s">
        <v>372</v>
      </c>
      <c r="D145" s="24" t="s">
        <v>549</v>
      </c>
      <c r="E145" s="277"/>
      <c r="F145" s="307"/>
      <c r="G145" s="280"/>
      <c r="H145" s="281"/>
      <c r="I145" s="281"/>
      <c r="J145" s="306" t="str">
        <f>C145</f>
        <v>IX</v>
      </c>
      <c r="K145" s="24" t="str">
        <f>D145</f>
        <v>Реализация дополнительных образовательных программ спортивной подготовки по олимпийским видам спорта 
Плавание (учебно-тренировочный этап (этап спортивной специализации))</v>
      </c>
      <c r="L145" s="277"/>
      <c r="M145" s="307"/>
      <c r="N145" s="307"/>
      <c r="O145" s="281"/>
      <c r="P145" s="174"/>
      <c r="Q145" s="281"/>
      <c r="R145" s="183"/>
      <c r="S145" s="585"/>
      <c r="V145" s="320"/>
    </row>
    <row r="146" spans="1:22" ht="99" x14ac:dyDescent="0.25">
      <c r="A146" s="548"/>
      <c r="B146" s="550"/>
      <c r="C146" s="17" t="s">
        <v>373</v>
      </c>
      <c r="D146" s="308" t="s">
        <v>516</v>
      </c>
      <c r="E146" s="277" t="s">
        <v>38</v>
      </c>
      <c r="F146" s="195">
        <v>0</v>
      </c>
      <c r="G146" s="195">
        <v>0</v>
      </c>
      <c r="H146" s="280">
        <v>100</v>
      </c>
      <c r="I146" s="281"/>
      <c r="J146" s="17" t="str">
        <f>C146</f>
        <v>9.1.</v>
      </c>
      <c r="K146" s="282" t="s">
        <v>517</v>
      </c>
      <c r="L146" s="277" t="s">
        <v>38</v>
      </c>
      <c r="M146" s="277">
        <v>50</v>
      </c>
      <c r="N146" s="277">
        <v>50</v>
      </c>
      <c r="O146" s="280">
        <f t="shared" si="34"/>
        <v>100</v>
      </c>
      <c r="P146" s="315"/>
      <c r="Q146" s="281"/>
      <c r="R146" s="316"/>
      <c r="S146" s="585"/>
      <c r="V146" s="319"/>
    </row>
    <row r="147" spans="1:22" ht="181.5" x14ac:dyDescent="0.25">
      <c r="A147" s="548"/>
      <c r="B147" s="550"/>
      <c r="C147" s="17" t="s">
        <v>374</v>
      </c>
      <c r="D147" s="308" t="s">
        <v>518</v>
      </c>
      <c r="E147" s="277" t="s">
        <v>38</v>
      </c>
      <c r="F147" s="277" t="s">
        <v>519</v>
      </c>
      <c r="G147" s="277" t="s">
        <v>519</v>
      </c>
      <c r="H147" s="195" t="s">
        <v>519</v>
      </c>
      <c r="I147" s="277"/>
      <c r="J147" s="17"/>
      <c r="K147" s="282"/>
      <c r="L147" s="277"/>
      <c r="M147" s="277"/>
      <c r="N147" s="277"/>
      <c r="O147" s="280"/>
      <c r="P147" s="315"/>
      <c r="Q147" s="281"/>
      <c r="R147" s="316"/>
      <c r="S147" s="585"/>
      <c r="V147" s="319"/>
    </row>
    <row r="148" spans="1:22" ht="33" x14ac:dyDescent="0.25">
      <c r="A148" s="548"/>
      <c r="B148" s="550"/>
      <c r="C148" s="277"/>
      <c r="D148" s="22" t="s">
        <v>6</v>
      </c>
      <c r="E148" s="36"/>
      <c r="F148" s="104"/>
      <c r="G148" s="105"/>
      <c r="H148" s="7"/>
      <c r="I148" s="7">
        <f>H146</f>
        <v>100</v>
      </c>
      <c r="J148" s="285"/>
      <c r="K148" s="22" t="s">
        <v>6</v>
      </c>
      <c r="L148" s="285"/>
      <c r="M148" s="285"/>
      <c r="N148" s="285"/>
      <c r="O148" s="7"/>
      <c r="P148" s="7">
        <f>O146</f>
        <v>100</v>
      </c>
      <c r="Q148" s="7">
        <f t="shared" ref="Q148" si="36">(I148+P148)/2</f>
        <v>100</v>
      </c>
      <c r="R148" s="192" t="s">
        <v>31</v>
      </c>
      <c r="S148" s="592"/>
      <c r="V148" s="196"/>
    </row>
    <row r="149" spans="1:22" ht="115.5" x14ac:dyDescent="0.25">
      <c r="A149" s="548"/>
      <c r="B149" s="550"/>
      <c r="C149" s="306" t="s">
        <v>412</v>
      </c>
      <c r="D149" s="24" t="s">
        <v>585</v>
      </c>
      <c r="E149" s="277"/>
      <c r="F149" s="307"/>
      <c r="G149" s="280"/>
      <c r="H149" s="281"/>
      <c r="I149" s="281"/>
      <c r="J149" s="306" t="str">
        <f>C149</f>
        <v>X</v>
      </c>
      <c r="K149" s="24" t="str">
        <f>D149</f>
        <v>Реализация дополнительных образовательных программ спортивной подготовки по олимпийским видам спорта 
Плавание (этап совершенствования спортивного мастерства)</v>
      </c>
      <c r="L149" s="277"/>
      <c r="M149" s="307"/>
      <c r="N149" s="307"/>
      <c r="O149" s="281"/>
      <c r="P149" s="174"/>
      <c r="Q149" s="281"/>
      <c r="R149" s="183"/>
      <c r="S149" s="585"/>
      <c r="V149" s="196"/>
    </row>
    <row r="150" spans="1:22" ht="99" x14ac:dyDescent="0.25">
      <c r="A150" s="548"/>
      <c r="B150" s="550"/>
      <c r="C150" s="17" t="s">
        <v>413</v>
      </c>
      <c r="D150" s="308" t="s">
        <v>516</v>
      </c>
      <c r="E150" s="277" t="s">
        <v>38</v>
      </c>
      <c r="F150" s="195">
        <v>0</v>
      </c>
      <c r="G150" s="195">
        <v>0</v>
      </c>
      <c r="H150" s="280">
        <v>100</v>
      </c>
      <c r="I150" s="281"/>
      <c r="J150" s="17" t="str">
        <f>C150</f>
        <v>10.1.</v>
      </c>
      <c r="K150" s="282" t="s">
        <v>517</v>
      </c>
      <c r="L150" s="277" t="s">
        <v>38</v>
      </c>
      <c r="M150" s="277">
        <v>1</v>
      </c>
      <c r="N150" s="277">
        <v>1</v>
      </c>
      <c r="O150" s="280">
        <f t="shared" si="34"/>
        <v>100</v>
      </c>
      <c r="P150" s="315"/>
      <c r="Q150" s="281"/>
      <c r="R150" s="316"/>
      <c r="S150" s="585"/>
      <c r="V150" s="196"/>
    </row>
    <row r="151" spans="1:22" ht="181.5" x14ac:dyDescent="0.25">
      <c r="A151" s="548"/>
      <c r="B151" s="550"/>
      <c r="C151" s="17" t="s">
        <v>446</v>
      </c>
      <c r="D151" s="308" t="s">
        <v>518</v>
      </c>
      <c r="E151" s="277" t="s">
        <v>38</v>
      </c>
      <c r="F151" s="277" t="s">
        <v>519</v>
      </c>
      <c r="G151" s="277" t="s">
        <v>519</v>
      </c>
      <c r="H151" s="195" t="s">
        <v>519</v>
      </c>
      <c r="I151" s="277"/>
      <c r="J151" s="17"/>
      <c r="K151" s="282"/>
      <c r="L151" s="277"/>
      <c r="M151" s="277"/>
      <c r="N151" s="277"/>
      <c r="O151" s="280"/>
      <c r="P151" s="315"/>
      <c r="Q151" s="281"/>
      <c r="R151" s="316"/>
      <c r="S151" s="585"/>
      <c r="V151" s="196"/>
    </row>
    <row r="152" spans="1:22" ht="33" x14ac:dyDescent="0.25">
      <c r="A152" s="548"/>
      <c r="B152" s="550"/>
      <c r="C152" s="277"/>
      <c r="D152" s="22" t="s">
        <v>6</v>
      </c>
      <c r="E152" s="36"/>
      <c r="F152" s="104"/>
      <c r="G152" s="105"/>
      <c r="H152" s="7"/>
      <c r="I152" s="7">
        <f>H150</f>
        <v>100</v>
      </c>
      <c r="J152" s="285"/>
      <c r="K152" s="22" t="s">
        <v>6</v>
      </c>
      <c r="L152" s="285"/>
      <c r="M152" s="285"/>
      <c r="N152" s="285"/>
      <c r="O152" s="7"/>
      <c r="P152" s="7">
        <f>O150</f>
        <v>100</v>
      </c>
      <c r="Q152" s="7">
        <f t="shared" ref="Q152" si="37">(I152+P152)/2</f>
        <v>100</v>
      </c>
      <c r="R152" s="192" t="s">
        <v>31</v>
      </c>
      <c r="S152" s="592"/>
      <c r="V152" s="196"/>
    </row>
    <row r="153" spans="1:22" ht="115.5" x14ac:dyDescent="0.25">
      <c r="A153" s="548"/>
      <c r="B153" s="550"/>
      <c r="C153" s="306" t="s">
        <v>411</v>
      </c>
      <c r="D153" s="24" t="s">
        <v>550</v>
      </c>
      <c r="E153" s="277"/>
      <c r="F153" s="307"/>
      <c r="G153" s="280"/>
      <c r="H153" s="281"/>
      <c r="I153" s="281"/>
      <c r="J153" s="306" t="str">
        <f>C153</f>
        <v>XI</v>
      </c>
      <c r="K153" s="24" t="str">
        <f>D153</f>
        <v>Реализация дополнительных образовательных программ спортивной подготовки по неолимпийским видам спорта 
Тхэквондо ИТФ (учебно-тренировочный этап (этап спортивной специализации))</v>
      </c>
      <c r="L153" s="277"/>
      <c r="M153" s="307"/>
      <c r="N153" s="307"/>
      <c r="O153" s="281"/>
      <c r="P153" s="174"/>
      <c r="Q153" s="281"/>
      <c r="R153" s="183"/>
      <c r="S153" s="585"/>
      <c r="V153" s="320"/>
    </row>
    <row r="154" spans="1:22" ht="99" x14ac:dyDescent="0.25">
      <c r="A154" s="548"/>
      <c r="B154" s="550"/>
      <c r="C154" s="17" t="s">
        <v>417</v>
      </c>
      <c r="D154" s="308" t="s">
        <v>516</v>
      </c>
      <c r="E154" s="277" t="s">
        <v>38</v>
      </c>
      <c r="F154" s="195">
        <v>0</v>
      </c>
      <c r="G154" s="195">
        <v>0</v>
      </c>
      <c r="H154" s="280">
        <v>100</v>
      </c>
      <c r="I154" s="281"/>
      <c r="J154" s="17" t="str">
        <f>C154</f>
        <v>11.1.</v>
      </c>
      <c r="K154" s="282" t="s">
        <v>517</v>
      </c>
      <c r="L154" s="277" t="s">
        <v>38</v>
      </c>
      <c r="M154" s="277">
        <v>11</v>
      </c>
      <c r="N154" s="277">
        <v>11</v>
      </c>
      <c r="O154" s="280">
        <f t="shared" si="34"/>
        <v>100</v>
      </c>
      <c r="P154" s="315"/>
      <c r="Q154" s="281"/>
      <c r="R154" s="316"/>
      <c r="S154" s="585"/>
      <c r="V154" s="319"/>
    </row>
    <row r="155" spans="1:22" ht="181.5" x14ac:dyDescent="0.25">
      <c r="A155" s="548"/>
      <c r="B155" s="550"/>
      <c r="C155" s="17" t="s">
        <v>418</v>
      </c>
      <c r="D155" s="308" t="s">
        <v>518</v>
      </c>
      <c r="E155" s="277" t="s">
        <v>38</v>
      </c>
      <c r="F155" s="277" t="s">
        <v>519</v>
      </c>
      <c r="G155" s="277" t="s">
        <v>519</v>
      </c>
      <c r="H155" s="195" t="s">
        <v>519</v>
      </c>
      <c r="I155" s="277"/>
      <c r="J155" s="17"/>
      <c r="K155" s="282"/>
      <c r="L155" s="277"/>
      <c r="M155" s="277"/>
      <c r="N155" s="277"/>
      <c r="O155" s="280"/>
      <c r="P155" s="315"/>
      <c r="Q155" s="281"/>
      <c r="R155" s="316"/>
      <c r="S155" s="585"/>
      <c r="V155" s="319"/>
    </row>
    <row r="156" spans="1:22" ht="33" x14ac:dyDescent="0.25">
      <c r="A156" s="548"/>
      <c r="B156" s="550"/>
      <c r="C156" s="277"/>
      <c r="D156" s="22" t="s">
        <v>6</v>
      </c>
      <c r="E156" s="36"/>
      <c r="F156" s="104"/>
      <c r="G156" s="105"/>
      <c r="H156" s="7"/>
      <c r="I156" s="7">
        <f>H154</f>
        <v>100</v>
      </c>
      <c r="J156" s="285"/>
      <c r="K156" s="22" t="s">
        <v>6</v>
      </c>
      <c r="L156" s="285"/>
      <c r="M156" s="285"/>
      <c r="N156" s="285"/>
      <c r="O156" s="7"/>
      <c r="P156" s="7">
        <f>O154</f>
        <v>100</v>
      </c>
      <c r="Q156" s="7">
        <f t="shared" ref="Q156" si="38">(I156+P156)/2</f>
        <v>100</v>
      </c>
      <c r="R156" s="192" t="s">
        <v>31</v>
      </c>
      <c r="S156" s="592"/>
      <c r="V156" s="196"/>
    </row>
    <row r="157" spans="1:22" ht="67.5" customHeight="1" x14ac:dyDescent="0.25">
      <c r="A157" s="548"/>
      <c r="B157" s="550"/>
      <c r="C157" s="306" t="s">
        <v>416</v>
      </c>
      <c r="D157" s="24" t="s">
        <v>213</v>
      </c>
      <c r="E157" s="277"/>
      <c r="F157" s="195"/>
      <c r="G157" s="280"/>
      <c r="H157" s="281"/>
      <c r="I157" s="281"/>
      <c r="J157" s="306" t="str">
        <f t="shared" si="29"/>
        <v>XII</v>
      </c>
      <c r="K157" s="24" t="str">
        <f>D157</f>
        <v>Реализация дополнительных общеразвивающих программ</v>
      </c>
      <c r="L157" s="277"/>
      <c r="M157" s="277"/>
      <c r="N157" s="277"/>
      <c r="O157" s="281"/>
      <c r="P157" s="315"/>
      <c r="Q157" s="281"/>
      <c r="R157" s="326"/>
      <c r="S157" s="585"/>
      <c r="V157" s="320"/>
    </row>
    <row r="158" spans="1:22" x14ac:dyDescent="0.25">
      <c r="A158" s="548"/>
      <c r="B158" s="550"/>
      <c r="C158" s="17" t="s">
        <v>419</v>
      </c>
      <c r="D158" s="282" t="s">
        <v>519</v>
      </c>
      <c r="E158" s="282" t="s">
        <v>519</v>
      </c>
      <c r="F158" s="282" t="s">
        <v>519</v>
      </c>
      <c r="G158" s="282" t="s">
        <v>519</v>
      </c>
      <c r="H158" s="195" t="s">
        <v>519</v>
      </c>
      <c r="I158" s="282"/>
      <c r="J158" s="17" t="str">
        <f t="shared" si="29"/>
        <v>12.1.</v>
      </c>
      <c r="K158" s="322" t="s">
        <v>205</v>
      </c>
      <c r="L158" s="277" t="s">
        <v>206</v>
      </c>
      <c r="M158" s="323">
        <v>25248</v>
      </c>
      <c r="N158" s="323">
        <v>23648</v>
      </c>
      <c r="O158" s="280">
        <f t="shared" si="34"/>
        <v>93.662864385297851</v>
      </c>
      <c r="P158" s="315"/>
      <c r="Q158" s="281"/>
      <c r="R158" s="316"/>
      <c r="S158" s="585"/>
      <c r="V158" s="319"/>
    </row>
    <row r="159" spans="1:22" ht="33" x14ac:dyDescent="0.25">
      <c r="A159" s="548"/>
      <c r="B159" s="550"/>
      <c r="C159" s="277"/>
      <c r="D159" s="22" t="s">
        <v>6</v>
      </c>
      <c r="E159" s="36"/>
      <c r="F159" s="104"/>
      <c r="G159" s="105"/>
      <c r="H159" s="7"/>
      <c r="I159" s="7" t="s">
        <v>582</v>
      </c>
      <c r="J159" s="285"/>
      <c r="K159" s="22" t="s">
        <v>6</v>
      </c>
      <c r="L159" s="285"/>
      <c r="M159" s="285"/>
      <c r="N159" s="285"/>
      <c r="O159" s="7"/>
      <c r="P159" s="7">
        <f>O158</f>
        <v>93.662864385297851</v>
      </c>
      <c r="Q159" s="7">
        <f>P159</f>
        <v>93.662864385297851</v>
      </c>
      <c r="R159" s="192" t="s">
        <v>376</v>
      </c>
      <c r="S159" s="592"/>
      <c r="V159" s="320"/>
    </row>
    <row r="160" spans="1:22" ht="49.5" x14ac:dyDescent="0.25">
      <c r="A160" s="548"/>
      <c r="B160" s="550"/>
      <c r="C160" s="306" t="s">
        <v>448</v>
      </c>
      <c r="D160" s="24" t="s">
        <v>315</v>
      </c>
      <c r="E160" s="274"/>
      <c r="F160" s="221"/>
      <c r="G160" s="281"/>
      <c r="H160" s="281"/>
      <c r="I160" s="281"/>
      <c r="J160" s="306" t="str">
        <f t="shared" si="29"/>
        <v>XIII</v>
      </c>
      <c r="K160" s="24" t="str">
        <f>D160</f>
        <v>Организация мероприятий по подготовке спортивных сборных команд</v>
      </c>
      <c r="L160" s="277"/>
      <c r="M160" s="277"/>
      <c r="N160" s="277"/>
      <c r="O160" s="281"/>
      <c r="P160" s="315"/>
      <c r="Q160" s="281"/>
      <c r="R160" s="326"/>
      <c r="S160" s="585"/>
      <c r="V160" s="319"/>
    </row>
    <row r="161" spans="1:22" ht="79.5" customHeight="1" x14ac:dyDescent="0.25">
      <c r="A161" s="548"/>
      <c r="B161" s="550"/>
      <c r="C161" s="17" t="s">
        <v>449</v>
      </c>
      <c r="D161" s="282" t="s">
        <v>316</v>
      </c>
      <c r="E161" s="277" t="s">
        <v>25</v>
      </c>
      <c r="F161" s="195">
        <v>5</v>
      </c>
      <c r="G161" s="280">
        <v>25.4</v>
      </c>
      <c r="H161" s="280">
        <f>IF(G161/F161*100&gt;100,100,G161/F161*100)</f>
        <v>100</v>
      </c>
      <c r="I161" s="281"/>
      <c r="J161" s="17" t="str">
        <f t="shared" si="29"/>
        <v>13.1.</v>
      </c>
      <c r="K161" s="282" t="s">
        <v>415</v>
      </c>
      <c r="L161" s="277" t="s">
        <v>38</v>
      </c>
      <c r="M161" s="277">
        <v>156</v>
      </c>
      <c r="N161" s="277">
        <v>156</v>
      </c>
      <c r="O161" s="280">
        <f t="shared" si="34"/>
        <v>100</v>
      </c>
      <c r="P161" s="315"/>
      <c r="Q161" s="281"/>
      <c r="R161" s="316"/>
      <c r="S161" s="585"/>
    </row>
    <row r="162" spans="1:22" ht="33" x14ac:dyDescent="0.25">
      <c r="A162" s="549"/>
      <c r="B162" s="551"/>
      <c r="C162" s="396"/>
      <c r="D162" s="22" t="s">
        <v>6</v>
      </c>
      <c r="E162" s="397"/>
      <c r="F162" s="398"/>
      <c r="G162" s="399"/>
      <c r="H162" s="7"/>
      <c r="I162" s="7">
        <f>H161</f>
        <v>100</v>
      </c>
      <c r="J162" s="7"/>
      <c r="K162" s="22" t="s">
        <v>6</v>
      </c>
      <c r="L162" s="7"/>
      <c r="M162" s="7"/>
      <c r="N162" s="7"/>
      <c r="O162" s="7"/>
      <c r="P162" s="7">
        <f>O161</f>
        <v>100</v>
      </c>
      <c r="Q162" s="7">
        <f>(I162+P162)/2</f>
        <v>100</v>
      </c>
      <c r="R162" s="192" t="s">
        <v>31</v>
      </c>
      <c r="S162" s="593"/>
    </row>
    <row r="163" spans="1:22" ht="115.5" x14ac:dyDescent="0.25">
      <c r="A163" s="547" t="s">
        <v>76</v>
      </c>
      <c r="B163" s="540" t="s">
        <v>551</v>
      </c>
      <c r="C163" s="306" t="s">
        <v>12</v>
      </c>
      <c r="D163" s="24" t="s">
        <v>522</v>
      </c>
      <c r="E163" s="277"/>
      <c r="F163" s="195"/>
      <c r="G163" s="280"/>
      <c r="H163" s="281"/>
      <c r="I163" s="281"/>
      <c r="J163" s="306" t="s">
        <v>12</v>
      </c>
      <c r="K163" s="24" t="str">
        <f>D163</f>
        <v>Реализация дополнительных образовательных программ спортивной подготовки по олимпийским видам спорта 
Баскетбол (учебно-тренировочный этап (этап спортивной специализации))</v>
      </c>
      <c r="L163" s="277"/>
      <c r="M163" s="307"/>
      <c r="N163" s="307"/>
      <c r="O163" s="281"/>
      <c r="P163" s="174"/>
      <c r="Q163" s="281"/>
      <c r="R163" s="183"/>
      <c r="S163" s="581" t="s">
        <v>286</v>
      </c>
    </row>
    <row r="164" spans="1:22" ht="99" x14ac:dyDescent="0.25">
      <c r="A164" s="548"/>
      <c r="B164" s="550"/>
      <c r="C164" s="17" t="s">
        <v>7</v>
      </c>
      <c r="D164" s="308" t="s">
        <v>516</v>
      </c>
      <c r="E164" s="277" t="s">
        <v>38</v>
      </c>
      <c r="F164" s="195">
        <v>0</v>
      </c>
      <c r="G164" s="195">
        <v>0</v>
      </c>
      <c r="H164" s="280">
        <v>100</v>
      </c>
      <c r="I164" s="281"/>
      <c r="J164" s="17" t="s">
        <v>37</v>
      </c>
      <c r="K164" s="282" t="s">
        <v>517</v>
      </c>
      <c r="L164" s="277" t="s">
        <v>38</v>
      </c>
      <c r="M164" s="277">
        <v>12</v>
      </c>
      <c r="N164" s="277">
        <v>12</v>
      </c>
      <c r="O164" s="280">
        <f t="shared" si="34"/>
        <v>100</v>
      </c>
      <c r="P164" s="315"/>
      <c r="Q164" s="281"/>
      <c r="R164" s="316"/>
      <c r="S164" s="585"/>
    </row>
    <row r="165" spans="1:22" ht="181.5" x14ac:dyDescent="0.25">
      <c r="A165" s="548"/>
      <c r="B165" s="550"/>
      <c r="C165" s="17" t="s">
        <v>8</v>
      </c>
      <c r="D165" s="308" t="s">
        <v>518</v>
      </c>
      <c r="E165" s="277" t="s">
        <v>38</v>
      </c>
      <c r="F165" s="277" t="s">
        <v>519</v>
      </c>
      <c r="G165" s="277" t="s">
        <v>519</v>
      </c>
      <c r="H165" s="195" t="s">
        <v>519</v>
      </c>
      <c r="I165" s="277"/>
      <c r="J165" s="17"/>
      <c r="K165" s="282"/>
      <c r="L165" s="277"/>
      <c r="M165" s="277"/>
      <c r="N165" s="277"/>
      <c r="O165" s="280"/>
      <c r="P165" s="315"/>
      <c r="Q165" s="281"/>
      <c r="R165" s="316"/>
      <c r="S165" s="585"/>
    </row>
    <row r="166" spans="1:22" ht="33" x14ac:dyDescent="0.25">
      <c r="A166" s="548"/>
      <c r="B166" s="550"/>
      <c r="C166" s="277"/>
      <c r="D166" s="22" t="s">
        <v>6</v>
      </c>
      <c r="E166" s="36"/>
      <c r="F166" s="104"/>
      <c r="G166" s="105"/>
      <c r="H166" s="7"/>
      <c r="I166" s="7">
        <f>H164</f>
        <v>100</v>
      </c>
      <c r="J166" s="285"/>
      <c r="K166" s="22" t="s">
        <v>6</v>
      </c>
      <c r="L166" s="285"/>
      <c r="M166" s="285"/>
      <c r="N166" s="285"/>
      <c r="O166" s="7"/>
      <c r="P166" s="7">
        <f>O164</f>
        <v>100</v>
      </c>
      <c r="Q166" s="7">
        <f t="shared" ref="Q166:Q194" si="39">(I166+P166)/2</f>
        <v>100</v>
      </c>
      <c r="R166" s="192" t="s">
        <v>31</v>
      </c>
      <c r="S166" s="592"/>
      <c r="V166" s="196"/>
    </row>
    <row r="167" spans="1:22" ht="99" x14ac:dyDescent="0.25">
      <c r="A167" s="548"/>
      <c r="B167" s="550"/>
      <c r="C167" s="306" t="s">
        <v>13</v>
      </c>
      <c r="D167" s="24" t="s">
        <v>545</v>
      </c>
      <c r="E167" s="277"/>
      <c r="F167" s="195"/>
      <c r="G167" s="280"/>
      <c r="H167" s="281"/>
      <c r="I167" s="281"/>
      <c r="J167" s="306" t="str">
        <f>C167</f>
        <v>II</v>
      </c>
      <c r="K167" s="24" t="str">
        <f>D167</f>
        <v>Реализация дополнительных образовательных программ спортивной подготовки по олимпийским видам спорта 
Бокс (этап начальной подготовки)</v>
      </c>
      <c r="L167" s="277"/>
      <c r="M167" s="307"/>
      <c r="N167" s="307"/>
      <c r="O167" s="281"/>
      <c r="P167" s="174"/>
      <c r="Q167" s="281"/>
      <c r="R167" s="183"/>
      <c r="S167" s="585"/>
    </row>
    <row r="168" spans="1:22" ht="99" x14ac:dyDescent="0.25">
      <c r="A168" s="548"/>
      <c r="B168" s="550"/>
      <c r="C168" s="17" t="s">
        <v>14</v>
      </c>
      <c r="D168" s="308" t="s">
        <v>516</v>
      </c>
      <c r="E168" s="277" t="s">
        <v>38</v>
      </c>
      <c r="F168" s="195">
        <v>0</v>
      </c>
      <c r="G168" s="195">
        <v>0</v>
      </c>
      <c r="H168" s="280">
        <v>100</v>
      </c>
      <c r="I168" s="281"/>
      <c r="J168" s="17" t="str">
        <f t="shared" ref="J168:J199" si="40">C168</f>
        <v>2.1.</v>
      </c>
      <c r="K168" s="282" t="s">
        <v>517</v>
      </c>
      <c r="L168" s="277" t="s">
        <v>38</v>
      </c>
      <c r="M168" s="277">
        <v>58</v>
      </c>
      <c r="N168" s="277">
        <v>58</v>
      </c>
      <c r="O168" s="280">
        <f t="shared" si="34"/>
        <v>100</v>
      </c>
      <c r="P168" s="315"/>
      <c r="Q168" s="281"/>
      <c r="R168" s="316"/>
      <c r="S168" s="585"/>
    </row>
    <row r="169" spans="1:22" ht="181.5" x14ac:dyDescent="0.25">
      <c r="A169" s="548"/>
      <c r="B169" s="550"/>
      <c r="C169" s="17" t="s">
        <v>15</v>
      </c>
      <c r="D169" s="308" t="s">
        <v>518</v>
      </c>
      <c r="E169" s="277" t="s">
        <v>38</v>
      </c>
      <c r="F169" s="277" t="s">
        <v>519</v>
      </c>
      <c r="G169" s="277" t="s">
        <v>519</v>
      </c>
      <c r="H169" s="195" t="s">
        <v>519</v>
      </c>
      <c r="I169" s="277"/>
      <c r="J169" s="17"/>
      <c r="K169" s="282"/>
      <c r="L169" s="277"/>
      <c r="M169" s="277"/>
      <c r="N169" s="277"/>
      <c r="O169" s="280"/>
      <c r="P169" s="315"/>
      <c r="Q169" s="281"/>
      <c r="R169" s="316"/>
      <c r="S169" s="585"/>
    </row>
    <row r="170" spans="1:22" ht="33" x14ac:dyDescent="0.25">
      <c r="A170" s="548"/>
      <c r="B170" s="550"/>
      <c r="C170" s="277"/>
      <c r="D170" s="22" t="s">
        <v>6</v>
      </c>
      <c r="E170" s="36"/>
      <c r="F170" s="104"/>
      <c r="G170" s="105"/>
      <c r="H170" s="7"/>
      <c r="I170" s="7">
        <f>H168</f>
        <v>100</v>
      </c>
      <c r="J170" s="285"/>
      <c r="K170" s="22" t="s">
        <v>6</v>
      </c>
      <c r="L170" s="285"/>
      <c r="M170" s="285"/>
      <c r="N170" s="285"/>
      <c r="O170" s="7"/>
      <c r="P170" s="7">
        <f>O168</f>
        <v>100</v>
      </c>
      <c r="Q170" s="7">
        <f t="shared" si="39"/>
        <v>100</v>
      </c>
      <c r="R170" s="192" t="s">
        <v>31</v>
      </c>
      <c r="S170" s="592"/>
      <c r="V170" s="196"/>
    </row>
    <row r="171" spans="1:22" ht="115.5" x14ac:dyDescent="0.25">
      <c r="A171" s="548"/>
      <c r="B171" s="550"/>
      <c r="C171" s="274" t="s">
        <v>28</v>
      </c>
      <c r="D171" s="24" t="s">
        <v>546</v>
      </c>
      <c r="E171" s="274"/>
      <c r="F171" s="221"/>
      <c r="G171" s="281"/>
      <c r="H171" s="281"/>
      <c r="I171" s="281"/>
      <c r="J171" s="274" t="str">
        <f t="shared" si="40"/>
        <v>III</v>
      </c>
      <c r="K171" s="24" t="str">
        <f>D171</f>
        <v>Реализация дополнительных образовательных программ спортивной подготовки по олимпийским видам спорта 
Бокс (учебно-тренировочный этап (этап спортивной специализации))</v>
      </c>
      <c r="L171" s="277"/>
      <c r="M171" s="280"/>
      <c r="N171" s="280"/>
      <c r="O171" s="281"/>
      <c r="P171" s="315"/>
      <c r="Q171" s="281"/>
      <c r="R171" s="183"/>
      <c r="S171" s="585"/>
    </row>
    <row r="172" spans="1:22" s="196" customFormat="1" ht="99" x14ac:dyDescent="0.25">
      <c r="A172" s="548"/>
      <c r="B172" s="550"/>
      <c r="C172" s="17" t="s">
        <v>29</v>
      </c>
      <c r="D172" s="308" t="s">
        <v>516</v>
      </c>
      <c r="E172" s="277" t="s">
        <v>38</v>
      </c>
      <c r="F172" s="195">
        <v>0</v>
      </c>
      <c r="G172" s="195">
        <v>0</v>
      </c>
      <c r="H172" s="280">
        <v>100</v>
      </c>
      <c r="I172" s="281"/>
      <c r="J172" s="17" t="str">
        <f t="shared" si="40"/>
        <v>3.1.</v>
      </c>
      <c r="K172" s="282" t="s">
        <v>517</v>
      </c>
      <c r="L172" s="277" t="s">
        <v>38</v>
      </c>
      <c r="M172" s="277">
        <v>8</v>
      </c>
      <c r="N172" s="277">
        <v>8</v>
      </c>
      <c r="O172" s="280">
        <f t="shared" si="34"/>
        <v>100</v>
      </c>
      <c r="P172" s="315"/>
      <c r="Q172" s="281"/>
      <c r="R172" s="316"/>
      <c r="S172" s="585"/>
      <c r="T172" s="169"/>
    </row>
    <row r="173" spans="1:22" s="196" customFormat="1" ht="181.5" x14ac:dyDescent="0.25">
      <c r="A173" s="548"/>
      <c r="B173" s="550"/>
      <c r="C173" s="17" t="s">
        <v>30</v>
      </c>
      <c r="D173" s="308" t="s">
        <v>518</v>
      </c>
      <c r="E173" s="277" t="s">
        <v>38</v>
      </c>
      <c r="F173" s="277" t="s">
        <v>519</v>
      </c>
      <c r="G173" s="277" t="s">
        <v>519</v>
      </c>
      <c r="H173" s="195" t="s">
        <v>519</v>
      </c>
      <c r="I173" s="277"/>
      <c r="J173" s="17"/>
      <c r="K173" s="282"/>
      <c r="L173" s="277"/>
      <c r="M173" s="277"/>
      <c r="N173" s="277"/>
      <c r="O173" s="280"/>
      <c r="P173" s="315"/>
      <c r="Q173" s="281"/>
      <c r="R173" s="316"/>
      <c r="S173" s="585"/>
      <c r="T173" s="169"/>
    </row>
    <row r="174" spans="1:22" ht="33" x14ac:dyDescent="0.25">
      <c r="A174" s="548"/>
      <c r="B174" s="550"/>
      <c r="C174" s="277"/>
      <c r="D174" s="22" t="s">
        <v>6</v>
      </c>
      <c r="E174" s="36"/>
      <c r="F174" s="104"/>
      <c r="G174" s="105"/>
      <c r="H174" s="7"/>
      <c r="I174" s="7">
        <f>H172</f>
        <v>100</v>
      </c>
      <c r="J174" s="285"/>
      <c r="K174" s="22" t="s">
        <v>6</v>
      </c>
      <c r="L174" s="285"/>
      <c r="M174" s="285"/>
      <c r="N174" s="285"/>
      <c r="O174" s="7"/>
      <c r="P174" s="7">
        <f>O172</f>
        <v>100</v>
      </c>
      <c r="Q174" s="7">
        <f t="shared" si="39"/>
        <v>100</v>
      </c>
      <c r="R174" s="192" t="s">
        <v>31</v>
      </c>
      <c r="S174" s="592"/>
      <c r="V174" s="196"/>
    </row>
    <row r="175" spans="1:22" s="196" customFormat="1" ht="99" x14ac:dyDescent="0.25">
      <c r="A175" s="548"/>
      <c r="B175" s="550"/>
      <c r="C175" s="274" t="s">
        <v>42</v>
      </c>
      <c r="D175" s="24" t="s">
        <v>552</v>
      </c>
      <c r="E175" s="274"/>
      <c r="F175" s="221"/>
      <c r="G175" s="281"/>
      <c r="H175" s="281"/>
      <c r="I175" s="281"/>
      <c r="J175" s="274" t="str">
        <f t="shared" si="40"/>
        <v>IV</v>
      </c>
      <c r="K175" s="24" t="str">
        <f>D175</f>
        <v>Реализация дополнительных образовательных программ спортивной подготовки по олимпийским видам спорта 
Дзюдо (этап начальной подготовки)</v>
      </c>
      <c r="L175" s="277"/>
      <c r="M175" s="280"/>
      <c r="N175" s="280"/>
      <c r="O175" s="281"/>
      <c r="P175" s="315"/>
      <c r="Q175" s="281"/>
      <c r="R175" s="183"/>
      <c r="S175" s="585"/>
      <c r="T175" s="169"/>
    </row>
    <row r="176" spans="1:22" s="196" customFormat="1" ht="99" x14ac:dyDescent="0.25">
      <c r="A176" s="548"/>
      <c r="B176" s="550"/>
      <c r="C176" s="17" t="s">
        <v>43</v>
      </c>
      <c r="D176" s="308" t="s">
        <v>516</v>
      </c>
      <c r="E176" s="277" t="s">
        <v>38</v>
      </c>
      <c r="F176" s="195">
        <v>0</v>
      </c>
      <c r="G176" s="195">
        <v>0</v>
      </c>
      <c r="H176" s="280">
        <v>100</v>
      </c>
      <c r="I176" s="281"/>
      <c r="J176" s="17" t="str">
        <f t="shared" si="40"/>
        <v>4.1.</v>
      </c>
      <c r="K176" s="282" t="s">
        <v>517</v>
      </c>
      <c r="L176" s="277" t="s">
        <v>38</v>
      </c>
      <c r="M176" s="277">
        <v>28</v>
      </c>
      <c r="N176" s="277">
        <v>28</v>
      </c>
      <c r="O176" s="280">
        <f t="shared" si="34"/>
        <v>100</v>
      </c>
      <c r="P176" s="315"/>
      <c r="Q176" s="281"/>
      <c r="R176" s="316"/>
      <c r="S176" s="585"/>
      <c r="T176" s="169"/>
    </row>
    <row r="177" spans="1:22" s="196" customFormat="1" ht="181.5" x14ac:dyDescent="0.25">
      <c r="A177" s="548"/>
      <c r="B177" s="550"/>
      <c r="C177" s="17" t="s">
        <v>138</v>
      </c>
      <c r="D177" s="308" t="s">
        <v>518</v>
      </c>
      <c r="E177" s="277" t="s">
        <v>38</v>
      </c>
      <c r="F177" s="277" t="s">
        <v>519</v>
      </c>
      <c r="G177" s="277" t="s">
        <v>519</v>
      </c>
      <c r="H177" s="195" t="s">
        <v>519</v>
      </c>
      <c r="I177" s="277"/>
      <c r="J177" s="17"/>
      <c r="K177" s="282"/>
      <c r="L177" s="277"/>
      <c r="M177" s="277"/>
      <c r="N177" s="277"/>
      <c r="O177" s="280"/>
      <c r="P177" s="315"/>
      <c r="Q177" s="281"/>
      <c r="R177" s="316"/>
      <c r="S177" s="585"/>
      <c r="T177" s="169"/>
    </row>
    <row r="178" spans="1:22" ht="33" x14ac:dyDescent="0.25">
      <c r="A178" s="548"/>
      <c r="B178" s="550"/>
      <c r="C178" s="277"/>
      <c r="D178" s="22" t="s">
        <v>6</v>
      </c>
      <c r="E178" s="36"/>
      <c r="F178" s="104"/>
      <c r="G178" s="105"/>
      <c r="H178" s="7"/>
      <c r="I178" s="7">
        <f>H176</f>
        <v>100</v>
      </c>
      <c r="J178" s="285"/>
      <c r="K178" s="22" t="s">
        <v>6</v>
      </c>
      <c r="L178" s="285"/>
      <c r="M178" s="285"/>
      <c r="N178" s="285"/>
      <c r="O178" s="7"/>
      <c r="P178" s="7">
        <f>O176</f>
        <v>100</v>
      </c>
      <c r="Q178" s="7">
        <f t="shared" si="39"/>
        <v>100</v>
      </c>
      <c r="R178" s="192" t="s">
        <v>31</v>
      </c>
      <c r="S178" s="592"/>
      <c r="V178" s="196"/>
    </row>
    <row r="179" spans="1:22" s="196" customFormat="1" ht="115.5" x14ac:dyDescent="0.25">
      <c r="A179" s="548"/>
      <c r="B179" s="550"/>
      <c r="C179" s="274" t="s">
        <v>165</v>
      </c>
      <c r="D179" s="24" t="s">
        <v>553</v>
      </c>
      <c r="E179" s="274"/>
      <c r="F179" s="221"/>
      <c r="G179" s="281"/>
      <c r="H179" s="281"/>
      <c r="I179" s="281"/>
      <c r="J179" s="274" t="str">
        <f t="shared" si="40"/>
        <v>V</v>
      </c>
      <c r="K179" s="24" t="str">
        <f>D179</f>
        <v>Реализация дополнительных образовательных программ спортивной подготовки по олимпийским видам спорта 
Дзюдо (учебно-тренировочный этап (этап спортивной специализации))</v>
      </c>
      <c r="L179" s="277"/>
      <c r="M179" s="280"/>
      <c r="N179" s="280"/>
      <c r="O179" s="281"/>
      <c r="P179" s="315"/>
      <c r="Q179" s="281"/>
      <c r="R179" s="183"/>
      <c r="S179" s="585"/>
      <c r="T179" s="169"/>
    </row>
    <row r="180" spans="1:22" s="196" customFormat="1" ht="99" x14ac:dyDescent="0.25">
      <c r="A180" s="548"/>
      <c r="B180" s="550"/>
      <c r="C180" s="17" t="s">
        <v>166</v>
      </c>
      <c r="D180" s="308" t="s">
        <v>516</v>
      </c>
      <c r="E180" s="277" t="s">
        <v>38</v>
      </c>
      <c r="F180" s="195">
        <v>0</v>
      </c>
      <c r="G180" s="195">
        <v>0</v>
      </c>
      <c r="H180" s="280">
        <v>100</v>
      </c>
      <c r="I180" s="281"/>
      <c r="J180" s="17" t="str">
        <f t="shared" si="40"/>
        <v>5.1.</v>
      </c>
      <c r="K180" s="282" t="s">
        <v>517</v>
      </c>
      <c r="L180" s="277" t="s">
        <v>38</v>
      </c>
      <c r="M180" s="277">
        <v>51</v>
      </c>
      <c r="N180" s="277">
        <v>51</v>
      </c>
      <c r="O180" s="280">
        <f t="shared" si="34"/>
        <v>100</v>
      </c>
      <c r="P180" s="315"/>
      <c r="Q180" s="281"/>
      <c r="R180" s="316"/>
      <c r="S180" s="585"/>
      <c r="T180" s="169"/>
    </row>
    <row r="181" spans="1:22" s="196" customFormat="1" ht="181.5" x14ac:dyDescent="0.25">
      <c r="A181" s="548"/>
      <c r="B181" s="550"/>
      <c r="C181" s="17" t="s">
        <v>167</v>
      </c>
      <c r="D181" s="308" t="s">
        <v>518</v>
      </c>
      <c r="E181" s="277" t="s">
        <v>38</v>
      </c>
      <c r="F181" s="277" t="s">
        <v>519</v>
      </c>
      <c r="G181" s="277" t="s">
        <v>519</v>
      </c>
      <c r="H181" s="195" t="s">
        <v>519</v>
      </c>
      <c r="I181" s="277"/>
      <c r="J181" s="17"/>
      <c r="K181" s="282"/>
      <c r="L181" s="277"/>
      <c r="M181" s="277"/>
      <c r="N181" s="277"/>
      <c r="O181" s="280"/>
      <c r="P181" s="315"/>
      <c r="Q181" s="281"/>
      <c r="R181" s="316"/>
      <c r="S181" s="585"/>
      <c r="T181" s="169"/>
    </row>
    <row r="182" spans="1:22" ht="33" x14ac:dyDescent="0.25">
      <c r="A182" s="548"/>
      <c r="B182" s="550"/>
      <c r="C182" s="277"/>
      <c r="D182" s="22" t="s">
        <v>6</v>
      </c>
      <c r="E182" s="36"/>
      <c r="F182" s="104"/>
      <c r="G182" s="105"/>
      <c r="H182" s="7"/>
      <c r="I182" s="7">
        <f>H180</f>
        <v>100</v>
      </c>
      <c r="J182" s="285"/>
      <c r="K182" s="22" t="s">
        <v>6</v>
      </c>
      <c r="L182" s="285"/>
      <c r="M182" s="285"/>
      <c r="N182" s="285"/>
      <c r="O182" s="7"/>
      <c r="P182" s="7">
        <f>O180</f>
        <v>100</v>
      </c>
      <c r="Q182" s="7">
        <f t="shared" si="39"/>
        <v>100</v>
      </c>
      <c r="R182" s="192" t="s">
        <v>31</v>
      </c>
      <c r="S182" s="592"/>
      <c r="V182" s="196"/>
    </row>
    <row r="183" spans="1:22" s="196" customFormat="1" ht="115.5" x14ac:dyDescent="0.25">
      <c r="A183" s="548"/>
      <c r="B183" s="550"/>
      <c r="C183" s="306" t="s">
        <v>171</v>
      </c>
      <c r="D183" s="24" t="s">
        <v>549</v>
      </c>
      <c r="E183" s="274"/>
      <c r="F183" s="221"/>
      <c r="G183" s="281"/>
      <c r="H183" s="281"/>
      <c r="I183" s="281"/>
      <c r="J183" s="306" t="str">
        <f t="shared" si="40"/>
        <v>VI</v>
      </c>
      <c r="K183" s="24" t="str">
        <f>D183</f>
        <v>Реализация дополнительных образовательных программ спортивной подготовки по олимпийским видам спорта 
Плавание (учебно-тренировочный этап (этап спортивной специализации))</v>
      </c>
      <c r="L183" s="277"/>
      <c r="M183" s="307"/>
      <c r="N183" s="307"/>
      <c r="O183" s="281"/>
      <c r="P183" s="315"/>
      <c r="Q183" s="281"/>
      <c r="R183" s="183"/>
      <c r="S183" s="585"/>
      <c r="T183" s="169"/>
    </row>
    <row r="184" spans="1:22" s="196" customFormat="1" ht="99" x14ac:dyDescent="0.25">
      <c r="A184" s="548"/>
      <c r="B184" s="550"/>
      <c r="C184" s="17" t="s">
        <v>172</v>
      </c>
      <c r="D184" s="308" t="s">
        <v>516</v>
      </c>
      <c r="E184" s="277" t="s">
        <v>38</v>
      </c>
      <c r="F184" s="195">
        <v>0</v>
      </c>
      <c r="G184" s="195">
        <v>0</v>
      </c>
      <c r="H184" s="280">
        <v>100</v>
      </c>
      <c r="I184" s="281"/>
      <c r="J184" s="17" t="str">
        <f t="shared" si="40"/>
        <v>6.1.</v>
      </c>
      <c r="K184" s="282" t="s">
        <v>517</v>
      </c>
      <c r="L184" s="277" t="s">
        <v>38</v>
      </c>
      <c r="M184" s="277">
        <v>36</v>
      </c>
      <c r="N184" s="277">
        <v>36</v>
      </c>
      <c r="O184" s="280">
        <f t="shared" si="34"/>
        <v>100</v>
      </c>
      <c r="P184" s="315"/>
      <c r="Q184" s="281"/>
      <c r="R184" s="316"/>
      <c r="S184" s="585"/>
      <c r="T184" s="169"/>
    </row>
    <row r="185" spans="1:22" s="196" customFormat="1" ht="181.5" x14ac:dyDescent="0.25">
      <c r="A185" s="548"/>
      <c r="B185" s="550"/>
      <c r="C185" s="17" t="s">
        <v>173</v>
      </c>
      <c r="D185" s="308" t="s">
        <v>518</v>
      </c>
      <c r="E185" s="277" t="s">
        <v>38</v>
      </c>
      <c r="F185" s="277" t="s">
        <v>519</v>
      </c>
      <c r="G185" s="277" t="s">
        <v>519</v>
      </c>
      <c r="H185" s="195" t="s">
        <v>519</v>
      </c>
      <c r="I185" s="277"/>
      <c r="J185" s="17"/>
      <c r="K185" s="282"/>
      <c r="L185" s="277"/>
      <c r="M185" s="277"/>
      <c r="N185" s="277"/>
      <c r="O185" s="280"/>
      <c r="P185" s="315"/>
      <c r="Q185" s="281"/>
      <c r="R185" s="316"/>
      <c r="S185" s="585"/>
      <c r="T185" s="169"/>
    </row>
    <row r="186" spans="1:22" ht="33" x14ac:dyDescent="0.25">
      <c r="A186" s="548"/>
      <c r="B186" s="550"/>
      <c r="C186" s="277"/>
      <c r="D186" s="22" t="s">
        <v>6</v>
      </c>
      <c r="E186" s="36"/>
      <c r="F186" s="104"/>
      <c r="G186" s="105"/>
      <c r="H186" s="7"/>
      <c r="I186" s="7">
        <f>H184</f>
        <v>100</v>
      </c>
      <c r="J186" s="285"/>
      <c r="K186" s="22" t="s">
        <v>6</v>
      </c>
      <c r="L186" s="285"/>
      <c r="M186" s="285"/>
      <c r="N186" s="285"/>
      <c r="O186" s="7"/>
      <c r="P186" s="7">
        <f>O184</f>
        <v>100</v>
      </c>
      <c r="Q186" s="7">
        <f t="shared" si="39"/>
        <v>100</v>
      </c>
      <c r="R186" s="192" t="s">
        <v>31</v>
      </c>
      <c r="S186" s="592"/>
      <c r="V186" s="196"/>
    </row>
    <row r="187" spans="1:22" s="196" customFormat="1" ht="99" x14ac:dyDescent="0.25">
      <c r="A187" s="548"/>
      <c r="B187" s="550"/>
      <c r="C187" s="306" t="s">
        <v>209</v>
      </c>
      <c r="D187" s="24" t="s">
        <v>554</v>
      </c>
      <c r="E187" s="274"/>
      <c r="F187" s="221"/>
      <c r="G187" s="281"/>
      <c r="H187" s="281"/>
      <c r="I187" s="281"/>
      <c r="J187" s="306" t="str">
        <f t="shared" si="40"/>
        <v>VII</v>
      </c>
      <c r="K187" s="24" t="str">
        <f>D187</f>
        <v>Реализация дополнительных образовательных программ спортивной подготовки по неолимпийским видам спорта 
Пауэрлифтинг (этап начальной подготовки)</v>
      </c>
      <c r="L187" s="277"/>
      <c r="M187" s="307"/>
      <c r="N187" s="307"/>
      <c r="O187" s="281"/>
      <c r="P187" s="315"/>
      <c r="Q187" s="281"/>
      <c r="R187" s="183"/>
      <c r="S187" s="585"/>
      <c r="T187" s="169"/>
    </row>
    <row r="188" spans="1:22" s="196" customFormat="1" ht="99" x14ac:dyDescent="0.25">
      <c r="A188" s="548"/>
      <c r="B188" s="550"/>
      <c r="C188" s="17" t="s">
        <v>210</v>
      </c>
      <c r="D188" s="308" t="s">
        <v>516</v>
      </c>
      <c r="E188" s="277" t="s">
        <v>38</v>
      </c>
      <c r="F188" s="195">
        <v>0</v>
      </c>
      <c r="G188" s="195">
        <v>0</v>
      </c>
      <c r="H188" s="280">
        <v>100</v>
      </c>
      <c r="I188" s="281"/>
      <c r="J188" s="17" t="str">
        <f t="shared" si="40"/>
        <v>7.1.</v>
      </c>
      <c r="K188" s="282" t="s">
        <v>517</v>
      </c>
      <c r="L188" s="277" t="s">
        <v>38</v>
      </c>
      <c r="M188" s="277">
        <v>14</v>
      </c>
      <c r="N188" s="277">
        <v>14</v>
      </c>
      <c r="O188" s="280">
        <f t="shared" si="34"/>
        <v>100</v>
      </c>
      <c r="P188" s="315"/>
      <c r="Q188" s="281"/>
      <c r="R188" s="316"/>
      <c r="S188" s="585"/>
      <c r="T188" s="169"/>
    </row>
    <row r="189" spans="1:22" s="196" customFormat="1" ht="181.5" x14ac:dyDescent="0.25">
      <c r="A189" s="548"/>
      <c r="B189" s="550"/>
      <c r="C189" s="17" t="s">
        <v>214</v>
      </c>
      <c r="D189" s="308" t="s">
        <v>518</v>
      </c>
      <c r="E189" s="277" t="s">
        <v>38</v>
      </c>
      <c r="F189" s="277" t="s">
        <v>519</v>
      </c>
      <c r="G189" s="277" t="s">
        <v>519</v>
      </c>
      <c r="H189" s="195" t="s">
        <v>519</v>
      </c>
      <c r="I189" s="277"/>
      <c r="J189" s="17"/>
      <c r="K189" s="282"/>
      <c r="L189" s="277"/>
      <c r="M189" s="277"/>
      <c r="N189" s="277"/>
      <c r="O189" s="280"/>
      <c r="P189" s="315"/>
      <c r="Q189" s="281"/>
      <c r="R189" s="316"/>
      <c r="S189" s="585"/>
      <c r="T189" s="169"/>
    </row>
    <row r="190" spans="1:22" ht="33" x14ac:dyDescent="0.25">
      <c r="A190" s="548"/>
      <c r="B190" s="550"/>
      <c r="C190" s="277"/>
      <c r="D190" s="22" t="s">
        <v>6</v>
      </c>
      <c r="E190" s="36"/>
      <c r="F190" s="104"/>
      <c r="G190" s="105"/>
      <c r="H190" s="7"/>
      <c r="I190" s="7">
        <f>H188</f>
        <v>100</v>
      </c>
      <c r="J190" s="285"/>
      <c r="K190" s="22" t="s">
        <v>6</v>
      </c>
      <c r="L190" s="285"/>
      <c r="M190" s="285"/>
      <c r="N190" s="285"/>
      <c r="O190" s="7"/>
      <c r="P190" s="7">
        <f>O188</f>
        <v>100</v>
      </c>
      <c r="Q190" s="7">
        <f t="shared" si="39"/>
        <v>100</v>
      </c>
      <c r="R190" s="192" t="s">
        <v>31</v>
      </c>
      <c r="S190" s="592"/>
      <c r="V190" s="196"/>
    </row>
    <row r="191" spans="1:22" s="196" customFormat="1" ht="115.5" x14ac:dyDescent="0.25">
      <c r="A191" s="548"/>
      <c r="B191" s="550"/>
      <c r="C191" s="306" t="s">
        <v>211</v>
      </c>
      <c r="D191" s="24" t="s">
        <v>555</v>
      </c>
      <c r="E191" s="274"/>
      <c r="F191" s="221"/>
      <c r="G191" s="281"/>
      <c r="H191" s="281"/>
      <c r="I191" s="281"/>
      <c r="J191" s="306" t="str">
        <f t="shared" si="40"/>
        <v>VIII</v>
      </c>
      <c r="K191" s="24" t="str">
        <f>D191</f>
        <v>Реализация дополнительных образовательных программ спортивной подготовки по неолимпийским видам спорта 
Пауэрлифтинг (учебно-тренировочный этап (этап спортивной специализации))</v>
      </c>
      <c r="L191" s="277"/>
      <c r="M191" s="307"/>
      <c r="N191" s="307"/>
      <c r="O191" s="281"/>
      <c r="P191" s="315"/>
      <c r="Q191" s="281"/>
      <c r="R191" s="183"/>
      <c r="S191" s="585"/>
      <c r="T191" s="169"/>
    </row>
    <row r="192" spans="1:22" s="196" customFormat="1" ht="99" x14ac:dyDescent="0.25">
      <c r="A192" s="548"/>
      <c r="B192" s="550"/>
      <c r="C192" s="17" t="s">
        <v>212</v>
      </c>
      <c r="D192" s="308" t="s">
        <v>516</v>
      </c>
      <c r="E192" s="277" t="s">
        <v>38</v>
      </c>
      <c r="F192" s="195">
        <v>0</v>
      </c>
      <c r="G192" s="195">
        <v>0</v>
      </c>
      <c r="H192" s="280">
        <v>100</v>
      </c>
      <c r="I192" s="281"/>
      <c r="J192" s="17" t="str">
        <f t="shared" si="40"/>
        <v>8.1.</v>
      </c>
      <c r="K192" s="282" t="s">
        <v>517</v>
      </c>
      <c r="L192" s="277" t="s">
        <v>38</v>
      </c>
      <c r="M192" s="277">
        <v>76</v>
      </c>
      <c r="N192" s="277">
        <v>76</v>
      </c>
      <c r="O192" s="280">
        <f t="shared" si="34"/>
        <v>100</v>
      </c>
      <c r="P192" s="315"/>
      <c r="Q192" s="281"/>
      <c r="R192" s="316"/>
      <c r="S192" s="585"/>
      <c r="T192" s="169"/>
    </row>
    <row r="193" spans="1:22" s="196" customFormat="1" ht="181.5" x14ac:dyDescent="0.25">
      <c r="A193" s="548"/>
      <c r="B193" s="550"/>
      <c r="C193" s="17" t="s">
        <v>257</v>
      </c>
      <c r="D193" s="308" t="s">
        <v>518</v>
      </c>
      <c r="E193" s="277" t="s">
        <v>38</v>
      </c>
      <c r="F193" s="277" t="s">
        <v>519</v>
      </c>
      <c r="G193" s="277" t="s">
        <v>519</v>
      </c>
      <c r="H193" s="195" t="s">
        <v>519</v>
      </c>
      <c r="I193" s="277"/>
      <c r="J193" s="17"/>
      <c r="K193" s="282"/>
      <c r="L193" s="277"/>
      <c r="M193" s="277"/>
      <c r="N193" s="277"/>
      <c r="O193" s="280"/>
      <c r="P193" s="315"/>
      <c r="Q193" s="281"/>
      <c r="R193" s="316"/>
      <c r="S193" s="585"/>
      <c r="T193" s="169"/>
    </row>
    <row r="194" spans="1:22" ht="33" x14ac:dyDescent="0.25">
      <c r="A194" s="548"/>
      <c r="B194" s="550"/>
      <c r="C194" s="277"/>
      <c r="D194" s="22" t="s">
        <v>6</v>
      </c>
      <c r="E194" s="36"/>
      <c r="F194" s="104"/>
      <c r="G194" s="105"/>
      <c r="H194" s="7"/>
      <c r="I194" s="7">
        <f>H192</f>
        <v>100</v>
      </c>
      <c r="J194" s="285"/>
      <c r="K194" s="22" t="s">
        <v>6</v>
      </c>
      <c r="L194" s="285"/>
      <c r="M194" s="285"/>
      <c r="N194" s="285"/>
      <c r="O194" s="7"/>
      <c r="P194" s="7">
        <f>O192</f>
        <v>100</v>
      </c>
      <c r="Q194" s="7">
        <f t="shared" si="39"/>
        <v>100</v>
      </c>
      <c r="R194" s="192" t="s">
        <v>31</v>
      </c>
      <c r="S194" s="592"/>
      <c r="V194" s="196"/>
    </row>
    <row r="195" spans="1:22" s="196" customFormat="1" ht="33" x14ac:dyDescent="0.25">
      <c r="A195" s="548"/>
      <c r="B195" s="550"/>
      <c r="C195" s="306" t="s">
        <v>372</v>
      </c>
      <c r="D195" s="24" t="s">
        <v>523</v>
      </c>
      <c r="E195" s="274"/>
      <c r="F195" s="221"/>
      <c r="G195" s="281"/>
      <c r="H195" s="281"/>
      <c r="I195" s="281"/>
      <c r="J195" s="306" t="str">
        <f t="shared" si="40"/>
        <v>IX</v>
      </c>
      <c r="K195" s="24" t="str">
        <f>D195</f>
        <v xml:space="preserve">Реализация дополнительных общеразвивающих программ </v>
      </c>
      <c r="L195" s="277"/>
      <c r="M195" s="307"/>
      <c r="N195" s="307"/>
      <c r="O195" s="281"/>
      <c r="P195" s="315"/>
      <c r="Q195" s="281"/>
      <c r="R195" s="183"/>
      <c r="S195" s="585"/>
      <c r="T195" s="169"/>
    </row>
    <row r="196" spans="1:22" s="196" customFormat="1" x14ac:dyDescent="0.25">
      <c r="A196" s="548"/>
      <c r="B196" s="550"/>
      <c r="C196" s="17" t="s">
        <v>373</v>
      </c>
      <c r="D196" s="282" t="s">
        <v>519</v>
      </c>
      <c r="E196" s="277" t="s">
        <v>519</v>
      </c>
      <c r="F196" s="277" t="s">
        <v>519</v>
      </c>
      <c r="G196" s="277" t="s">
        <v>519</v>
      </c>
      <c r="H196" s="195" t="s">
        <v>519</v>
      </c>
      <c r="I196" s="277"/>
      <c r="J196" s="17" t="str">
        <f t="shared" si="40"/>
        <v>9.1.</v>
      </c>
      <c r="K196" s="322" t="s">
        <v>205</v>
      </c>
      <c r="L196" s="277" t="s">
        <v>206</v>
      </c>
      <c r="M196" s="323">
        <v>19536</v>
      </c>
      <c r="N196" s="323">
        <v>19536</v>
      </c>
      <c r="O196" s="280">
        <f t="shared" si="34"/>
        <v>100</v>
      </c>
      <c r="P196" s="315"/>
      <c r="Q196" s="281"/>
      <c r="R196" s="316"/>
      <c r="S196" s="585"/>
      <c r="T196" s="169"/>
    </row>
    <row r="197" spans="1:22" ht="33" x14ac:dyDescent="0.25">
      <c r="A197" s="548"/>
      <c r="B197" s="550"/>
      <c r="C197" s="277"/>
      <c r="D197" s="22" t="s">
        <v>6</v>
      </c>
      <c r="E197" s="36"/>
      <c r="F197" s="104"/>
      <c r="G197" s="105"/>
      <c r="H197" s="7"/>
      <c r="I197" s="7" t="s">
        <v>582</v>
      </c>
      <c r="J197" s="285"/>
      <c r="K197" s="22" t="s">
        <v>6</v>
      </c>
      <c r="L197" s="285"/>
      <c r="M197" s="285"/>
      <c r="N197" s="285"/>
      <c r="O197" s="7"/>
      <c r="P197" s="7">
        <f>O196</f>
        <v>100</v>
      </c>
      <c r="Q197" s="7">
        <f>P197</f>
        <v>100</v>
      </c>
      <c r="R197" s="192" t="s">
        <v>31</v>
      </c>
      <c r="S197" s="592"/>
      <c r="V197" s="196"/>
    </row>
    <row r="198" spans="1:22" ht="50.25" customHeight="1" x14ac:dyDescent="0.25">
      <c r="A198" s="548"/>
      <c r="B198" s="550"/>
      <c r="C198" s="306" t="s">
        <v>412</v>
      </c>
      <c r="D198" s="24" t="s">
        <v>315</v>
      </c>
      <c r="E198" s="277"/>
      <c r="F198" s="195"/>
      <c r="G198" s="280"/>
      <c r="H198" s="281"/>
      <c r="I198" s="281"/>
      <c r="J198" s="306" t="str">
        <f t="shared" si="40"/>
        <v>X</v>
      </c>
      <c r="K198" s="24" t="str">
        <f>D198</f>
        <v>Организация мероприятий по подготовке спортивных сборных команд</v>
      </c>
      <c r="L198" s="277"/>
      <c r="M198" s="277"/>
      <c r="N198" s="277"/>
      <c r="O198" s="280"/>
      <c r="P198" s="315"/>
      <c r="Q198" s="281"/>
      <c r="R198" s="183"/>
      <c r="S198" s="585"/>
    </row>
    <row r="199" spans="1:22" ht="82.5" x14ac:dyDescent="0.25">
      <c r="A199" s="548"/>
      <c r="B199" s="550"/>
      <c r="C199" s="17" t="s">
        <v>413</v>
      </c>
      <c r="D199" s="282" t="s">
        <v>316</v>
      </c>
      <c r="E199" s="277" t="s">
        <v>25</v>
      </c>
      <c r="F199" s="195">
        <v>5</v>
      </c>
      <c r="G199" s="280">
        <v>36.4</v>
      </c>
      <c r="H199" s="280">
        <f>IF(G199/F199*100&gt;100,100,G199/F199*100)</f>
        <v>100</v>
      </c>
      <c r="I199" s="281"/>
      <c r="J199" s="17" t="str">
        <f t="shared" si="40"/>
        <v>10.1.</v>
      </c>
      <c r="K199" s="282" t="s">
        <v>415</v>
      </c>
      <c r="L199" s="277" t="s">
        <v>38</v>
      </c>
      <c r="M199" s="323">
        <v>110</v>
      </c>
      <c r="N199" s="323">
        <v>177</v>
      </c>
      <c r="O199" s="280">
        <f t="shared" si="34"/>
        <v>110</v>
      </c>
      <c r="P199" s="315"/>
      <c r="Q199" s="281"/>
      <c r="R199" s="316"/>
      <c r="S199" s="585"/>
    </row>
    <row r="200" spans="1:22" ht="33" x14ac:dyDescent="0.25">
      <c r="A200" s="549"/>
      <c r="B200" s="551"/>
      <c r="C200" s="17"/>
      <c r="D200" s="22" t="s">
        <v>6</v>
      </c>
      <c r="E200" s="36"/>
      <c r="F200" s="99"/>
      <c r="G200" s="102"/>
      <c r="H200" s="7"/>
      <c r="I200" s="7">
        <f>H199</f>
        <v>100</v>
      </c>
      <c r="J200" s="187"/>
      <c r="K200" s="22" t="s">
        <v>6</v>
      </c>
      <c r="L200" s="36"/>
      <c r="M200" s="327"/>
      <c r="N200" s="327"/>
      <c r="O200" s="7"/>
      <c r="P200" s="7">
        <f>O199</f>
        <v>110</v>
      </c>
      <c r="Q200" s="7">
        <f>(I200+P200)/2</f>
        <v>105</v>
      </c>
      <c r="R200" s="192" t="s">
        <v>31</v>
      </c>
      <c r="S200" s="593"/>
    </row>
    <row r="201" spans="1:22" ht="99" x14ac:dyDescent="0.25">
      <c r="A201" s="547" t="s">
        <v>77</v>
      </c>
      <c r="B201" s="540" t="s">
        <v>556</v>
      </c>
      <c r="C201" s="306" t="s">
        <v>12</v>
      </c>
      <c r="D201" s="24" t="s">
        <v>536</v>
      </c>
      <c r="E201" s="277"/>
      <c r="F201" s="195"/>
      <c r="G201" s="280"/>
      <c r="H201" s="281"/>
      <c r="I201" s="281"/>
      <c r="J201" s="306" t="s">
        <v>12</v>
      </c>
      <c r="K201" s="24" t="str">
        <f>D201</f>
        <v>Реализация дополнительных образовательных программ спортивной подготовки по олимпийским видам спорта 
Лыжные гонки (этап начальной подготовки)</v>
      </c>
      <c r="L201" s="277"/>
      <c r="M201" s="307"/>
      <c r="N201" s="307"/>
      <c r="O201" s="281"/>
      <c r="P201" s="174"/>
      <c r="Q201" s="281"/>
      <c r="R201" s="183"/>
      <c r="S201" s="581" t="s">
        <v>286</v>
      </c>
    </row>
    <row r="202" spans="1:22" ht="99" x14ac:dyDescent="0.25">
      <c r="A202" s="548"/>
      <c r="B202" s="550"/>
      <c r="C202" s="17" t="s">
        <v>7</v>
      </c>
      <c r="D202" s="308" t="s">
        <v>516</v>
      </c>
      <c r="E202" s="277" t="s">
        <v>38</v>
      </c>
      <c r="F202" s="195">
        <v>0</v>
      </c>
      <c r="G202" s="195">
        <v>0</v>
      </c>
      <c r="H202" s="280">
        <v>100</v>
      </c>
      <c r="I202" s="281"/>
      <c r="J202" s="17" t="s">
        <v>37</v>
      </c>
      <c r="K202" s="282" t="s">
        <v>517</v>
      </c>
      <c r="L202" s="277" t="s">
        <v>38</v>
      </c>
      <c r="M202" s="277">
        <v>12</v>
      </c>
      <c r="N202" s="277">
        <v>12</v>
      </c>
      <c r="O202" s="280">
        <f t="shared" si="34"/>
        <v>100</v>
      </c>
      <c r="P202" s="315"/>
      <c r="Q202" s="281"/>
      <c r="R202" s="316"/>
      <c r="S202" s="585"/>
    </row>
    <row r="203" spans="1:22" ht="181.5" x14ac:dyDescent="0.25">
      <c r="A203" s="548"/>
      <c r="B203" s="550"/>
      <c r="C203" s="17" t="s">
        <v>8</v>
      </c>
      <c r="D203" s="308" t="s">
        <v>518</v>
      </c>
      <c r="E203" s="277" t="s">
        <v>38</v>
      </c>
      <c r="F203" s="277" t="s">
        <v>519</v>
      </c>
      <c r="G203" s="277" t="s">
        <v>519</v>
      </c>
      <c r="H203" s="195" t="s">
        <v>519</v>
      </c>
      <c r="I203" s="277"/>
      <c r="J203" s="17"/>
      <c r="K203" s="282"/>
      <c r="L203" s="277"/>
      <c r="M203" s="277"/>
      <c r="N203" s="277"/>
      <c r="O203" s="280"/>
      <c r="P203" s="315"/>
      <c r="Q203" s="281"/>
      <c r="R203" s="316"/>
      <c r="S203" s="585"/>
    </row>
    <row r="204" spans="1:22" ht="33" x14ac:dyDescent="0.25">
      <c r="A204" s="548"/>
      <c r="B204" s="550"/>
      <c r="C204" s="277"/>
      <c r="D204" s="22" t="s">
        <v>6</v>
      </c>
      <c r="E204" s="36"/>
      <c r="F204" s="104"/>
      <c r="G204" s="105"/>
      <c r="H204" s="7"/>
      <c r="I204" s="7">
        <f>H202</f>
        <v>100</v>
      </c>
      <c r="J204" s="285"/>
      <c r="K204" s="22" t="s">
        <v>6</v>
      </c>
      <c r="L204" s="285"/>
      <c r="M204" s="285"/>
      <c r="N204" s="285"/>
      <c r="O204" s="7"/>
      <c r="P204" s="7">
        <f>O202</f>
        <v>100</v>
      </c>
      <c r="Q204" s="7">
        <f t="shared" ref="Q204:Q216" si="41">(I204+P204)/2</f>
        <v>100</v>
      </c>
      <c r="R204" s="192" t="s">
        <v>31</v>
      </c>
      <c r="S204" s="592"/>
      <c r="V204" s="196"/>
    </row>
    <row r="205" spans="1:22" ht="115.5" x14ac:dyDescent="0.25">
      <c r="A205" s="548"/>
      <c r="B205" s="550"/>
      <c r="C205" s="306" t="s">
        <v>13</v>
      </c>
      <c r="D205" s="24" t="s">
        <v>537</v>
      </c>
      <c r="E205" s="277"/>
      <c r="F205" s="195"/>
      <c r="G205" s="280"/>
      <c r="H205" s="281"/>
      <c r="I205" s="281"/>
      <c r="J205" s="306" t="str">
        <f>C205</f>
        <v>II</v>
      </c>
      <c r="K205" s="24" t="str">
        <f>D205</f>
        <v>Реализация дополнительных образовательных программ спортивной подготовки по олимпийским видам спорта 
Лыжные гонки (учебно-тренировочный этап (этап спортивной специализации))</v>
      </c>
      <c r="L205" s="277"/>
      <c r="M205" s="307"/>
      <c r="N205" s="307"/>
      <c r="O205" s="281"/>
      <c r="P205" s="174"/>
      <c r="Q205" s="281"/>
      <c r="R205" s="183"/>
      <c r="S205" s="585"/>
    </row>
    <row r="206" spans="1:22" ht="99" x14ac:dyDescent="0.25">
      <c r="A206" s="548"/>
      <c r="B206" s="550"/>
      <c r="C206" s="17" t="s">
        <v>14</v>
      </c>
      <c r="D206" s="308" t="s">
        <v>516</v>
      </c>
      <c r="E206" s="277" t="s">
        <v>38</v>
      </c>
      <c r="F206" s="195">
        <v>0</v>
      </c>
      <c r="G206" s="195">
        <v>0</v>
      </c>
      <c r="H206" s="280">
        <v>100</v>
      </c>
      <c r="I206" s="281"/>
      <c r="J206" s="17" t="str">
        <f t="shared" ref="J206:J221" si="42">C206</f>
        <v>2.1.</v>
      </c>
      <c r="K206" s="282" t="s">
        <v>517</v>
      </c>
      <c r="L206" s="277" t="s">
        <v>38</v>
      </c>
      <c r="M206" s="277">
        <v>50</v>
      </c>
      <c r="N206" s="277">
        <v>50</v>
      </c>
      <c r="O206" s="280">
        <f t="shared" ref="O206:O266" si="43">IF(N206/M206*100&gt;110,110,N206/M206*100)</f>
        <v>100</v>
      </c>
      <c r="P206" s="315"/>
      <c r="Q206" s="281"/>
      <c r="R206" s="316"/>
      <c r="S206" s="585"/>
    </row>
    <row r="207" spans="1:22" ht="181.5" x14ac:dyDescent="0.25">
      <c r="A207" s="548"/>
      <c r="B207" s="550"/>
      <c r="C207" s="17" t="s">
        <v>15</v>
      </c>
      <c r="D207" s="308" t="s">
        <v>518</v>
      </c>
      <c r="E207" s="277" t="s">
        <v>38</v>
      </c>
      <c r="F207" s="277" t="s">
        <v>519</v>
      </c>
      <c r="G207" s="277" t="s">
        <v>519</v>
      </c>
      <c r="H207" s="195" t="s">
        <v>519</v>
      </c>
      <c r="I207" s="277"/>
      <c r="J207" s="17"/>
      <c r="K207" s="282"/>
      <c r="L207" s="277"/>
      <c r="M207" s="277"/>
      <c r="N207" s="277"/>
      <c r="O207" s="280"/>
      <c r="P207" s="315"/>
      <c r="Q207" s="281"/>
      <c r="R207" s="316"/>
      <c r="S207" s="585"/>
    </row>
    <row r="208" spans="1:22" ht="33" x14ac:dyDescent="0.25">
      <c r="A208" s="548"/>
      <c r="B208" s="550"/>
      <c r="C208" s="277"/>
      <c r="D208" s="22" t="s">
        <v>6</v>
      </c>
      <c r="E208" s="36"/>
      <c r="F208" s="104"/>
      <c r="G208" s="105"/>
      <c r="H208" s="7"/>
      <c r="I208" s="7">
        <f>H206</f>
        <v>100</v>
      </c>
      <c r="J208" s="285"/>
      <c r="K208" s="22" t="s">
        <v>6</v>
      </c>
      <c r="L208" s="285"/>
      <c r="M208" s="285"/>
      <c r="N208" s="285"/>
      <c r="O208" s="7"/>
      <c r="P208" s="7">
        <f>O206</f>
        <v>100</v>
      </c>
      <c r="Q208" s="7">
        <f t="shared" si="41"/>
        <v>100</v>
      </c>
      <c r="R208" s="192" t="s">
        <v>31</v>
      </c>
      <c r="S208" s="592"/>
      <c r="V208" s="196"/>
    </row>
    <row r="209" spans="1:22" ht="99" x14ac:dyDescent="0.25">
      <c r="A209" s="548"/>
      <c r="B209" s="550"/>
      <c r="C209" s="274" t="s">
        <v>28</v>
      </c>
      <c r="D209" s="24" t="s">
        <v>557</v>
      </c>
      <c r="E209" s="274"/>
      <c r="F209" s="221"/>
      <c r="G209" s="281"/>
      <c r="H209" s="281"/>
      <c r="I209" s="281"/>
      <c r="J209" s="274" t="str">
        <f t="shared" si="42"/>
        <v>III</v>
      </c>
      <c r="K209" s="24" t="str">
        <f>D209</f>
        <v>Реализация дополнительных образовательных программ спортивной подготовки по олимпийским видам спорта 
Футбол (этап начальной подготовки)</v>
      </c>
      <c r="L209" s="277"/>
      <c r="M209" s="280"/>
      <c r="N209" s="280"/>
      <c r="O209" s="281"/>
      <c r="P209" s="315"/>
      <c r="Q209" s="281"/>
      <c r="R209" s="183"/>
      <c r="S209" s="585"/>
    </row>
    <row r="210" spans="1:22" ht="99" x14ac:dyDescent="0.25">
      <c r="A210" s="548"/>
      <c r="B210" s="550"/>
      <c r="C210" s="17" t="s">
        <v>29</v>
      </c>
      <c r="D210" s="308" t="s">
        <v>516</v>
      </c>
      <c r="E210" s="277" t="s">
        <v>38</v>
      </c>
      <c r="F210" s="195">
        <v>0</v>
      </c>
      <c r="G210" s="195">
        <v>0</v>
      </c>
      <c r="H210" s="280">
        <v>100</v>
      </c>
      <c r="I210" s="281"/>
      <c r="J210" s="17" t="str">
        <f t="shared" si="42"/>
        <v>3.1.</v>
      </c>
      <c r="K210" s="282" t="s">
        <v>517</v>
      </c>
      <c r="L210" s="277" t="s">
        <v>38</v>
      </c>
      <c r="M210" s="277">
        <v>126</v>
      </c>
      <c r="N210" s="277">
        <v>126</v>
      </c>
      <c r="O210" s="280">
        <f t="shared" si="43"/>
        <v>100</v>
      </c>
      <c r="P210" s="315"/>
      <c r="Q210" s="281"/>
      <c r="R210" s="316"/>
      <c r="S210" s="585"/>
    </row>
    <row r="211" spans="1:22" ht="181.5" x14ac:dyDescent="0.25">
      <c r="A211" s="548"/>
      <c r="B211" s="550"/>
      <c r="C211" s="17" t="s">
        <v>30</v>
      </c>
      <c r="D211" s="308" t="s">
        <v>518</v>
      </c>
      <c r="E211" s="277" t="s">
        <v>38</v>
      </c>
      <c r="F211" s="277" t="s">
        <v>519</v>
      </c>
      <c r="G211" s="277" t="s">
        <v>519</v>
      </c>
      <c r="H211" s="195" t="s">
        <v>519</v>
      </c>
      <c r="I211" s="277"/>
      <c r="J211" s="17"/>
      <c r="K211" s="282"/>
      <c r="L211" s="277"/>
      <c r="M211" s="277"/>
      <c r="N211" s="277"/>
      <c r="O211" s="280"/>
      <c r="P211" s="315"/>
      <c r="Q211" s="281"/>
      <c r="R211" s="316"/>
      <c r="S211" s="585"/>
    </row>
    <row r="212" spans="1:22" ht="33" x14ac:dyDescent="0.25">
      <c r="A212" s="548"/>
      <c r="B212" s="550"/>
      <c r="C212" s="277"/>
      <c r="D212" s="22" t="s">
        <v>6</v>
      </c>
      <c r="E212" s="36"/>
      <c r="F212" s="104"/>
      <c r="G212" s="105"/>
      <c r="H212" s="7"/>
      <c r="I212" s="7">
        <f>H210</f>
        <v>100</v>
      </c>
      <c r="J212" s="285"/>
      <c r="K212" s="22" t="s">
        <v>6</v>
      </c>
      <c r="L212" s="285"/>
      <c r="M212" s="285"/>
      <c r="N212" s="285"/>
      <c r="O212" s="7"/>
      <c r="P212" s="7">
        <f>O210</f>
        <v>100</v>
      </c>
      <c r="Q212" s="7">
        <f t="shared" si="41"/>
        <v>100</v>
      </c>
      <c r="R212" s="192" t="s">
        <v>31</v>
      </c>
      <c r="S212" s="592"/>
      <c r="V212" s="196"/>
    </row>
    <row r="213" spans="1:22" ht="115.5" x14ac:dyDescent="0.25">
      <c r="A213" s="548"/>
      <c r="B213" s="550"/>
      <c r="C213" s="274" t="s">
        <v>42</v>
      </c>
      <c r="D213" s="24" t="s">
        <v>558</v>
      </c>
      <c r="E213" s="274"/>
      <c r="F213" s="221"/>
      <c r="G213" s="281"/>
      <c r="H213" s="281"/>
      <c r="I213" s="281"/>
      <c r="J213" s="274" t="str">
        <f t="shared" si="42"/>
        <v>IV</v>
      </c>
      <c r="K213" s="24" t="str">
        <f>D213</f>
        <v>Реализация дополнительных образовательных программ спортивной подготовки по олимпийским видам спорта 
Футбол (учебно-тренировочный этап (этап спортивной специализации))</v>
      </c>
      <c r="L213" s="277"/>
      <c r="M213" s="280"/>
      <c r="N213" s="280"/>
      <c r="O213" s="281"/>
      <c r="P213" s="315"/>
      <c r="Q213" s="281"/>
      <c r="R213" s="183"/>
      <c r="S213" s="585"/>
    </row>
    <row r="214" spans="1:22" ht="99" x14ac:dyDescent="0.25">
      <c r="A214" s="548"/>
      <c r="B214" s="550"/>
      <c r="C214" s="17" t="s">
        <v>43</v>
      </c>
      <c r="D214" s="308" t="s">
        <v>516</v>
      </c>
      <c r="E214" s="277" t="s">
        <v>38</v>
      </c>
      <c r="F214" s="195">
        <v>0</v>
      </c>
      <c r="G214" s="195">
        <v>0</v>
      </c>
      <c r="H214" s="280">
        <v>100</v>
      </c>
      <c r="I214" s="281"/>
      <c r="J214" s="17" t="str">
        <f t="shared" si="42"/>
        <v>4.1.</v>
      </c>
      <c r="K214" s="282" t="s">
        <v>517</v>
      </c>
      <c r="L214" s="277" t="s">
        <v>38</v>
      </c>
      <c r="M214" s="277">
        <v>132</v>
      </c>
      <c r="N214" s="277">
        <v>132</v>
      </c>
      <c r="O214" s="280">
        <f t="shared" si="43"/>
        <v>100</v>
      </c>
      <c r="P214" s="315"/>
      <c r="Q214" s="281"/>
      <c r="R214" s="316"/>
      <c r="S214" s="585"/>
    </row>
    <row r="215" spans="1:22" ht="181.5" x14ac:dyDescent="0.25">
      <c r="A215" s="548"/>
      <c r="B215" s="550"/>
      <c r="C215" s="17" t="s">
        <v>138</v>
      </c>
      <c r="D215" s="308" t="s">
        <v>518</v>
      </c>
      <c r="E215" s="277" t="s">
        <v>38</v>
      </c>
      <c r="F215" s="277" t="s">
        <v>519</v>
      </c>
      <c r="G215" s="277" t="s">
        <v>519</v>
      </c>
      <c r="H215" s="195" t="s">
        <v>519</v>
      </c>
      <c r="I215" s="277"/>
      <c r="J215" s="17"/>
      <c r="K215" s="282"/>
      <c r="L215" s="277"/>
      <c r="M215" s="277"/>
      <c r="N215" s="277"/>
      <c r="O215" s="280"/>
      <c r="P215" s="315"/>
      <c r="Q215" s="281"/>
      <c r="R215" s="316"/>
      <c r="S215" s="585"/>
    </row>
    <row r="216" spans="1:22" ht="33" x14ac:dyDescent="0.25">
      <c r="A216" s="548"/>
      <c r="B216" s="550"/>
      <c r="C216" s="277"/>
      <c r="D216" s="22" t="s">
        <v>6</v>
      </c>
      <c r="E216" s="36"/>
      <c r="F216" s="104"/>
      <c r="G216" s="105"/>
      <c r="H216" s="7"/>
      <c r="I216" s="7">
        <f>H214</f>
        <v>100</v>
      </c>
      <c r="J216" s="285"/>
      <c r="K216" s="22" t="s">
        <v>6</v>
      </c>
      <c r="L216" s="285"/>
      <c r="M216" s="285"/>
      <c r="N216" s="285"/>
      <c r="O216" s="7"/>
      <c r="P216" s="7">
        <f>O214</f>
        <v>100</v>
      </c>
      <c r="Q216" s="7">
        <f t="shared" si="41"/>
        <v>100</v>
      </c>
      <c r="R216" s="192" t="s">
        <v>31</v>
      </c>
      <c r="S216" s="592"/>
      <c r="V216" s="196"/>
    </row>
    <row r="217" spans="1:22" s="321" customFormat="1" ht="33" x14ac:dyDescent="0.25">
      <c r="A217" s="548"/>
      <c r="B217" s="550"/>
      <c r="C217" s="306" t="s">
        <v>165</v>
      </c>
      <c r="D217" s="24" t="s">
        <v>523</v>
      </c>
      <c r="E217" s="274"/>
      <c r="F217" s="221"/>
      <c r="G217" s="281"/>
      <c r="H217" s="281"/>
      <c r="I217" s="281"/>
      <c r="J217" s="306" t="str">
        <f t="shared" si="42"/>
        <v>V</v>
      </c>
      <c r="K217" s="24" t="str">
        <f>D217</f>
        <v xml:space="preserve">Реализация дополнительных общеразвивающих программ </v>
      </c>
      <c r="L217" s="274"/>
      <c r="M217" s="41"/>
      <c r="N217" s="41"/>
      <c r="O217" s="281"/>
      <c r="P217" s="315"/>
      <c r="Q217" s="281"/>
      <c r="R217" s="183"/>
      <c r="S217" s="585"/>
      <c r="T217" s="169"/>
      <c r="U217" s="328"/>
    </row>
    <row r="218" spans="1:22" x14ac:dyDescent="0.25">
      <c r="A218" s="548"/>
      <c r="B218" s="550"/>
      <c r="C218" s="17" t="s">
        <v>166</v>
      </c>
      <c r="D218" s="282" t="s">
        <v>519</v>
      </c>
      <c r="E218" s="282" t="s">
        <v>519</v>
      </c>
      <c r="F218" s="282" t="s">
        <v>519</v>
      </c>
      <c r="G218" s="282" t="s">
        <v>519</v>
      </c>
      <c r="H218" s="195" t="s">
        <v>519</v>
      </c>
      <c r="I218" s="282"/>
      <c r="J218" s="17" t="str">
        <f t="shared" si="42"/>
        <v>5.1.</v>
      </c>
      <c r="K218" s="322" t="s">
        <v>205</v>
      </c>
      <c r="L218" s="277" t="s">
        <v>206</v>
      </c>
      <c r="M218" s="323">
        <v>5777</v>
      </c>
      <c r="N218" s="323">
        <v>5777</v>
      </c>
      <c r="O218" s="280">
        <f t="shared" si="43"/>
        <v>100</v>
      </c>
      <c r="P218" s="315"/>
      <c r="Q218" s="281"/>
      <c r="R218" s="316"/>
      <c r="S218" s="585"/>
    </row>
    <row r="219" spans="1:22" ht="33" x14ac:dyDescent="0.25">
      <c r="A219" s="548"/>
      <c r="B219" s="550"/>
      <c r="C219" s="277"/>
      <c r="D219" s="22" t="s">
        <v>6</v>
      </c>
      <c r="E219" s="36"/>
      <c r="F219" s="104"/>
      <c r="G219" s="105"/>
      <c r="H219" s="7"/>
      <c r="I219" s="7" t="s">
        <v>582</v>
      </c>
      <c r="J219" s="285"/>
      <c r="K219" s="22" t="s">
        <v>6</v>
      </c>
      <c r="L219" s="285"/>
      <c r="M219" s="285"/>
      <c r="N219" s="285"/>
      <c r="O219" s="7"/>
      <c r="P219" s="7">
        <f>O218</f>
        <v>100</v>
      </c>
      <c r="Q219" s="7">
        <f>P219</f>
        <v>100</v>
      </c>
      <c r="R219" s="192" t="s">
        <v>31</v>
      </c>
      <c r="S219" s="592"/>
      <c r="V219" s="196"/>
    </row>
    <row r="220" spans="1:22" s="321" customFormat="1" ht="49.5" x14ac:dyDescent="0.25">
      <c r="A220" s="548"/>
      <c r="B220" s="550"/>
      <c r="C220" s="306" t="s">
        <v>171</v>
      </c>
      <c r="D220" s="24" t="s">
        <v>315</v>
      </c>
      <c r="E220" s="274"/>
      <c r="F220" s="221"/>
      <c r="G220" s="281"/>
      <c r="H220" s="281"/>
      <c r="I220" s="281"/>
      <c r="J220" s="306" t="str">
        <f t="shared" si="42"/>
        <v>VI</v>
      </c>
      <c r="K220" s="24" t="str">
        <f>D220</f>
        <v>Организация мероприятий по подготовке спортивных сборных команд</v>
      </c>
      <c r="L220" s="274"/>
      <c r="M220" s="41"/>
      <c r="N220" s="41"/>
      <c r="O220" s="281"/>
      <c r="P220" s="315"/>
      <c r="Q220" s="281"/>
      <c r="R220" s="183"/>
      <c r="S220" s="585"/>
      <c r="T220" s="169"/>
      <c r="U220" s="328"/>
    </row>
    <row r="221" spans="1:22" ht="82.5" x14ac:dyDescent="0.25">
      <c r="A221" s="548"/>
      <c r="B221" s="550"/>
      <c r="C221" s="17" t="s">
        <v>172</v>
      </c>
      <c r="D221" s="282" t="s">
        <v>316</v>
      </c>
      <c r="E221" s="277" t="s">
        <v>25</v>
      </c>
      <c r="F221" s="195">
        <v>5</v>
      </c>
      <c r="G221" s="280">
        <v>12.4</v>
      </c>
      <c r="H221" s="280">
        <f>IF(G221/F221*100&gt;100,100,G221/F221*100)</f>
        <v>100</v>
      </c>
      <c r="I221" s="281"/>
      <c r="J221" s="17" t="str">
        <f t="shared" si="42"/>
        <v>6.1.</v>
      </c>
      <c r="K221" s="282" t="s">
        <v>415</v>
      </c>
      <c r="L221" s="277" t="s">
        <v>38</v>
      </c>
      <c r="M221" s="323">
        <v>48</v>
      </c>
      <c r="N221" s="323">
        <v>50</v>
      </c>
      <c r="O221" s="280">
        <f t="shared" si="43"/>
        <v>104.16666666666667</v>
      </c>
      <c r="P221" s="315"/>
      <c r="Q221" s="281"/>
      <c r="R221" s="316"/>
      <c r="S221" s="585"/>
    </row>
    <row r="222" spans="1:22" ht="33" x14ac:dyDescent="0.25">
      <c r="A222" s="549"/>
      <c r="B222" s="551"/>
      <c r="C222" s="17"/>
      <c r="D222" s="22" t="s">
        <v>6</v>
      </c>
      <c r="E222" s="36"/>
      <c r="F222" s="99"/>
      <c r="G222" s="102"/>
      <c r="H222" s="7"/>
      <c r="I222" s="7">
        <f>H221</f>
        <v>100</v>
      </c>
      <c r="J222" s="36"/>
      <c r="K222" s="22" t="s">
        <v>6</v>
      </c>
      <c r="L222" s="36"/>
      <c r="M222" s="100"/>
      <c r="N222" s="100"/>
      <c r="O222" s="7"/>
      <c r="P222" s="7">
        <f>O221</f>
        <v>104.16666666666667</v>
      </c>
      <c r="Q222" s="7">
        <f>(I222+P222)/2</f>
        <v>102.08333333333334</v>
      </c>
      <c r="R222" s="192" t="s">
        <v>31</v>
      </c>
      <c r="S222" s="593"/>
    </row>
    <row r="223" spans="1:22" ht="99" x14ac:dyDescent="0.25">
      <c r="A223" s="547" t="s">
        <v>78</v>
      </c>
      <c r="B223" s="540" t="s">
        <v>559</v>
      </c>
      <c r="C223" s="306" t="s">
        <v>12</v>
      </c>
      <c r="D223" s="24" t="s">
        <v>560</v>
      </c>
      <c r="E223" s="274"/>
      <c r="F223" s="221"/>
      <c r="G223" s="281"/>
      <c r="H223" s="281"/>
      <c r="I223" s="281"/>
      <c r="J223" s="274" t="str">
        <f>C223</f>
        <v>I</v>
      </c>
      <c r="K223" s="24" t="str">
        <f>D223</f>
        <v>Реализация дополнительных образовательных программ спортивной подготовки по олимпийским видам спорта 
Хоккей (этап начальной подготовки)</v>
      </c>
      <c r="L223" s="277"/>
      <c r="M223" s="280"/>
      <c r="N223" s="280"/>
      <c r="O223" s="281"/>
      <c r="P223" s="315"/>
      <c r="Q223" s="281"/>
      <c r="R223" s="183"/>
      <c r="S223" s="581" t="s">
        <v>286</v>
      </c>
    </row>
    <row r="224" spans="1:22" ht="99" x14ac:dyDescent="0.25">
      <c r="A224" s="548"/>
      <c r="B224" s="550"/>
      <c r="C224" s="17" t="s">
        <v>7</v>
      </c>
      <c r="D224" s="308" t="s">
        <v>516</v>
      </c>
      <c r="E224" s="277" t="s">
        <v>38</v>
      </c>
      <c r="F224" s="195">
        <v>0</v>
      </c>
      <c r="G224" s="191">
        <v>0</v>
      </c>
      <c r="H224" s="280">
        <v>100</v>
      </c>
      <c r="I224" s="281"/>
      <c r="J224" s="17" t="str">
        <f>C224</f>
        <v>1.1.</v>
      </c>
      <c r="K224" s="282" t="s">
        <v>517</v>
      </c>
      <c r="L224" s="277" t="s">
        <v>38</v>
      </c>
      <c r="M224" s="323">
        <v>138</v>
      </c>
      <c r="N224" s="323">
        <v>138</v>
      </c>
      <c r="O224" s="280">
        <f t="shared" si="43"/>
        <v>100</v>
      </c>
      <c r="P224" s="315"/>
      <c r="Q224" s="281"/>
      <c r="R224" s="316"/>
      <c r="S224" s="585"/>
    </row>
    <row r="225" spans="1:19" ht="181.5" x14ac:dyDescent="0.25">
      <c r="A225" s="548"/>
      <c r="B225" s="550"/>
      <c r="C225" s="17" t="s">
        <v>8</v>
      </c>
      <c r="D225" s="308" t="s">
        <v>518</v>
      </c>
      <c r="E225" s="277" t="s">
        <v>38</v>
      </c>
      <c r="F225" s="277" t="s">
        <v>519</v>
      </c>
      <c r="G225" s="277" t="s">
        <v>519</v>
      </c>
      <c r="H225" s="195" t="s">
        <v>519</v>
      </c>
      <c r="I225" s="277"/>
      <c r="J225" s="17"/>
      <c r="K225" s="282"/>
      <c r="L225" s="277"/>
      <c r="M225" s="310"/>
      <c r="N225" s="310"/>
      <c r="O225" s="280"/>
      <c r="P225" s="315"/>
      <c r="Q225" s="281"/>
      <c r="R225" s="316"/>
      <c r="S225" s="585"/>
    </row>
    <row r="226" spans="1:19" ht="33" x14ac:dyDescent="0.25">
      <c r="A226" s="548"/>
      <c r="B226" s="550"/>
      <c r="C226" s="17"/>
      <c r="D226" s="22" t="s">
        <v>6</v>
      </c>
      <c r="E226" s="36"/>
      <c r="F226" s="99"/>
      <c r="G226" s="102"/>
      <c r="H226" s="7"/>
      <c r="I226" s="7">
        <f>H224</f>
        <v>100</v>
      </c>
      <c r="J226" s="36"/>
      <c r="K226" s="22" t="s">
        <v>6</v>
      </c>
      <c r="L226" s="36"/>
      <c r="M226" s="329"/>
      <c r="N226" s="329"/>
      <c r="O226" s="7"/>
      <c r="P226" s="7">
        <f>O224</f>
        <v>100</v>
      </c>
      <c r="Q226" s="7">
        <f>(I226+P226)/2</f>
        <v>100</v>
      </c>
      <c r="R226" s="192" t="s">
        <v>31</v>
      </c>
      <c r="S226" s="592"/>
    </row>
    <row r="227" spans="1:19" ht="115.5" x14ac:dyDescent="0.25">
      <c r="A227" s="548"/>
      <c r="B227" s="550"/>
      <c r="C227" s="274" t="s">
        <v>13</v>
      </c>
      <c r="D227" s="24" t="s">
        <v>561</v>
      </c>
      <c r="E227" s="274"/>
      <c r="F227" s="221"/>
      <c r="G227" s="281"/>
      <c r="H227" s="281"/>
      <c r="I227" s="281"/>
      <c r="J227" s="274" t="str">
        <f>C227</f>
        <v>II</v>
      </c>
      <c r="K227" s="24" t="str">
        <f>D227</f>
        <v>Реализация дополнительных образовательных программ спортивной подготовки по олимпийским видам спорта 
Хоккей (учебно-тренировочный этап (этап спортивной специализации))</v>
      </c>
      <c r="L227" s="277"/>
      <c r="M227" s="280"/>
      <c r="N227" s="280"/>
      <c r="O227" s="281"/>
      <c r="P227" s="315"/>
      <c r="Q227" s="281"/>
      <c r="R227" s="183"/>
      <c r="S227" s="585"/>
    </row>
    <row r="228" spans="1:19" ht="99" x14ac:dyDescent="0.25">
      <c r="A228" s="548"/>
      <c r="B228" s="550"/>
      <c r="C228" s="17" t="s">
        <v>14</v>
      </c>
      <c r="D228" s="308" t="s">
        <v>516</v>
      </c>
      <c r="E228" s="277" t="s">
        <v>38</v>
      </c>
      <c r="F228" s="195">
        <v>0</v>
      </c>
      <c r="G228" s="191">
        <v>0</v>
      </c>
      <c r="H228" s="280">
        <v>100</v>
      </c>
      <c r="I228" s="281"/>
      <c r="J228" s="17" t="s">
        <v>14</v>
      </c>
      <c r="K228" s="282" t="s">
        <v>517</v>
      </c>
      <c r="L228" s="277" t="s">
        <v>38</v>
      </c>
      <c r="M228" s="277">
        <v>117</v>
      </c>
      <c r="N228" s="277">
        <v>117</v>
      </c>
      <c r="O228" s="280">
        <f t="shared" si="43"/>
        <v>100</v>
      </c>
      <c r="P228" s="315"/>
      <c r="Q228" s="281"/>
      <c r="R228" s="316"/>
      <c r="S228" s="585"/>
    </row>
    <row r="229" spans="1:19" ht="181.5" x14ac:dyDescent="0.25">
      <c r="A229" s="548"/>
      <c r="B229" s="550"/>
      <c r="C229" s="17" t="s">
        <v>15</v>
      </c>
      <c r="D229" s="308" t="s">
        <v>518</v>
      </c>
      <c r="E229" s="277" t="s">
        <v>38</v>
      </c>
      <c r="F229" s="277" t="s">
        <v>519</v>
      </c>
      <c r="G229" s="277" t="s">
        <v>519</v>
      </c>
      <c r="H229" s="195" t="s">
        <v>519</v>
      </c>
      <c r="I229" s="277"/>
      <c r="J229" s="17"/>
      <c r="K229" s="282"/>
      <c r="L229" s="277"/>
      <c r="M229" s="277"/>
      <c r="N229" s="277"/>
      <c r="O229" s="280"/>
      <c r="P229" s="315"/>
      <c r="Q229" s="281"/>
      <c r="R229" s="316"/>
      <c r="S229" s="585"/>
    </row>
    <row r="230" spans="1:19" ht="33" x14ac:dyDescent="0.25">
      <c r="A230" s="548"/>
      <c r="B230" s="550"/>
      <c r="C230" s="17"/>
      <c r="D230" s="22" t="s">
        <v>6</v>
      </c>
      <c r="E230" s="36"/>
      <c r="F230" s="99"/>
      <c r="G230" s="102"/>
      <c r="H230" s="7"/>
      <c r="I230" s="7">
        <f>H228</f>
        <v>100</v>
      </c>
      <c r="J230" s="36"/>
      <c r="K230" s="22" t="s">
        <v>6</v>
      </c>
      <c r="L230" s="36"/>
      <c r="M230" s="100"/>
      <c r="N230" s="100"/>
      <c r="O230" s="7"/>
      <c r="P230" s="7">
        <f>O228</f>
        <v>100</v>
      </c>
      <c r="Q230" s="7">
        <f>(I230+P230)/2</f>
        <v>100</v>
      </c>
      <c r="R230" s="192" t="s">
        <v>31</v>
      </c>
      <c r="S230" s="592"/>
    </row>
    <row r="231" spans="1:19" ht="99" x14ac:dyDescent="0.25">
      <c r="A231" s="548"/>
      <c r="B231" s="550"/>
      <c r="C231" s="306" t="s">
        <v>28</v>
      </c>
      <c r="D231" s="24" t="s">
        <v>562</v>
      </c>
      <c r="E231" s="274"/>
      <c r="F231" s="221"/>
      <c r="G231" s="281"/>
      <c r="H231" s="281"/>
      <c r="I231" s="281"/>
      <c r="J231" s="17" t="str">
        <f>C231</f>
        <v>III</v>
      </c>
      <c r="K231" s="24" t="str">
        <f>D231</f>
        <v>Реализация дополнительных образовательных программ спортивной подготовки по олимпийским видам спорта 
Фигурное катание на коньках (этап начальной подготовки)</v>
      </c>
      <c r="L231" s="277"/>
      <c r="M231" s="277"/>
      <c r="N231" s="277"/>
      <c r="O231" s="281"/>
      <c r="P231" s="315"/>
      <c r="Q231" s="281"/>
      <c r="R231" s="183"/>
      <c r="S231" s="585"/>
    </row>
    <row r="232" spans="1:19" ht="99" x14ac:dyDescent="0.25">
      <c r="A232" s="548"/>
      <c r="B232" s="550"/>
      <c r="C232" s="17" t="s">
        <v>29</v>
      </c>
      <c r="D232" s="308" t="s">
        <v>516</v>
      </c>
      <c r="E232" s="277" t="s">
        <v>38</v>
      </c>
      <c r="F232" s="195">
        <v>0</v>
      </c>
      <c r="G232" s="191">
        <v>0</v>
      </c>
      <c r="H232" s="280">
        <v>100</v>
      </c>
      <c r="I232" s="281"/>
      <c r="J232" s="17" t="str">
        <f t="shared" ref="J232:J236" si="44">C232</f>
        <v>3.1.</v>
      </c>
      <c r="K232" s="282" t="s">
        <v>517</v>
      </c>
      <c r="L232" s="277" t="s">
        <v>38</v>
      </c>
      <c r="M232" s="195">
        <v>27</v>
      </c>
      <c r="N232" s="195">
        <v>27</v>
      </c>
      <c r="O232" s="280">
        <f t="shared" si="43"/>
        <v>100</v>
      </c>
      <c r="P232" s="330"/>
      <c r="Q232" s="281"/>
      <c r="R232" s="316"/>
      <c r="S232" s="585"/>
    </row>
    <row r="233" spans="1:19" ht="181.5" x14ac:dyDescent="0.25">
      <c r="A233" s="548"/>
      <c r="B233" s="550"/>
      <c r="C233" s="17" t="s">
        <v>30</v>
      </c>
      <c r="D233" s="308" t="s">
        <v>518</v>
      </c>
      <c r="E233" s="277" t="s">
        <v>38</v>
      </c>
      <c r="F233" s="277" t="s">
        <v>519</v>
      </c>
      <c r="G233" s="277" t="s">
        <v>519</v>
      </c>
      <c r="H233" s="195" t="s">
        <v>519</v>
      </c>
      <c r="I233" s="277"/>
      <c r="J233" s="17"/>
      <c r="K233" s="282"/>
      <c r="L233" s="277"/>
      <c r="M233" s="307"/>
      <c r="N233" s="307"/>
      <c r="O233" s="280"/>
      <c r="P233" s="315"/>
      <c r="Q233" s="281"/>
      <c r="R233" s="316"/>
      <c r="S233" s="585"/>
    </row>
    <row r="234" spans="1:19" ht="33" x14ac:dyDescent="0.25">
      <c r="A234" s="548"/>
      <c r="B234" s="550"/>
      <c r="C234" s="17"/>
      <c r="D234" s="22" t="s">
        <v>6</v>
      </c>
      <c r="E234" s="36"/>
      <c r="F234" s="99"/>
      <c r="G234" s="102"/>
      <c r="H234" s="7"/>
      <c r="I234" s="7">
        <f>H232</f>
        <v>100</v>
      </c>
      <c r="J234" s="36"/>
      <c r="K234" s="22" t="s">
        <v>6</v>
      </c>
      <c r="L234" s="36"/>
      <c r="M234" s="100"/>
      <c r="N234" s="100"/>
      <c r="O234" s="7"/>
      <c r="P234" s="7">
        <f>O232</f>
        <v>100</v>
      </c>
      <c r="Q234" s="7">
        <f>(I234+P234)/2</f>
        <v>100</v>
      </c>
      <c r="R234" s="192" t="s">
        <v>31</v>
      </c>
      <c r="S234" s="592"/>
    </row>
    <row r="235" spans="1:19" ht="132" x14ac:dyDescent="0.25">
      <c r="A235" s="548"/>
      <c r="B235" s="550"/>
      <c r="C235" s="306" t="s">
        <v>42</v>
      </c>
      <c r="D235" s="24" t="s">
        <v>563</v>
      </c>
      <c r="E235" s="274"/>
      <c r="F235" s="221"/>
      <c r="G235" s="281"/>
      <c r="H235" s="281"/>
      <c r="I235" s="281"/>
      <c r="J235" s="17" t="str">
        <f t="shared" si="44"/>
        <v>IV</v>
      </c>
      <c r="K235" s="24" t="str">
        <f>D235</f>
        <v>Реализация дополнительных образовательных программ спортивной подготовки по олимпийским видам спорта 
Фигурное катание на коньках (учебно-тренировочный этап (этап спортивной специализации))</v>
      </c>
      <c r="L235" s="277"/>
      <c r="M235" s="277"/>
      <c r="N235" s="277"/>
      <c r="O235" s="281"/>
      <c r="P235" s="315"/>
      <c r="Q235" s="281"/>
      <c r="R235" s="183"/>
      <c r="S235" s="585"/>
    </row>
    <row r="236" spans="1:19" ht="99" x14ac:dyDescent="0.25">
      <c r="A236" s="548"/>
      <c r="B236" s="550"/>
      <c r="C236" s="17" t="s">
        <v>43</v>
      </c>
      <c r="D236" s="308" t="s">
        <v>516</v>
      </c>
      <c r="E236" s="277" t="s">
        <v>38</v>
      </c>
      <c r="F236" s="195">
        <v>0</v>
      </c>
      <c r="G236" s="191">
        <v>0</v>
      </c>
      <c r="H236" s="280">
        <v>100</v>
      </c>
      <c r="I236" s="281"/>
      <c r="J236" s="17" t="str">
        <f t="shared" si="44"/>
        <v>4.1.</v>
      </c>
      <c r="K236" s="282" t="s">
        <v>517</v>
      </c>
      <c r="L236" s="277" t="s">
        <v>38</v>
      </c>
      <c r="M236" s="277">
        <v>51</v>
      </c>
      <c r="N236" s="277">
        <v>51</v>
      </c>
      <c r="O236" s="280">
        <f t="shared" si="43"/>
        <v>100</v>
      </c>
      <c r="P236" s="330"/>
      <c r="Q236" s="281"/>
      <c r="R236" s="316"/>
      <c r="S236" s="585"/>
    </row>
    <row r="237" spans="1:19" ht="181.5" x14ac:dyDescent="0.25">
      <c r="A237" s="548"/>
      <c r="B237" s="550"/>
      <c r="C237" s="17" t="s">
        <v>138</v>
      </c>
      <c r="D237" s="308" t="s">
        <v>518</v>
      </c>
      <c r="E237" s="277" t="s">
        <v>38</v>
      </c>
      <c r="F237" s="277" t="s">
        <v>519</v>
      </c>
      <c r="G237" s="277" t="s">
        <v>519</v>
      </c>
      <c r="H237" s="195" t="s">
        <v>519</v>
      </c>
      <c r="I237" s="277"/>
      <c r="J237" s="17"/>
      <c r="K237" s="282"/>
      <c r="L237" s="277"/>
      <c r="M237" s="277"/>
      <c r="N237" s="277"/>
      <c r="O237" s="280"/>
      <c r="P237" s="330"/>
      <c r="Q237" s="281"/>
      <c r="R237" s="316"/>
      <c r="S237" s="585"/>
    </row>
    <row r="238" spans="1:19" ht="33" x14ac:dyDescent="0.25">
      <c r="A238" s="548"/>
      <c r="B238" s="550"/>
      <c r="C238" s="17"/>
      <c r="D238" s="22" t="s">
        <v>6</v>
      </c>
      <c r="E238" s="36"/>
      <c r="F238" s="99"/>
      <c r="G238" s="102"/>
      <c r="H238" s="7"/>
      <c r="I238" s="7">
        <f>H236</f>
        <v>100</v>
      </c>
      <c r="J238" s="285"/>
      <c r="K238" s="22" t="s">
        <v>6</v>
      </c>
      <c r="L238" s="36"/>
      <c r="M238" s="100"/>
      <c r="N238" s="100"/>
      <c r="O238" s="7"/>
      <c r="P238" s="7">
        <f>O236</f>
        <v>100</v>
      </c>
      <c r="Q238" s="7">
        <f>(I238+P238)/2</f>
        <v>100</v>
      </c>
      <c r="R238" s="192" t="s">
        <v>31</v>
      </c>
      <c r="S238" s="592"/>
    </row>
    <row r="239" spans="1:19" ht="132" customHeight="1" x14ac:dyDescent="0.25">
      <c r="A239" s="548"/>
      <c r="B239" s="550"/>
      <c r="C239" s="306" t="s">
        <v>165</v>
      </c>
      <c r="D239" s="24" t="s">
        <v>586</v>
      </c>
      <c r="E239" s="274"/>
      <c r="F239" s="221"/>
      <c r="G239" s="281"/>
      <c r="H239" s="281"/>
      <c r="I239" s="281"/>
      <c r="J239" s="17" t="str">
        <f t="shared" ref="J239:J240" si="45">C239</f>
        <v>V</v>
      </c>
      <c r="K239" s="24" t="str">
        <f>D239</f>
        <v>Реализация дополнительных образовательных программ спортивной подготовки по олимпийским видам спорта 
Фигурное катание на коньках (этап совершенствования спортивного мастерства)</v>
      </c>
      <c r="L239" s="277"/>
      <c r="M239" s="277"/>
      <c r="N239" s="277"/>
      <c r="O239" s="281"/>
      <c r="P239" s="315"/>
      <c r="Q239" s="281"/>
      <c r="R239" s="183"/>
      <c r="S239" s="585"/>
    </row>
    <row r="240" spans="1:19" ht="99" x14ac:dyDescent="0.25">
      <c r="A240" s="548"/>
      <c r="B240" s="550"/>
      <c r="C240" s="17" t="s">
        <v>166</v>
      </c>
      <c r="D240" s="308" t="s">
        <v>516</v>
      </c>
      <c r="E240" s="277" t="s">
        <v>38</v>
      </c>
      <c r="F240" s="195">
        <v>0</v>
      </c>
      <c r="G240" s="191">
        <v>0</v>
      </c>
      <c r="H240" s="280">
        <v>100</v>
      </c>
      <c r="I240" s="281"/>
      <c r="J240" s="17" t="str">
        <f t="shared" si="45"/>
        <v>5.1.</v>
      </c>
      <c r="K240" s="282" t="s">
        <v>517</v>
      </c>
      <c r="L240" s="277" t="s">
        <v>38</v>
      </c>
      <c r="M240" s="277">
        <v>1</v>
      </c>
      <c r="N240" s="277">
        <v>1</v>
      </c>
      <c r="O240" s="280">
        <f t="shared" si="43"/>
        <v>100</v>
      </c>
      <c r="P240" s="330"/>
      <c r="Q240" s="281"/>
      <c r="R240" s="316"/>
      <c r="S240" s="585"/>
    </row>
    <row r="241" spans="1:19" ht="181.5" x14ac:dyDescent="0.25">
      <c r="A241" s="548"/>
      <c r="B241" s="550"/>
      <c r="C241" s="17" t="s">
        <v>167</v>
      </c>
      <c r="D241" s="308" t="s">
        <v>518</v>
      </c>
      <c r="E241" s="277" t="s">
        <v>38</v>
      </c>
      <c r="F241" s="277" t="s">
        <v>519</v>
      </c>
      <c r="G241" s="277" t="s">
        <v>519</v>
      </c>
      <c r="H241" s="195" t="s">
        <v>519</v>
      </c>
      <c r="I241" s="277"/>
      <c r="J241" s="17"/>
      <c r="K241" s="282"/>
      <c r="L241" s="277"/>
      <c r="M241" s="277"/>
      <c r="N241" s="277"/>
      <c r="O241" s="280"/>
      <c r="P241" s="330"/>
      <c r="Q241" s="281"/>
      <c r="R241" s="316"/>
      <c r="S241" s="585"/>
    </row>
    <row r="242" spans="1:19" ht="33" x14ac:dyDescent="0.25">
      <c r="A242" s="548"/>
      <c r="B242" s="550"/>
      <c r="C242" s="17"/>
      <c r="D242" s="22" t="s">
        <v>6</v>
      </c>
      <c r="E242" s="36"/>
      <c r="F242" s="99"/>
      <c r="G242" s="102"/>
      <c r="H242" s="7"/>
      <c r="I242" s="7">
        <f>H240</f>
        <v>100</v>
      </c>
      <c r="J242" s="285"/>
      <c r="K242" s="22" t="s">
        <v>6</v>
      </c>
      <c r="L242" s="36"/>
      <c r="M242" s="100"/>
      <c r="N242" s="100"/>
      <c r="O242" s="7"/>
      <c r="P242" s="7">
        <f>O240</f>
        <v>100</v>
      </c>
      <c r="Q242" s="7">
        <f>(I242+P242)/2</f>
        <v>100</v>
      </c>
      <c r="R242" s="192" t="s">
        <v>31</v>
      </c>
      <c r="S242" s="592"/>
    </row>
    <row r="243" spans="1:19" ht="33" x14ac:dyDescent="0.25">
      <c r="A243" s="548"/>
      <c r="B243" s="550"/>
      <c r="C243" s="306" t="s">
        <v>171</v>
      </c>
      <c r="D243" s="24" t="s">
        <v>523</v>
      </c>
      <c r="E243" s="274"/>
      <c r="F243" s="221"/>
      <c r="G243" s="281"/>
      <c r="H243" s="281"/>
      <c r="I243" s="281"/>
      <c r="J243" s="306" t="str">
        <f t="shared" ref="J243:J244" si="46">C243</f>
        <v>VI</v>
      </c>
      <c r="K243" s="24" t="str">
        <f>D243</f>
        <v xml:space="preserve">Реализация дополнительных общеразвивающих программ </v>
      </c>
      <c r="L243" s="274"/>
      <c r="M243" s="41"/>
      <c r="N243" s="41"/>
      <c r="O243" s="281"/>
      <c r="P243" s="315"/>
      <c r="Q243" s="281"/>
      <c r="R243" s="183"/>
      <c r="S243" s="585"/>
    </row>
    <row r="244" spans="1:19" x14ac:dyDescent="0.25">
      <c r="A244" s="548"/>
      <c r="B244" s="550"/>
      <c r="C244" s="17" t="s">
        <v>172</v>
      </c>
      <c r="D244" s="282" t="s">
        <v>519</v>
      </c>
      <c r="E244" s="282" t="s">
        <v>519</v>
      </c>
      <c r="F244" s="282" t="s">
        <v>519</v>
      </c>
      <c r="G244" s="282" t="s">
        <v>519</v>
      </c>
      <c r="H244" s="195" t="s">
        <v>519</v>
      </c>
      <c r="I244" s="282"/>
      <c r="J244" s="17" t="str">
        <f t="shared" si="46"/>
        <v>6.1.</v>
      </c>
      <c r="K244" s="322" t="s">
        <v>205</v>
      </c>
      <c r="L244" s="277" t="s">
        <v>206</v>
      </c>
      <c r="M244" s="323">
        <v>18700</v>
      </c>
      <c r="N244" s="323">
        <v>18700</v>
      </c>
      <c r="O244" s="280">
        <f t="shared" si="43"/>
        <v>100</v>
      </c>
      <c r="P244" s="315"/>
      <c r="Q244" s="281"/>
      <c r="R244" s="316"/>
      <c r="S244" s="585"/>
    </row>
    <row r="245" spans="1:19" ht="33" x14ac:dyDescent="0.25">
      <c r="A245" s="548"/>
      <c r="B245" s="550"/>
      <c r="C245" s="277"/>
      <c r="D245" s="22" t="s">
        <v>6</v>
      </c>
      <c r="E245" s="36"/>
      <c r="F245" s="104"/>
      <c r="G245" s="105"/>
      <c r="H245" s="7"/>
      <c r="I245" s="7" t="s">
        <v>582</v>
      </c>
      <c r="J245" s="285"/>
      <c r="K245" s="22" t="s">
        <v>6</v>
      </c>
      <c r="L245" s="285"/>
      <c r="M245" s="285"/>
      <c r="N245" s="285"/>
      <c r="O245" s="7"/>
      <c r="P245" s="7">
        <f>O244</f>
        <v>100</v>
      </c>
      <c r="Q245" s="7">
        <f>P245</f>
        <v>100</v>
      </c>
      <c r="R245" s="192" t="s">
        <v>31</v>
      </c>
      <c r="S245" s="592"/>
    </row>
    <row r="246" spans="1:19" ht="49.5" x14ac:dyDescent="0.25">
      <c r="A246" s="548"/>
      <c r="B246" s="550"/>
      <c r="C246" s="306" t="s">
        <v>209</v>
      </c>
      <c r="D246" s="24" t="s">
        <v>315</v>
      </c>
      <c r="E246" s="274"/>
      <c r="F246" s="221"/>
      <c r="G246" s="281"/>
      <c r="H246" s="281"/>
      <c r="I246" s="281"/>
      <c r="J246" s="306" t="str">
        <f t="shared" ref="J246:J250" si="47">C246</f>
        <v>VII</v>
      </c>
      <c r="K246" s="24" t="str">
        <f>D246</f>
        <v>Организация мероприятий по подготовке спортивных сборных команд</v>
      </c>
      <c r="L246" s="274"/>
      <c r="M246" s="41"/>
      <c r="N246" s="41"/>
      <c r="O246" s="281"/>
      <c r="P246" s="315"/>
      <c r="Q246" s="281"/>
      <c r="R246" s="183"/>
      <c r="S246" s="585"/>
    </row>
    <row r="247" spans="1:19" ht="82.5" x14ac:dyDescent="0.25">
      <c r="A247" s="548"/>
      <c r="B247" s="550"/>
      <c r="C247" s="17" t="s">
        <v>210</v>
      </c>
      <c r="D247" s="282" t="s">
        <v>316</v>
      </c>
      <c r="E247" s="277" t="s">
        <v>25</v>
      </c>
      <c r="F247" s="195">
        <v>5</v>
      </c>
      <c r="G247" s="280">
        <v>12.4</v>
      </c>
      <c r="H247" s="280">
        <f>IF(G247/F247*100&gt;100,100,G247/F247*100)</f>
        <v>100</v>
      </c>
      <c r="I247" s="281"/>
      <c r="J247" s="17" t="str">
        <f t="shared" si="47"/>
        <v>7.1.</v>
      </c>
      <c r="K247" s="282" t="s">
        <v>415</v>
      </c>
      <c r="L247" s="277" t="s">
        <v>38</v>
      </c>
      <c r="M247" s="323">
        <v>106</v>
      </c>
      <c r="N247" s="323">
        <v>106</v>
      </c>
      <c r="O247" s="280">
        <f t="shared" si="43"/>
        <v>100</v>
      </c>
      <c r="P247" s="315"/>
      <c r="Q247" s="281"/>
      <c r="R247" s="316"/>
      <c r="S247" s="585"/>
    </row>
    <row r="248" spans="1:19" ht="33" x14ac:dyDescent="0.25">
      <c r="A248" s="549"/>
      <c r="B248" s="551"/>
      <c r="C248" s="17"/>
      <c r="D248" s="22" t="s">
        <v>6</v>
      </c>
      <c r="E248" s="36"/>
      <c r="F248" s="99"/>
      <c r="G248" s="102"/>
      <c r="H248" s="7"/>
      <c r="I248" s="7">
        <f>H247</f>
        <v>100</v>
      </c>
      <c r="J248" s="36"/>
      <c r="K248" s="22" t="s">
        <v>6</v>
      </c>
      <c r="L248" s="36"/>
      <c r="M248" s="100"/>
      <c r="N248" s="100"/>
      <c r="O248" s="7"/>
      <c r="P248" s="7">
        <f>O247</f>
        <v>100</v>
      </c>
      <c r="Q248" s="7">
        <f>(I248+P248)/2</f>
        <v>100</v>
      </c>
      <c r="R248" s="192" t="s">
        <v>31</v>
      </c>
      <c r="S248" s="593"/>
    </row>
    <row r="249" spans="1:19" ht="126" customHeight="1" x14ac:dyDescent="0.25">
      <c r="A249" s="547" t="s">
        <v>79</v>
      </c>
      <c r="B249" s="550" t="s">
        <v>564</v>
      </c>
      <c r="C249" s="331" t="s">
        <v>12</v>
      </c>
      <c r="D249" s="332" t="s">
        <v>565</v>
      </c>
      <c r="E249" s="287"/>
      <c r="F249" s="333"/>
      <c r="G249" s="273"/>
      <c r="H249" s="273"/>
      <c r="I249" s="273"/>
      <c r="J249" s="306" t="str">
        <f t="shared" si="47"/>
        <v>I</v>
      </c>
      <c r="K249" s="332" t="str">
        <f>D249</f>
        <v>Реализация дополнительных образовательных программ спортивной подготовки по олимпийским видам спорта 
Плавание (этап начальной подготовки)</v>
      </c>
      <c r="L249" s="279"/>
      <c r="M249" s="283"/>
      <c r="N249" s="283"/>
      <c r="O249" s="273"/>
      <c r="P249" s="334"/>
      <c r="Q249" s="273"/>
      <c r="R249" s="335"/>
      <c r="S249" s="582" t="s">
        <v>286</v>
      </c>
    </row>
    <row r="250" spans="1:19" ht="99" x14ac:dyDescent="0.25">
      <c r="A250" s="548"/>
      <c r="B250" s="550"/>
      <c r="C250" s="17" t="s">
        <v>7</v>
      </c>
      <c r="D250" s="308" t="s">
        <v>516</v>
      </c>
      <c r="E250" s="277" t="s">
        <v>38</v>
      </c>
      <c r="F250" s="195">
        <v>0</v>
      </c>
      <c r="G250" s="195">
        <v>0</v>
      </c>
      <c r="H250" s="280">
        <v>100</v>
      </c>
      <c r="I250" s="281"/>
      <c r="J250" s="17" t="str">
        <f t="shared" si="47"/>
        <v>1.1.</v>
      </c>
      <c r="K250" s="282" t="s">
        <v>517</v>
      </c>
      <c r="L250" s="277" t="s">
        <v>38</v>
      </c>
      <c r="M250" s="277">
        <v>150</v>
      </c>
      <c r="N250" s="277">
        <v>150</v>
      </c>
      <c r="O250" s="280">
        <f t="shared" si="43"/>
        <v>100</v>
      </c>
      <c r="P250" s="315"/>
      <c r="Q250" s="281"/>
      <c r="R250" s="316"/>
      <c r="S250" s="585"/>
    </row>
    <row r="251" spans="1:19" ht="181.5" x14ac:dyDescent="0.25">
      <c r="A251" s="548"/>
      <c r="B251" s="550"/>
      <c r="C251" s="17" t="s">
        <v>8</v>
      </c>
      <c r="D251" s="308" t="s">
        <v>518</v>
      </c>
      <c r="E251" s="277" t="s">
        <v>38</v>
      </c>
      <c r="F251" s="277" t="s">
        <v>519</v>
      </c>
      <c r="G251" s="277" t="s">
        <v>519</v>
      </c>
      <c r="H251" s="195" t="s">
        <v>519</v>
      </c>
      <c r="I251" s="277"/>
      <c r="J251" s="17"/>
      <c r="K251" s="282"/>
      <c r="L251" s="277"/>
      <c r="M251" s="277"/>
      <c r="N251" s="277"/>
      <c r="O251" s="280"/>
      <c r="P251" s="315"/>
      <c r="Q251" s="281"/>
      <c r="R251" s="316"/>
      <c r="S251" s="585"/>
    </row>
    <row r="252" spans="1:19" ht="33" x14ac:dyDescent="0.25">
      <c r="A252" s="548"/>
      <c r="B252" s="550"/>
      <c r="C252" s="17"/>
      <c r="D252" s="22" t="s">
        <v>6</v>
      </c>
      <c r="E252" s="36"/>
      <c r="F252" s="99"/>
      <c r="G252" s="102"/>
      <c r="H252" s="7"/>
      <c r="I252" s="7">
        <f>H250</f>
        <v>100</v>
      </c>
      <c r="J252" s="36"/>
      <c r="K252" s="22" t="s">
        <v>6</v>
      </c>
      <c r="L252" s="36"/>
      <c r="M252" s="100"/>
      <c r="N252" s="100"/>
      <c r="O252" s="7"/>
      <c r="P252" s="7">
        <f>O250</f>
        <v>100</v>
      </c>
      <c r="Q252" s="7">
        <f>(I252+P252)/2</f>
        <v>100</v>
      </c>
      <c r="R252" s="192" t="s">
        <v>31</v>
      </c>
      <c r="S252" s="592"/>
    </row>
    <row r="253" spans="1:19" ht="115.5" x14ac:dyDescent="0.25">
      <c r="A253" s="548"/>
      <c r="B253" s="550"/>
      <c r="C253" s="306" t="s">
        <v>13</v>
      </c>
      <c r="D253" s="24" t="s">
        <v>549</v>
      </c>
      <c r="E253" s="274"/>
      <c r="F253" s="221"/>
      <c r="G253" s="281"/>
      <c r="H253" s="281"/>
      <c r="I253" s="281"/>
      <c r="J253" s="306" t="str">
        <f>C253</f>
        <v>II</v>
      </c>
      <c r="K253" s="24" t="str">
        <f>D253</f>
        <v>Реализация дополнительных образовательных программ спортивной подготовки по олимпийским видам спорта 
Плавание (учебно-тренировочный этап (этап спортивной специализации))</v>
      </c>
      <c r="L253" s="277"/>
      <c r="M253" s="307"/>
      <c r="N253" s="307"/>
      <c r="O253" s="281"/>
      <c r="P253" s="315"/>
      <c r="Q253" s="281"/>
      <c r="R253" s="183"/>
      <c r="S253" s="585"/>
    </row>
    <row r="254" spans="1:19" ht="99" x14ac:dyDescent="0.25">
      <c r="A254" s="548"/>
      <c r="B254" s="550"/>
      <c r="C254" s="17" t="s">
        <v>14</v>
      </c>
      <c r="D254" s="308" t="s">
        <v>516</v>
      </c>
      <c r="E254" s="277" t="s">
        <v>38</v>
      </c>
      <c r="F254" s="195">
        <v>0</v>
      </c>
      <c r="G254" s="195">
        <v>0</v>
      </c>
      <c r="H254" s="280">
        <v>100</v>
      </c>
      <c r="I254" s="281"/>
      <c r="J254" s="17" t="str">
        <f t="shared" ref="J254" si="48">C254</f>
        <v>2.1.</v>
      </c>
      <c r="K254" s="282" t="s">
        <v>517</v>
      </c>
      <c r="L254" s="277" t="s">
        <v>38</v>
      </c>
      <c r="M254" s="277">
        <v>76</v>
      </c>
      <c r="N254" s="277">
        <v>76</v>
      </c>
      <c r="O254" s="280">
        <f t="shared" si="43"/>
        <v>100</v>
      </c>
      <c r="P254" s="315"/>
      <c r="Q254" s="281"/>
      <c r="R254" s="316"/>
      <c r="S254" s="585"/>
    </row>
    <row r="255" spans="1:19" ht="181.5" x14ac:dyDescent="0.25">
      <c r="A255" s="548"/>
      <c r="B255" s="550"/>
      <c r="C255" s="17" t="s">
        <v>15</v>
      </c>
      <c r="D255" s="308" t="s">
        <v>518</v>
      </c>
      <c r="E255" s="277" t="s">
        <v>38</v>
      </c>
      <c r="F255" s="277" t="s">
        <v>519</v>
      </c>
      <c r="G255" s="277" t="s">
        <v>519</v>
      </c>
      <c r="H255" s="195" t="s">
        <v>519</v>
      </c>
      <c r="I255" s="277"/>
      <c r="J255" s="17"/>
      <c r="K255" s="282"/>
      <c r="L255" s="277"/>
      <c r="M255" s="277"/>
      <c r="N255" s="277"/>
      <c r="O255" s="280"/>
      <c r="P255" s="315"/>
      <c r="Q255" s="281"/>
      <c r="R255" s="316"/>
      <c r="S255" s="585"/>
    </row>
    <row r="256" spans="1:19" ht="33" x14ac:dyDescent="0.25">
      <c r="A256" s="548"/>
      <c r="B256" s="550"/>
      <c r="C256" s="17"/>
      <c r="D256" s="22" t="s">
        <v>6</v>
      </c>
      <c r="E256" s="36"/>
      <c r="F256" s="99"/>
      <c r="G256" s="102"/>
      <c r="H256" s="7"/>
      <c r="I256" s="7">
        <f>H254</f>
        <v>100</v>
      </c>
      <c r="J256" s="36"/>
      <c r="K256" s="22" t="s">
        <v>6</v>
      </c>
      <c r="L256" s="36"/>
      <c r="M256" s="100"/>
      <c r="N256" s="100"/>
      <c r="O256" s="7"/>
      <c r="P256" s="7">
        <f>O254</f>
        <v>100</v>
      </c>
      <c r="Q256" s="7">
        <f>(I256+P256)/2</f>
        <v>100</v>
      </c>
      <c r="R256" s="192" t="s">
        <v>31</v>
      </c>
      <c r="S256" s="592"/>
    </row>
    <row r="257" spans="1:19" ht="99" x14ac:dyDescent="0.25">
      <c r="A257" s="548"/>
      <c r="B257" s="550"/>
      <c r="C257" s="274" t="s">
        <v>28</v>
      </c>
      <c r="D257" s="24" t="s">
        <v>566</v>
      </c>
      <c r="E257" s="274"/>
      <c r="F257" s="221"/>
      <c r="G257" s="281"/>
      <c r="H257" s="281"/>
      <c r="I257" s="281"/>
      <c r="J257" s="274" t="str">
        <f>C257</f>
        <v>III</v>
      </c>
      <c r="K257" s="24" t="str">
        <f>D257</f>
        <v>Реализация дополнительных образовательных программ спортивной подготовки по олимпийским видам спорта 
Водное поло (этап начальной подготовки)</v>
      </c>
      <c r="L257" s="277"/>
      <c r="M257" s="280"/>
      <c r="N257" s="280"/>
      <c r="O257" s="281"/>
      <c r="P257" s="315"/>
      <c r="Q257" s="281"/>
      <c r="R257" s="183"/>
      <c r="S257" s="585"/>
    </row>
    <row r="258" spans="1:19" ht="99" x14ac:dyDescent="0.25">
      <c r="A258" s="548"/>
      <c r="B258" s="550"/>
      <c r="C258" s="17" t="s">
        <v>29</v>
      </c>
      <c r="D258" s="308" t="s">
        <v>516</v>
      </c>
      <c r="E258" s="277" t="s">
        <v>38</v>
      </c>
      <c r="F258" s="195">
        <v>0</v>
      </c>
      <c r="G258" s="195">
        <v>0</v>
      </c>
      <c r="H258" s="280">
        <v>100</v>
      </c>
      <c r="I258" s="281"/>
      <c r="J258" s="17"/>
      <c r="K258" s="282" t="s">
        <v>517</v>
      </c>
      <c r="L258" s="277" t="s">
        <v>38</v>
      </c>
      <c r="M258" s="277">
        <v>150</v>
      </c>
      <c r="N258" s="277">
        <v>150</v>
      </c>
      <c r="O258" s="280">
        <f t="shared" si="43"/>
        <v>100</v>
      </c>
      <c r="P258" s="315"/>
      <c r="Q258" s="281"/>
      <c r="R258" s="316"/>
      <c r="S258" s="585"/>
    </row>
    <row r="259" spans="1:19" ht="181.5" x14ac:dyDescent="0.25">
      <c r="A259" s="548"/>
      <c r="B259" s="550"/>
      <c r="C259" s="17" t="s">
        <v>30</v>
      </c>
      <c r="D259" s="308" t="s">
        <v>518</v>
      </c>
      <c r="E259" s="277" t="s">
        <v>38</v>
      </c>
      <c r="F259" s="277" t="s">
        <v>519</v>
      </c>
      <c r="G259" s="277" t="s">
        <v>519</v>
      </c>
      <c r="H259" s="195" t="s">
        <v>519</v>
      </c>
      <c r="I259" s="277"/>
      <c r="J259" s="17"/>
      <c r="K259" s="282"/>
      <c r="L259" s="277"/>
      <c r="M259" s="277"/>
      <c r="N259" s="277"/>
      <c r="O259" s="280"/>
      <c r="P259" s="315"/>
      <c r="Q259" s="281"/>
      <c r="R259" s="316"/>
      <c r="S259" s="585"/>
    </row>
    <row r="260" spans="1:19" ht="33" x14ac:dyDescent="0.25">
      <c r="A260" s="548"/>
      <c r="B260" s="550"/>
      <c r="C260" s="17"/>
      <c r="D260" s="22" t="s">
        <v>6</v>
      </c>
      <c r="E260" s="36"/>
      <c r="F260" s="99"/>
      <c r="G260" s="102"/>
      <c r="H260" s="7"/>
      <c r="I260" s="7">
        <f>H258</f>
        <v>100</v>
      </c>
      <c r="J260" s="36"/>
      <c r="K260" s="22" t="s">
        <v>6</v>
      </c>
      <c r="L260" s="36"/>
      <c r="M260" s="100"/>
      <c r="N260" s="100"/>
      <c r="O260" s="7"/>
      <c r="P260" s="7">
        <f>O258</f>
        <v>100</v>
      </c>
      <c r="Q260" s="7">
        <f>(I260+P260)/2</f>
        <v>100</v>
      </c>
      <c r="R260" s="192" t="s">
        <v>31</v>
      </c>
      <c r="S260" s="592"/>
    </row>
    <row r="261" spans="1:19" ht="115.5" x14ac:dyDescent="0.25">
      <c r="A261" s="548"/>
      <c r="B261" s="550"/>
      <c r="C261" s="306" t="s">
        <v>42</v>
      </c>
      <c r="D261" s="24" t="s">
        <v>567</v>
      </c>
      <c r="E261" s="274"/>
      <c r="F261" s="221"/>
      <c r="G261" s="281"/>
      <c r="H261" s="281"/>
      <c r="I261" s="281"/>
      <c r="J261" s="306" t="str">
        <f>C261</f>
        <v>IV</v>
      </c>
      <c r="K261" s="24" t="str">
        <f>D261</f>
        <v>Реализация дополнительных образовательных программ спортивной подготовки по олимпийским видам спорта 
Водное поло (учебно-тренировочный этап (этап спортивной специализации))</v>
      </c>
      <c r="L261" s="277"/>
      <c r="M261" s="307"/>
      <c r="N261" s="307"/>
      <c r="O261" s="281"/>
      <c r="P261" s="315"/>
      <c r="Q261" s="281"/>
      <c r="R261" s="183"/>
      <c r="S261" s="585"/>
    </row>
    <row r="262" spans="1:19" ht="99" x14ac:dyDescent="0.25">
      <c r="A262" s="548"/>
      <c r="B262" s="550"/>
      <c r="C262" s="17" t="s">
        <v>43</v>
      </c>
      <c r="D262" s="308" t="s">
        <v>516</v>
      </c>
      <c r="E262" s="277" t="s">
        <v>38</v>
      </c>
      <c r="F262" s="195">
        <v>0</v>
      </c>
      <c r="G262" s="195">
        <v>0</v>
      </c>
      <c r="H262" s="280">
        <v>100</v>
      </c>
      <c r="I262" s="281"/>
      <c r="J262" s="17" t="str">
        <f>C262</f>
        <v>4.1.</v>
      </c>
      <c r="K262" s="282" t="s">
        <v>517</v>
      </c>
      <c r="L262" s="277" t="s">
        <v>38</v>
      </c>
      <c r="M262" s="277">
        <v>39</v>
      </c>
      <c r="N262" s="277">
        <v>39</v>
      </c>
      <c r="O262" s="280">
        <f t="shared" si="43"/>
        <v>100</v>
      </c>
      <c r="P262" s="315"/>
      <c r="Q262" s="281"/>
      <c r="R262" s="316"/>
      <c r="S262" s="585"/>
    </row>
    <row r="263" spans="1:19" ht="181.5" x14ac:dyDescent="0.25">
      <c r="A263" s="548"/>
      <c r="B263" s="550"/>
      <c r="C263" s="17" t="s">
        <v>138</v>
      </c>
      <c r="D263" s="308" t="s">
        <v>518</v>
      </c>
      <c r="E263" s="277" t="s">
        <v>38</v>
      </c>
      <c r="F263" s="277" t="s">
        <v>519</v>
      </c>
      <c r="G263" s="277" t="s">
        <v>519</v>
      </c>
      <c r="H263" s="195" t="s">
        <v>519</v>
      </c>
      <c r="I263" s="277"/>
      <c r="J263" s="17"/>
      <c r="K263" s="282"/>
      <c r="L263" s="277"/>
      <c r="M263" s="277"/>
      <c r="N263" s="277"/>
      <c r="O263" s="280"/>
      <c r="P263" s="315"/>
      <c r="Q263" s="281"/>
      <c r="R263" s="316"/>
      <c r="S263" s="585"/>
    </row>
    <row r="264" spans="1:19" ht="33" x14ac:dyDescent="0.25">
      <c r="A264" s="548"/>
      <c r="B264" s="550"/>
      <c r="C264" s="17"/>
      <c r="D264" s="22" t="s">
        <v>6</v>
      </c>
      <c r="E264" s="36"/>
      <c r="F264" s="99"/>
      <c r="G264" s="102"/>
      <c r="H264" s="7"/>
      <c r="I264" s="7">
        <f>H262</f>
        <v>100</v>
      </c>
      <c r="J264" s="36"/>
      <c r="K264" s="22" t="s">
        <v>6</v>
      </c>
      <c r="L264" s="36"/>
      <c r="M264" s="100"/>
      <c r="N264" s="100"/>
      <c r="O264" s="7"/>
      <c r="P264" s="7">
        <f>O262</f>
        <v>100</v>
      </c>
      <c r="Q264" s="7">
        <f>(I264+P264)/2</f>
        <v>100</v>
      </c>
      <c r="R264" s="192" t="s">
        <v>31</v>
      </c>
      <c r="S264" s="592"/>
    </row>
    <row r="265" spans="1:19" ht="51.75" customHeight="1" x14ac:dyDescent="0.25">
      <c r="A265" s="548"/>
      <c r="B265" s="550"/>
      <c r="C265" s="17" t="s">
        <v>165</v>
      </c>
      <c r="D265" s="24" t="s">
        <v>315</v>
      </c>
      <c r="E265" s="277"/>
      <c r="F265" s="195"/>
      <c r="G265" s="280"/>
      <c r="H265" s="281"/>
      <c r="I265" s="281"/>
      <c r="J265" s="306" t="str">
        <f t="shared" ref="J265:J266" si="49">C265</f>
        <v>V</v>
      </c>
      <c r="K265" s="24" t="str">
        <f>D265</f>
        <v>Организация мероприятий по подготовке спортивных сборных команд</v>
      </c>
      <c r="L265" s="277"/>
      <c r="M265" s="277"/>
      <c r="N265" s="277"/>
      <c r="O265" s="281"/>
      <c r="P265" s="315"/>
      <c r="Q265" s="281"/>
      <c r="R265" s="183"/>
      <c r="S265" s="585"/>
    </row>
    <row r="266" spans="1:19" ht="82.5" x14ac:dyDescent="0.25">
      <c r="A266" s="548"/>
      <c r="B266" s="550"/>
      <c r="C266" s="17" t="s">
        <v>166</v>
      </c>
      <c r="D266" s="282" t="s">
        <v>316</v>
      </c>
      <c r="E266" s="277" t="s">
        <v>25</v>
      </c>
      <c r="F266" s="195">
        <v>5</v>
      </c>
      <c r="G266" s="280">
        <v>11.6</v>
      </c>
      <c r="H266" s="280">
        <f>IF(G266/F266*100&gt;100,100,G266/F266*100)</f>
        <v>100</v>
      </c>
      <c r="I266" s="281"/>
      <c r="J266" s="17" t="str">
        <f t="shared" si="49"/>
        <v>5.1.</v>
      </c>
      <c r="K266" s="282" t="s">
        <v>415</v>
      </c>
      <c r="L266" s="277" t="s">
        <v>208</v>
      </c>
      <c r="M266" s="277">
        <v>40</v>
      </c>
      <c r="N266" s="277">
        <v>48</v>
      </c>
      <c r="O266" s="280">
        <f t="shared" si="43"/>
        <v>110</v>
      </c>
      <c r="P266" s="315"/>
      <c r="Q266" s="281"/>
      <c r="R266" s="316"/>
      <c r="S266" s="585"/>
    </row>
    <row r="267" spans="1:19" ht="33" x14ac:dyDescent="0.25">
      <c r="A267" s="549"/>
      <c r="B267" s="551"/>
      <c r="C267" s="17"/>
      <c r="D267" s="22" t="s">
        <v>6</v>
      </c>
      <c r="E267" s="36"/>
      <c r="F267" s="99"/>
      <c r="G267" s="102"/>
      <c r="H267" s="7"/>
      <c r="I267" s="7">
        <f>H266</f>
        <v>100</v>
      </c>
      <c r="J267" s="36"/>
      <c r="K267" s="22" t="s">
        <v>6</v>
      </c>
      <c r="L267" s="36"/>
      <c r="M267" s="100"/>
      <c r="N267" s="100"/>
      <c r="O267" s="7"/>
      <c r="P267" s="7">
        <f>O266</f>
        <v>110</v>
      </c>
      <c r="Q267" s="7">
        <f>(I267+P267)/2</f>
        <v>105</v>
      </c>
      <c r="R267" s="192" t="s">
        <v>31</v>
      </c>
      <c r="S267" s="593"/>
    </row>
    <row r="268" spans="1:19" ht="99" x14ac:dyDescent="0.25">
      <c r="A268" s="547" t="s">
        <v>80</v>
      </c>
      <c r="B268" s="540" t="s">
        <v>568</v>
      </c>
      <c r="C268" s="274" t="s">
        <v>12</v>
      </c>
      <c r="D268" s="24" t="s">
        <v>552</v>
      </c>
      <c r="E268" s="277"/>
      <c r="F268" s="336"/>
      <c r="G268" s="337"/>
      <c r="H268" s="281"/>
      <c r="I268" s="281"/>
      <c r="J268" s="274" t="s">
        <v>12</v>
      </c>
      <c r="K268" s="24" t="str">
        <f>D268</f>
        <v>Реализация дополнительных образовательных программ спортивной подготовки по олимпийским видам спорта 
Дзюдо (этап начальной подготовки)</v>
      </c>
      <c r="L268" s="277"/>
      <c r="M268" s="42"/>
      <c r="N268" s="42"/>
      <c r="O268" s="281"/>
      <c r="P268" s="338"/>
      <c r="Q268" s="281"/>
      <c r="R268" s="339"/>
      <c r="S268" s="581" t="s">
        <v>287</v>
      </c>
    </row>
    <row r="269" spans="1:19" ht="99" x14ac:dyDescent="0.25">
      <c r="A269" s="548"/>
      <c r="B269" s="550"/>
      <c r="C269" s="277" t="s">
        <v>7</v>
      </c>
      <c r="D269" s="308" t="s">
        <v>516</v>
      </c>
      <c r="E269" s="277" t="s">
        <v>38</v>
      </c>
      <c r="F269" s="195">
        <v>0</v>
      </c>
      <c r="G269" s="195">
        <v>0</v>
      </c>
      <c r="H269" s="280">
        <v>100</v>
      </c>
      <c r="I269" s="281"/>
      <c r="J269" s="277" t="s">
        <v>7</v>
      </c>
      <c r="K269" s="282" t="s">
        <v>517</v>
      </c>
      <c r="L269" s="277" t="s">
        <v>38</v>
      </c>
      <c r="M269" s="340">
        <v>72</v>
      </c>
      <c r="N269" s="340">
        <v>72</v>
      </c>
      <c r="O269" s="280">
        <f t="shared" ref="O269:O331" si="50">IF(N269/M269*100&gt;110,110,N269/M269*100)</f>
        <v>100</v>
      </c>
      <c r="P269" s="400"/>
      <c r="Q269" s="281"/>
      <c r="R269" s="316"/>
      <c r="S269" s="585"/>
    </row>
    <row r="270" spans="1:19" ht="181.5" x14ac:dyDescent="0.25">
      <c r="A270" s="548"/>
      <c r="B270" s="550"/>
      <c r="C270" s="277" t="s">
        <v>8</v>
      </c>
      <c r="D270" s="308" t="s">
        <v>518</v>
      </c>
      <c r="E270" s="277" t="s">
        <v>38</v>
      </c>
      <c r="F270" s="277" t="s">
        <v>519</v>
      </c>
      <c r="G270" s="277" t="s">
        <v>519</v>
      </c>
      <c r="H270" s="195" t="s">
        <v>519</v>
      </c>
      <c r="I270" s="277"/>
      <c r="J270" s="277"/>
      <c r="K270" s="282"/>
      <c r="L270" s="277"/>
      <c r="M270" s="340"/>
      <c r="N270" s="340"/>
      <c r="O270" s="280"/>
      <c r="P270" s="400"/>
      <c r="Q270" s="281"/>
      <c r="R270" s="316"/>
      <c r="S270" s="585"/>
    </row>
    <row r="271" spans="1:19" ht="33" x14ac:dyDescent="0.25">
      <c r="A271" s="548"/>
      <c r="B271" s="550"/>
      <c r="C271" s="17"/>
      <c r="D271" s="22" t="s">
        <v>6</v>
      </c>
      <c r="E271" s="36"/>
      <c r="F271" s="99"/>
      <c r="G271" s="102"/>
      <c r="H271" s="7"/>
      <c r="I271" s="7">
        <f>H269</f>
        <v>100</v>
      </c>
      <c r="J271" s="36"/>
      <c r="K271" s="22" t="s">
        <v>6</v>
      </c>
      <c r="L271" s="36"/>
      <c r="M271" s="100"/>
      <c r="N271" s="100"/>
      <c r="O271" s="7"/>
      <c r="P271" s="7">
        <f>O269</f>
        <v>100</v>
      </c>
      <c r="Q271" s="7">
        <f>(I271+P271)/2</f>
        <v>100</v>
      </c>
      <c r="R271" s="192" t="s">
        <v>31</v>
      </c>
      <c r="S271" s="585"/>
    </row>
    <row r="272" spans="1:19" ht="115.5" x14ac:dyDescent="0.25">
      <c r="A272" s="548"/>
      <c r="B272" s="550"/>
      <c r="C272" s="274" t="s">
        <v>13</v>
      </c>
      <c r="D272" s="24" t="s">
        <v>553</v>
      </c>
      <c r="E272" s="277"/>
      <c r="F272" s="195"/>
      <c r="G272" s="280"/>
      <c r="H272" s="281"/>
      <c r="I272" s="281"/>
      <c r="J272" s="274" t="s">
        <v>13</v>
      </c>
      <c r="K272" s="24" t="str">
        <f>D272</f>
        <v>Реализация дополнительных образовательных программ спортивной подготовки по олимпийским видам спорта 
Дзюдо (учебно-тренировочный этап (этап спортивной специализации))</v>
      </c>
      <c r="L272" s="277"/>
      <c r="M272" s="42"/>
      <c r="N272" s="42"/>
      <c r="O272" s="281"/>
      <c r="P272" s="341"/>
      <c r="Q272" s="281"/>
      <c r="R272" s="183"/>
      <c r="S272" s="585"/>
    </row>
    <row r="273" spans="1:19" ht="61.5" customHeight="1" x14ac:dyDescent="0.25">
      <c r="A273" s="548"/>
      <c r="B273" s="550"/>
      <c r="C273" s="277" t="s">
        <v>14</v>
      </c>
      <c r="D273" s="308" t="s">
        <v>516</v>
      </c>
      <c r="E273" s="277" t="s">
        <v>38</v>
      </c>
      <c r="F273" s="195">
        <v>0</v>
      </c>
      <c r="G273" s="195">
        <v>0</v>
      </c>
      <c r="H273" s="280">
        <v>100</v>
      </c>
      <c r="I273" s="281"/>
      <c r="J273" s="277" t="str">
        <f>C273</f>
        <v>2.1.</v>
      </c>
      <c r="K273" s="282" t="s">
        <v>517</v>
      </c>
      <c r="L273" s="277" t="s">
        <v>38</v>
      </c>
      <c r="M273" s="340">
        <v>70</v>
      </c>
      <c r="N273" s="340">
        <v>70</v>
      </c>
      <c r="O273" s="280">
        <f t="shared" si="50"/>
        <v>100</v>
      </c>
      <c r="P273" s="400"/>
      <c r="Q273" s="281"/>
      <c r="R273" s="316"/>
      <c r="S273" s="585"/>
    </row>
    <row r="274" spans="1:19" ht="181.5" x14ac:dyDescent="0.25">
      <c r="A274" s="548"/>
      <c r="B274" s="550"/>
      <c r="C274" s="277" t="s">
        <v>15</v>
      </c>
      <c r="D274" s="308" t="s">
        <v>518</v>
      </c>
      <c r="E274" s="277" t="s">
        <v>38</v>
      </c>
      <c r="F274" s="277" t="s">
        <v>519</v>
      </c>
      <c r="G274" s="277" t="s">
        <v>519</v>
      </c>
      <c r="H274" s="195" t="s">
        <v>519</v>
      </c>
      <c r="I274" s="277"/>
      <c r="J274" s="277"/>
      <c r="K274" s="282"/>
      <c r="L274" s="277"/>
      <c r="M274" s="42"/>
      <c r="N274" s="42"/>
      <c r="O274" s="280"/>
      <c r="P274" s="400"/>
      <c r="Q274" s="281"/>
      <c r="R274" s="316"/>
      <c r="S274" s="585"/>
    </row>
    <row r="275" spans="1:19" ht="33" x14ac:dyDescent="0.25">
      <c r="A275" s="548"/>
      <c r="B275" s="550"/>
      <c r="C275" s="17"/>
      <c r="D275" s="22" t="s">
        <v>6</v>
      </c>
      <c r="E275" s="36"/>
      <c r="F275" s="99"/>
      <c r="G275" s="102"/>
      <c r="H275" s="7"/>
      <c r="I275" s="7">
        <f>H273</f>
        <v>100</v>
      </c>
      <c r="J275" s="36"/>
      <c r="K275" s="22" t="s">
        <v>6</v>
      </c>
      <c r="L275" s="36"/>
      <c r="M275" s="100"/>
      <c r="N275" s="100"/>
      <c r="O275" s="7"/>
      <c r="P275" s="7">
        <f>O273</f>
        <v>100</v>
      </c>
      <c r="Q275" s="7">
        <f>(I275+P275)/2</f>
        <v>100</v>
      </c>
      <c r="R275" s="192" t="s">
        <v>31</v>
      </c>
      <c r="S275" s="585"/>
    </row>
    <row r="276" spans="1:19" ht="99" x14ac:dyDescent="0.25">
      <c r="A276" s="548"/>
      <c r="B276" s="550"/>
      <c r="C276" s="274" t="s">
        <v>28</v>
      </c>
      <c r="D276" s="24" t="s">
        <v>545</v>
      </c>
      <c r="E276" s="277"/>
      <c r="F276" s="195"/>
      <c r="G276" s="280"/>
      <c r="H276" s="281"/>
      <c r="I276" s="281"/>
      <c r="J276" s="274" t="str">
        <f>C276</f>
        <v>III</v>
      </c>
      <c r="K276" s="24" t="str">
        <f>D276</f>
        <v>Реализация дополнительных образовательных программ спортивной подготовки по олимпийским видам спорта 
Бокс (этап начальной подготовки)</v>
      </c>
      <c r="L276" s="277"/>
      <c r="M276" s="42"/>
      <c r="N276" s="42"/>
      <c r="O276" s="281"/>
      <c r="P276" s="338"/>
      <c r="Q276" s="281"/>
      <c r="R276" s="183"/>
      <c r="S276" s="585"/>
    </row>
    <row r="277" spans="1:19" ht="99" x14ac:dyDescent="0.25">
      <c r="A277" s="548"/>
      <c r="B277" s="550"/>
      <c r="C277" s="277" t="s">
        <v>29</v>
      </c>
      <c r="D277" s="308" t="s">
        <v>516</v>
      </c>
      <c r="E277" s="277" t="s">
        <v>38</v>
      </c>
      <c r="F277" s="195">
        <v>0</v>
      </c>
      <c r="G277" s="195">
        <v>0</v>
      </c>
      <c r="H277" s="280">
        <v>100</v>
      </c>
      <c r="I277" s="281"/>
      <c r="J277" s="277" t="str">
        <f>C277</f>
        <v>3.1.</v>
      </c>
      <c r="K277" s="282" t="s">
        <v>517</v>
      </c>
      <c r="L277" s="277" t="s">
        <v>38</v>
      </c>
      <c r="M277" s="340">
        <v>28</v>
      </c>
      <c r="N277" s="340">
        <v>28</v>
      </c>
      <c r="O277" s="280">
        <f t="shared" si="50"/>
        <v>100</v>
      </c>
      <c r="P277" s="400"/>
      <c r="Q277" s="281"/>
      <c r="R277" s="316"/>
      <c r="S277" s="585"/>
    </row>
    <row r="278" spans="1:19" ht="181.5" x14ac:dyDescent="0.25">
      <c r="A278" s="548"/>
      <c r="B278" s="550"/>
      <c r="C278" s="277" t="s">
        <v>30</v>
      </c>
      <c r="D278" s="308" t="s">
        <v>518</v>
      </c>
      <c r="E278" s="277" t="s">
        <v>38</v>
      </c>
      <c r="F278" s="277" t="s">
        <v>519</v>
      </c>
      <c r="G278" s="277" t="s">
        <v>519</v>
      </c>
      <c r="H278" s="195" t="s">
        <v>519</v>
      </c>
      <c r="I278" s="277"/>
      <c r="J278" s="277"/>
      <c r="K278" s="282"/>
      <c r="L278" s="277"/>
      <c r="M278" s="42"/>
      <c r="N278" s="42"/>
      <c r="O278" s="280"/>
      <c r="P278" s="400"/>
      <c r="Q278" s="281"/>
      <c r="R278" s="316"/>
      <c r="S278" s="585"/>
    </row>
    <row r="279" spans="1:19" ht="33" x14ac:dyDescent="0.25">
      <c r="A279" s="548"/>
      <c r="B279" s="550"/>
      <c r="C279" s="17"/>
      <c r="D279" s="22" t="s">
        <v>6</v>
      </c>
      <c r="E279" s="36"/>
      <c r="F279" s="99"/>
      <c r="G279" s="102"/>
      <c r="H279" s="7"/>
      <c r="I279" s="7">
        <f>H277</f>
        <v>100</v>
      </c>
      <c r="J279" s="36"/>
      <c r="K279" s="22" t="s">
        <v>6</v>
      </c>
      <c r="L279" s="36"/>
      <c r="M279" s="100"/>
      <c r="N279" s="100"/>
      <c r="O279" s="7"/>
      <c r="P279" s="7">
        <f>O277</f>
        <v>100</v>
      </c>
      <c r="Q279" s="7">
        <f>(I279+P279)/2</f>
        <v>100</v>
      </c>
      <c r="R279" s="192" t="s">
        <v>31</v>
      </c>
      <c r="S279" s="585"/>
    </row>
    <row r="280" spans="1:19" ht="115.5" x14ac:dyDescent="0.25">
      <c r="A280" s="548"/>
      <c r="B280" s="550"/>
      <c r="C280" s="274" t="s">
        <v>42</v>
      </c>
      <c r="D280" s="24" t="s">
        <v>546</v>
      </c>
      <c r="E280" s="277"/>
      <c r="F280" s="195"/>
      <c r="G280" s="280"/>
      <c r="H280" s="281"/>
      <c r="I280" s="281"/>
      <c r="J280" s="274" t="str">
        <f>C280</f>
        <v>IV</v>
      </c>
      <c r="K280" s="24" t="str">
        <f>D280</f>
        <v>Реализация дополнительных образовательных программ спортивной подготовки по олимпийским видам спорта 
Бокс (учебно-тренировочный этап (этап спортивной специализации))</v>
      </c>
      <c r="L280" s="277"/>
      <c r="M280" s="42"/>
      <c r="N280" s="42"/>
      <c r="O280" s="281"/>
      <c r="P280" s="281"/>
      <c r="Q280" s="281"/>
      <c r="R280" s="183"/>
      <c r="S280" s="585"/>
    </row>
    <row r="281" spans="1:19" ht="99" x14ac:dyDescent="0.25">
      <c r="A281" s="548"/>
      <c r="B281" s="550"/>
      <c r="C281" s="277" t="s">
        <v>43</v>
      </c>
      <c r="D281" s="308" t="s">
        <v>516</v>
      </c>
      <c r="E281" s="277" t="s">
        <v>38</v>
      </c>
      <c r="F281" s="195">
        <v>0</v>
      </c>
      <c r="G281" s="195">
        <v>0</v>
      </c>
      <c r="H281" s="280">
        <v>100</v>
      </c>
      <c r="I281" s="281"/>
      <c r="J281" s="277" t="str">
        <f>C281</f>
        <v>4.1.</v>
      </c>
      <c r="K281" s="282" t="s">
        <v>517</v>
      </c>
      <c r="L281" s="277" t="s">
        <v>38</v>
      </c>
      <c r="M281" s="340">
        <v>44</v>
      </c>
      <c r="N281" s="340">
        <v>44</v>
      </c>
      <c r="O281" s="280">
        <f t="shared" si="50"/>
        <v>100</v>
      </c>
      <c r="P281" s="400"/>
      <c r="Q281" s="281"/>
      <c r="R281" s="316"/>
      <c r="S281" s="585"/>
    </row>
    <row r="282" spans="1:19" ht="181.5" x14ac:dyDescent="0.25">
      <c r="A282" s="548"/>
      <c r="B282" s="550"/>
      <c r="C282" s="277" t="s">
        <v>138</v>
      </c>
      <c r="D282" s="308" t="s">
        <v>518</v>
      </c>
      <c r="E282" s="277" t="s">
        <v>38</v>
      </c>
      <c r="F282" s="277" t="s">
        <v>519</v>
      </c>
      <c r="G282" s="277" t="s">
        <v>519</v>
      </c>
      <c r="H282" s="195" t="s">
        <v>519</v>
      </c>
      <c r="I282" s="277"/>
      <c r="J282" s="277"/>
      <c r="K282" s="282"/>
      <c r="L282" s="277"/>
      <c r="M282" s="340"/>
      <c r="N282" s="340"/>
      <c r="O282" s="280"/>
      <c r="P282" s="400"/>
      <c r="Q282" s="281"/>
      <c r="R282" s="316"/>
      <c r="S282" s="585"/>
    </row>
    <row r="283" spans="1:19" ht="33" x14ac:dyDescent="0.25">
      <c r="A283" s="548"/>
      <c r="B283" s="550"/>
      <c r="C283" s="17"/>
      <c r="D283" s="22" t="s">
        <v>6</v>
      </c>
      <c r="E283" s="36"/>
      <c r="F283" s="99"/>
      <c r="G283" s="102"/>
      <c r="H283" s="7"/>
      <c r="I283" s="7">
        <f>H281</f>
        <v>100</v>
      </c>
      <c r="J283" s="36"/>
      <c r="K283" s="22" t="s">
        <v>6</v>
      </c>
      <c r="L283" s="36"/>
      <c r="M283" s="100"/>
      <c r="N283" s="100"/>
      <c r="O283" s="7"/>
      <c r="P283" s="7">
        <f>O281</f>
        <v>100</v>
      </c>
      <c r="Q283" s="7">
        <f>(I283+P283)/2</f>
        <v>100</v>
      </c>
      <c r="R283" s="192" t="s">
        <v>31</v>
      </c>
      <c r="S283" s="585"/>
    </row>
    <row r="284" spans="1:19" ht="127.5" customHeight="1" x14ac:dyDescent="0.25">
      <c r="A284" s="548"/>
      <c r="B284" s="550"/>
      <c r="C284" s="274" t="s">
        <v>165</v>
      </c>
      <c r="D284" s="24" t="s">
        <v>547</v>
      </c>
      <c r="E284" s="277"/>
      <c r="F284" s="195"/>
      <c r="G284" s="280"/>
      <c r="H284" s="281"/>
      <c r="I284" s="281"/>
      <c r="J284" s="274" t="str">
        <f>C284</f>
        <v>V</v>
      </c>
      <c r="K284" s="24" t="str">
        <f>D284</f>
        <v>Реализация дополнительных образовательных программ спортивной подготовки по олимпийским видам спорта 
Спортивная борьба (этап начальной подготовки)</v>
      </c>
      <c r="L284" s="274"/>
      <c r="M284" s="342"/>
      <c r="N284" s="342"/>
      <c r="O284" s="281"/>
      <c r="P284" s="281"/>
      <c r="Q284" s="281"/>
      <c r="R284" s="183"/>
      <c r="S284" s="585"/>
    </row>
    <row r="285" spans="1:19" ht="96" customHeight="1" x14ac:dyDescent="0.25">
      <c r="A285" s="548"/>
      <c r="B285" s="550"/>
      <c r="C285" s="277" t="s">
        <v>166</v>
      </c>
      <c r="D285" s="308" t="s">
        <v>516</v>
      </c>
      <c r="E285" s="277" t="s">
        <v>38</v>
      </c>
      <c r="F285" s="195">
        <v>0</v>
      </c>
      <c r="G285" s="195">
        <v>0</v>
      </c>
      <c r="H285" s="280">
        <v>100</v>
      </c>
      <c r="I285" s="281"/>
      <c r="J285" s="277" t="str">
        <f>C285</f>
        <v>5.1.</v>
      </c>
      <c r="K285" s="282" t="s">
        <v>517</v>
      </c>
      <c r="L285" s="277" t="s">
        <v>38</v>
      </c>
      <c r="M285" s="340">
        <v>70</v>
      </c>
      <c r="N285" s="340">
        <v>70</v>
      </c>
      <c r="O285" s="280">
        <f t="shared" si="50"/>
        <v>100</v>
      </c>
      <c r="P285" s="400"/>
      <c r="Q285" s="281"/>
      <c r="R285" s="316"/>
      <c r="S285" s="585"/>
    </row>
    <row r="286" spans="1:19" ht="181.5" x14ac:dyDescent="0.25">
      <c r="A286" s="548"/>
      <c r="B286" s="550"/>
      <c r="C286" s="277" t="s">
        <v>167</v>
      </c>
      <c r="D286" s="308" t="s">
        <v>518</v>
      </c>
      <c r="E286" s="277" t="s">
        <v>38</v>
      </c>
      <c r="F286" s="277" t="s">
        <v>519</v>
      </c>
      <c r="G286" s="277" t="s">
        <v>519</v>
      </c>
      <c r="H286" s="195" t="s">
        <v>519</v>
      </c>
      <c r="I286" s="277"/>
      <c r="J286" s="277"/>
      <c r="K286" s="282"/>
      <c r="L286" s="277"/>
      <c r="M286" s="340"/>
      <c r="N286" s="340"/>
      <c r="O286" s="280"/>
      <c r="P286" s="400"/>
      <c r="Q286" s="281"/>
      <c r="R286" s="316"/>
      <c r="S286" s="585"/>
    </row>
    <row r="287" spans="1:19" ht="33" x14ac:dyDescent="0.25">
      <c r="A287" s="548"/>
      <c r="B287" s="550"/>
      <c r="C287" s="17"/>
      <c r="D287" s="22" t="s">
        <v>6</v>
      </c>
      <c r="E287" s="36"/>
      <c r="F287" s="99"/>
      <c r="G287" s="102"/>
      <c r="H287" s="7"/>
      <c r="I287" s="7">
        <f>H285</f>
        <v>100</v>
      </c>
      <c r="J287" s="36"/>
      <c r="K287" s="22" t="s">
        <v>6</v>
      </c>
      <c r="L287" s="36"/>
      <c r="M287" s="100"/>
      <c r="N287" s="100"/>
      <c r="O287" s="7"/>
      <c r="P287" s="7">
        <f>O285</f>
        <v>100</v>
      </c>
      <c r="Q287" s="7">
        <f>(I287+P287)/2</f>
        <v>100</v>
      </c>
      <c r="R287" s="192" t="s">
        <v>31</v>
      </c>
      <c r="S287" s="585"/>
    </row>
    <row r="288" spans="1:19" ht="127.5" customHeight="1" x14ac:dyDescent="0.25">
      <c r="A288" s="548"/>
      <c r="B288" s="550"/>
      <c r="C288" s="274" t="s">
        <v>171</v>
      </c>
      <c r="D288" s="24" t="s">
        <v>548</v>
      </c>
      <c r="E288" s="277"/>
      <c r="F288" s="195"/>
      <c r="G288" s="280"/>
      <c r="H288" s="281"/>
      <c r="I288" s="281"/>
      <c r="J288" s="274" t="str">
        <f>C288</f>
        <v>VI</v>
      </c>
      <c r="K288" s="24" t="str">
        <f>D288</f>
        <v>Реализация дополнительных образовательных программ спортивной подготовки по олимпийским видам спорта 
Спортивная борьба (учебно-тренировочный этап (этап спортивной специализации))</v>
      </c>
      <c r="L288" s="274"/>
      <c r="M288" s="342"/>
      <c r="N288" s="342"/>
      <c r="O288" s="281"/>
      <c r="P288" s="281"/>
      <c r="Q288" s="281"/>
      <c r="R288" s="183"/>
      <c r="S288" s="585"/>
    </row>
    <row r="289" spans="1:19" ht="96" customHeight="1" x14ac:dyDescent="0.25">
      <c r="A289" s="548"/>
      <c r="B289" s="550"/>
      <c r="C289" s="277" t="s">
        <v>172</v>
      </c>
      <c r="D289" s="308" t="s">
        <v>516</v>
      </c>
      <c r="E289" s="277" t="s">
        <v>38</v>
      </c>
      <c r="F289" s="195">
        <v>0</v>
      </c>
      <c r="G289" s="195">
        <v>0</v>
      </c>
      <c r="H289" s="280">
        <v>100</v>
      </c>
      <c r="I289" s="281"/>
      <c r="J289" s="277" t="str">
        <f>C289</f>
        <v>6.1.</v>
      </c>
      <c r="K289" s="282" t="s">
        <v>517</v>
      </c>
      <c r="L289" s="277" t="s">
        <v>38</v>
      </c>
      <c r="M289" s="340">
        <v>38</v>
      </c>
      <c r="N289" s="340">
        <v>38</v>
      </c>
      <c r="O289" s="280">
        <f t="shared" si="50"/>
        <v>100</v>
      </c>
      <c r="P289" s="400"/>
      <c r="Q289" s="281"/>
      <c r="R289" s="316"/>
      <c r="S289" s="585"/>
    </row>
    <row r="290" spans="1:19" ht="181.5" x14ac:dyDescent="0.25">
      <c r="A290" s="548"/>
      <c r="B290" s="550"/>
      <c r="C290" s="277" t="s">
        <v>173</v>
      </c>
      <c r="D290" s="308" t="s">
        <v>518</v>
      </c>
      <c r="E290" s="277" t="s">
        <v>38</v>
      </c>
      <c r="F290" s="277" t="s">
        <v>519</v>
      </c>
      <c r="G290" s="277" t="s">
        <v>519</v>
      </c>
      <c r="H290" s="195" t="s">
        <v>519</v>
      </c>
      <c r="I290" s="277"/>
      <c r="J290" s="277"/>
      <c r="K290" s="282"/>
      <c r="L290" s="277"/>
      <c r="M290" s="340"/>
      <c r="N290" s="340"/>
      <c r="O290" s="280"/>
      <c r="P290" s="400"/>
      <c r="Q290" s="281"/>
      <c r="R290" s="316"/>
      <c r="S290" s="585"/>
    </row>
    <row r="291" spans="1:19" ht="33" x14ac:dyDescent="0.25">
      <c r="A291" s="548"/>
      <c r="B291" s="550"/>
      <c r="C291" s="17"/>
      <c r="D291" s="22" t="s">
        <v>6</v>
      </c>
      <c r="E291" s="36"/>
      <c r="F291" s="99"/>
      <c r="G291" s="102"/>
      <c r="H291" s="7"/>
      <c r="I291" s="7">
        <f>H289</f>
        <v>100</v>
      </c>
      <c r="J291" s="36"/>
      <c r="K291" s="22" t="s">
        <v>6</v>
      </c>
      <c r="L291" s="36"/>
      <c r="M291" s="100"/>
      <c r="N291" s="100"/>
      <c r="O291" s="7"/>
      <c r="P291" s="7">
        <f>O289</f>
        <v>100</v>
      </c>
      <c r="Q291" s="7">
        <f>(I291+P291)/2</f>
        <v>100</v>
      </c>
      <c r="R291" s="192" t="s">
        <v>31</v>
      </c>
      <c r="S291" s="585"/>
    </row>
    <row r="292" spans="1:19" ht="99" x14ac:dyDescent="0.25">
      <c r="A292" s="548"/>
      <c r="B292" s="550"/>
      <c r="C292" s="274" t="s">
        <v>209</v>
      </c>
      <c r="D292" s="24" t="s">
        <v>569</v>
      </c>
      <c r="E292" s="277"/>
      <c r="F292" s="195"/>
      <c r="G292" s="280"/>
      <c r="H292" s="281"/>
      <c r="I292" s="281"/>
      <c r="J292" s="274" t="str">
        <f>C292</f>
        <v>VII</v>
      </c>
      <c r="K292" s="24" t="str">
        <f>D292</f>
        <v>Реализация дополнительных образовательных программ спортивной подготовки по неолимпийским видам спорта 
Каратэ (этап начальной подготовки)</v>
      </c>
      <c r="L292" s="274"/>
      <c r="M292" s="342"/>
      <c r="N292" s="342"/>
      <c r="O292" s="281"/>
      <c r="P292" s="281"/>
      <c r="Q292" s="281"/>
      <c r="R292" s="183"/>
      <c r="S292" s="585"/>
    </row>
    <row r="293" spans="1:19" ht="96" customHeight="1" x14ac:dyDescent="0.25">
      <c r="A293" s="548"/>
      <c r="B293" s="550"/>
      <c r="C293" s="277" t="s">
        <v>210</v>
      </c>
      <c r="D293" s="308" t="s">
        <v>516</v>
      </c>
      <c r="E293" s="277" t="s">
        <v>38</v>
      </c>
      <c r="F293" s="195">
        <v>0</v>
      </c>
      <c r="G293" s="195">
        <v>0</v>
      </c>
      <c r="H293" s="280">
        <v>100</v>
      </c>
      <c r="I293" s="281"/>
      <c r="J293" s="277" t="str">
        <f>C293</f>
        <v>7.1.</v>
      </c>
      <c r="K293" s="282" t="s">
        <v>517</v>
      </c>
      <c r="L293" s="277" t="s">
        <v>38</v>
      </c>
      <c r="M293" s="340">
        <v>24</v>
      </c>
      <c r="N293" s="340">
        <v>22</v>
      </c>
      <c r="O293" s="280">
        <f t="shared" si="50"/>
        <v>91.666666666666657</v>
      </c>
      <c r="P293" s="400"/>
      <c r="Q293" s="281"/>
      <c r="R293" s="316"/>
      <c r="S293" s="585"/>
    </row>
    <row r="294" spans="1:19" ht="181.5" x14ac:dyDescent="0.25">
      <c r="A294" s="548"/>
      <c r="B294" s="550"/>
      <c r="C294" s="277" t="s">
        <v>214</v>
      </c>
      <c r="D294" s="308" t="s">
        <v>518</v>
      </c>
      <c r="E294" s="277" t="s">
        <v>38</v>
      </c>
      <c r="F294" s="277" t="s">
        <v>519</v>
      </c>
      <c r="G294" s="277" t="s">
        <v>519</v>
      </c>
      <c r="H294" s="195" t="s">
        <v>519</v>
      </c>
      <c r="I294" s="277"/>
      <c r="J294" s="277"/>
      <c r="K294" s="282"/>
      <c r="L294" s="277"/>
      <c r="M294" s="340"/>
      <c r="N294" s="340"/>
      <c r="O294" s="280"/>
      <c r="P294" s="400"/>
      <c r="Q294" s="281"/>
      <c r="R294" s="316"/>
      <c r="S294" s="585"/>
    </row>
    <row r="295" spans="1:19" ht="33" x14ac:dyDescent="0.25">
      <c r="A295" s="548"/>
      <c r="B295" s="550"/>
      <c r="C295" s="17"/>
      <c r="D295" s="22" t="s">
        <v>6</v>
      </c>
      <c r="E295" s="36"/>
      <c r="F295" s="99"/>
      <c r="G295" s="102"/>
      <c r="H295" s="7"/>
      <c r="I295" s="7">
        <f>H293</f>
        <v>100</v>
      </c>
      <c r="J295" s="36"/>
      <c r="K295" s="22" t="s">
        <v>6</v>
      </c>
      <c r="L295" s="36"/>
      <c r="M295" s="100"/>
      <c r="N295" s="100"/>
      <c r="O295" s="7"/>
      <c r="P295" s="7">
        <f>O293</f>
        <v>91.666666666666657</v>
      </c>
      <c r="Q295" s="7">
        <f>(I295+P295)/2</f>
        <v>95.833333333333329</v>
      </c>
      <c r="R295" s="192" t="s">
        <v>376</v>
      </c>
      <c r="S295" s="585"/>
    </row>
    <row r="296" spans="1:19" ht="115.5" x14ac:dyDescent="0.25">
      <c r="A296" s="548"/>
      <c r="B296" s="550"/>
      <c r="C296" s="274" t="s">
        <v>211</v>
      </c>
      <c r="D296" s="24" t="s">
        <v>570</v>
      </c>
      <c r="E296" s="277"/>
      <c r="F296" s="195"/>
      <c r="G296" s="280"/>
      <c r="H296" s="281"/>
      <c r="I296" s="281"/>
      <c r="J296" s="274" t="str">
        <f>C296</f>
        <v>VIII</v>
      </c>
      <c r="K296" s="24" t="str">
        <f>D296</f>
        <v>Реализация дополнительных образовательных программ спортивной подготовки по неолимпийским видам спорта 
Каратэ (учебно-тренировочный этап (этап спортивной специализации))</v>
      </c>
      <c r="L296" s="274"/>
      <c r="M296" s="342"/>
      <c r="N296" s="342"/>
      <c r="O296" s="281"/>
      <c r="P296" s="281"/>
      <c r="Q296" s="281"/>
      <c r="R296" s="183"/>
      <c r="S296" s="585"/>
    </row>
    <row r="297" spans="1:19" ht="96" customHeight="1" x14ac:dyDescent="0.25">
      <c r="A297" s="548"/>
      <c r="B297" s="550"/>
      <c r="C297" s="277" t="s">
        <v>212</v>
      </c>
      <c r="D297" s="308" t="s">
        <v>516</v>
      </c>
      <c r="E297" s="277" t="s">
        <v>38</v>
      </c>
      <c r="F297" s="195">
        <v>0</v>
      </c>
      <c r="G297" s="195">
        <v>0</v>
      </c>
      <c r="H297" s="280">
        <v>100</v>
      </c>
      <c r="I297" s="281"/>
      <c r="J297" s="277" t="str">
        <f>C297</f>
        <v>8.1.</v>
      </c>
      <c r="K297" s="282" t="s">
        <v>517</v>
      </c>
      <c r="L297" s="277" t="s">
        <v>38</v>
      </c>
      <c r="M297" s="340">
        <v>17</v>
      </c>
      <c r="N297" s="340">
        <v>17</v>
      </c>
      <c r="O297" s="280">
        <f t="shared" si="50"/>
        <v>100</v>
      </c>
      <c r="P297" s="400"/>
      <c r="Q297" s="281"/>
      <c r="R297" s="316"/>
      <c r="S297" s="585"/>
    </row>
    <row r="298" spans="1:19" ht="181.5" x14ac:dyDescent="0.25">
      <c r="A298" s="548"/>
      <c r="B298" s="550"/>
      <c r="C298" s="277" t="s">
        <v>257</v>
      </c>
      <c r="D298" s="308" t="s">
        <v>518</v>
      </c>
      <c r="E298" s="277" t="s">
        <v>38</v>
      </c>
      <c r="F298" s="277" t="s">
        <v>519</v>
      </c>
      <c r="G298" s="277" t="s">
        <v>519</v>
      </c>
      <c r="H298" s="195" t="s">
        <v>519</v>
      </c>
      <c r="I298" s="277"/>
      <c r="J298" s="277"/>
      <c r="K298" s="282"/>
      <c r="L298" s="277"/>
      <c r="M298" s="340"/>
      <c r="N298" s="340"/>
      <c r="O298" s="280"/>
      <c r="P298" s="400"/>
      <c r="Q298" s="281"/>
      <c r="R298" s="316"/>
      <c r="S298" s="585"/>
    </row>
    <row r="299" spans="1:19" ht="33" x14ac:dyDescent="0.25">
      <c r="A299" s="548"/>
      <c r="B299" s="550"/>
      <c r="C299" s="17"/>
      <c r="D299" s="22" t="s">
        <v>6</v>
      </c>
      <c r="E299" s="36"/>
      <c r="F299" s="99"/>
      <c r="G299" s="102"/>
      <c r="H299" s="7"/>
      <c r="I299" s="7">
        <f>H297</f>
        <v>100</v>
      </c>
      <c r="J299" s="36"/>
      <c r="K299" s="22" t="s">
        <v>6</v>
      </c>
      <c r="L299" s="36"/>
      <c r="M299" s="100"/>
      <c r="N299" s="100"/>
      <c r="O299" s="7"/>
      <c r="P299" s="7">
        <f>O297</f>
        <v>100</v>
      </c>
      <c r="Q299" s="7">
        <f>(I299+P299)/2</f>
        <v>100</v>
      </c>
      <c r="R299" s="192" t="s">
        <v>31</v>
      </c>
      <c r="S299" s="585"/>
    </row>
    <row r="300" spans="1:19" ht="115.5" customHeight="1" x14ac:dyDescent="0.25">
      <c r="A300" s="548"/>
      <c r="B300" s="550"/>
      <c r="C300" s="274" t="s">
        <v>372</v>
      </c>
      <c r="D300" s="24" t="s">
        <v>571</v>
      </c>
      <c r="E300" s="277"/>
      <c r="F300" s="195"/>
      <c r="G300" s="280"/>
      <c r="H300" s="281"/>
      <c r="I300" s="281"/>
      <c r="J300" s="274" t="str">
        <f>C300</f>
        <v>IX</v>
      </c>
      <c r="K300" s="24" t="str">
        <f>D300</f>
        <v>Реализация дополнительных образовательных программ спортивной подготовки по неолимпийским видам спорта 
Самбо (этап начальной подготовки)</v>
      </c>
      <c r="L300" s="274"/>
      <c r="M300" s="342"/>
      <c r="N300" s="342"/>
      <c r="O300" s="281"/>
      <c r="P300" s="281"/>
      <c r="Q300" s="281"/>
      <c r="R300" s="183"/>
      <c r="S300" s="585"/>
    </row>
    <row r="301" spans="1:19" ht="96" customHeight="1" x14ac:dyDescent="0.25">
      <c r="A301" s="548"/>
      <c r="B301" s="550"/>
      <c r="C301" s="277" t="s">
        <v>373</v>
      </c>
      <c r="D301" s="308" t="s">
        <v>516</v>
      </c>
      <c r="E301" s="277" t="s">
        <v>38</v>
      </c>
      <c r="F301" s="195">
        <v>0</v>
      </c>
      <c r="G301" s="195">
        <v>0</v>
      </c>
      <c r="H301" s="280">
        <v>100</v>
      </c>
      <c r="I301" s="281"/>
      <c r="J301" s="277" t="str">
        <f>C301</f>
        <v>9.1.</v>
      </c>
      <c r="K301" s="282" t="s">
        <v>517</v>
      </c>
      <c r="L301" s="277" t="s">
        <v>38</v>
      </c>
      <c r="M301" s="340">
        <v>60</v>
      </c>
      <c r="N301" s="340">
        <v>60</v>
      </c>
      <c r="O301" s="280">
        <f t="shared" si="50"/>
        <v>100</v>
      </c>
      <c r="P301" s="400"/>
      <c r="Q301" s="281"/>
      <c r="R301" s="316"/>
      <c r="S301" s="585"/>
    </row>
    <row r="302" spans="1:19" ht="181.5" x14ac:dyDescent="0.25">
      <c r="A302" s="548"/>
      <c r="B302" s="550"/>
      <c r="C302" s="277" t="s">
        <v>374</v>
      </c>
      <c r="D302" s="308" t="s">
        <v>518</v>
      </c>
      <c r="E302" s="277" t="s">
        <v>38</v>
      </c>
      <c r="F302" s="277" t="s">
        <v>519</v>
      </c>
      <c r="G302" s="277" t="s">
        <v>519</v>
      </c>
      <c r="H302" s="195" t="s">
        <v>519</v>
      </c>
      <c r="I302" s="277"/>
      <c r="J302" s="277"/>
      <c r="K302" s="282"/>
      <c r="L302" s="277"/>
      <c r="M302" s="340"/>
      <c r="N302" s="340"/>
      <c r="O302" s="280"/>
      <c r="P302" s="400"/>
      <c r="Q302" s="281"/>
      <c r="R302" s="316"/>
      <c r="S302" s="585"/>
    </row>
    <row r="303" spans="1:19" ht="33" x14ac:dyDescent="0.25">
      <c r="A303" s="548"/>
      <c r="B303" s="550"/>
      <c r="C303" s="17"/>
      <c r="D303" s="22" t="s">
        <v>6</v>
      </c>
      <c r="E303" s="36"/>
      <c r="F303" s="99"/>
      <c r="G303" s="102"/>
      <c r="H303" s="7"/>
      <c r="I303" s="7">
        <f>H301</f>
        <v>100</v>
      </c>
      <c r="J303" s="36"/>
      <c r="K303" s="22" t="s">
        <v>6</v>
      </c>
      <c r="L303" s="36"/>
      <c r="M303" s="100"/>
      <c r="N303" s="100"/>
      <c r="O303" s="7"/>
      <c r="P303" s="7">
        <f>O301</f>
        <v>100</v>
      </c>
      <c r="Q303" s="7">
        <f>(I303+P303)/2</f>
        <v>100</v>
      </c>
      <c r="R303" s="192" t="s">
        <v>31</v>
      </c>
      <c r="S303" s="585"/>
    </row>
    <row r="304" spans="1:19" ht="115.5" x14ac:dyDescent="0.25">
      <c r="A304" s="548"/>
      <c r="B304" s="550"/>
      <c r="C304" s="274" t="s">
        <v>412</v>
      </c>
      <c r="D304" s="24" t="s">
        <v>572</v>
      </c>
      <c r="E304" s="277"/>
      <c r="F304" s="195"/>
      <c r="G304" s="280"/>
      <c r="H304" s="281"/>
      <c r="I304" s="281"/>
      <c r="J304" s="274" t="str">
        <f>C304</f>
        <v>X</v>
      </c>
      <c r="K304" s="24" t="str">
        <f>D304</f>
        <v>Реализация дополнительных образовательных программ спортивной подготовки по неолимпийским видам спорта 
Самбо (учебно-тренировочный этап (этап спортивной специализации))</v>
      </c>
      <c r="L304" s="274"/>
      <c r="M304" s="342"/>
      <c r="N304" s="342"/>
      <c r="O304" s="281"/>
      <c r="P304" s="281"/>
      <c r="Q304" s="281"/>
      <c r="R304" s="183"/>
      <c r="S304" s="585"/>
    </row>
    <row r="305" spans="1:21" ht="96" customHeight="1" x14ac:dyDescent="0.25">
      <c r="A305" s="548"/>
      <c r="B305" s="550"/>
      <c r="C305" s="277" t="s">
        <v>413</v>
      </c>
      <c r="D305" s="308" t="s">
        <v>516</v>
      </c>
      <c r="E305" s="277" t="s">
        <v>38</v>
      </c>
      <c r="F305" s="195">
        <v>0</v>
      </c>
      <c r="G305" s="195">
        <v>0</v>
      </c>
      <c r="H305" s="280">
        <v>100</v>
      </c>
      <c r="I305" s="281"/>
      <c r="J305" s="277" t="str">
        <f>C305</f>
        <v>10.1.</v>
      </c>
      <c r="K305" s="282" t="s">
        <v>517</v>
      </c>
      <c r="L305" s="277" t="s">
        <v>38</v>
      </c>
      <c r="M305" s="340">
        <v>17</v>
      </c>
      <c r="N305" s="340">
        <v>17</v>
      </c>
      <c r="O305" s="280">
        <f t="shared" si="50"/>
        <v>100</v>
      </c>
      <c r="P305" s="400"/>
      <c r="Q305" s="281"/>
      <c r="R305" s="316"/>
      <c r="S305" s="585"/>
    </row>
    <row r="306" spans="1:21" ht="181.5" x14ac:dyDescent="0.25">
      <c r="A306" s="548"/>
      <c r="B306" s="550"/>
      <c r="C306" s="277" t="s">
        <v>446</v>
      </c>
      <c r="D306" s="308" t="s">
        <v>518</v>
      </c>
      <c r="E306" s="277" t="s">
        <v>38</v>
      </c>
      <c r="F306" s="277" t="s">
        <v>519</v>
      </c>
      <c r="G306" s="277" t="s">
        <v>519</v>
      </c>
      <c r="H306" s="195" t="s">
        <v>519</v>
      </c>
      <c r="I306" s="277"/>
      <c r="J306" s="277"/>
      <c r="K306" s="282"/>
      <c r="L306" s="277"/>
      <c r="M306" s="340"/>
      <c r="N306" s="340"/>
      <c r="O306" s="280"/>
      <c r="P306" s="400"/>
      <c r="Q306" s="281"/>
      <c r="R306" s="316"/>
      <c r="S306" s="585"/>
    </row>
    <row r="307" spans="1:21" ht="33" x14ac:dyDescent="0.25">
      <c r="A307" s="548"/>
      <c r="B307" s="550"/>
      <c r="C307" s="17"/>
      <c r="D307" s="22" t="s">
        <v>6</v>
      </c>
      <c r="E307" s="36"/>
      <c r="F307" s="99"/>
      <c r="G307" s="102"/>
      <c r="H307" s="7"/>
      <c r="I307" s="7">
        <f>H305</f>
        <v>100</v>
      </c>
      <c r="J307" s="36"/>
      <c r="K307" s="22" t="s">
        <v>6</v>
      </c>
      <c r="L307" s="36"/>
      <c r="M307" s="100"/>
      <c r="N307" s="100"/>
      <c r="O307" s="7"/>
      <c r="P307" s="7">
        <f>O305</f>
        <v>100</v>
      </c>
      <c r="Q307" s="7">
        <f>(I307+P307)/2</f>
        <v>100</v>
      </c>
      <c r="R307" s="192" t="s">
        <v>31</v>
      </c>
      <c r="S307" s="585"/>
    </row>
    <row r="308" spans="1:21" ht="33" x14ac:dyDescent="0.25">
      <c r="A308" s="548"/>
      <c r="B308" s="550"/>
      <c r="C308" s="306" t="s">
        <v>411</v>
      </c>
      <c r="D308" s="24" t="s">
        <v>523</v>
      </c>
      <c r="E308" s="274"/>
      <c r="F308" s="221"/>
      <c r="G308" s="281"/>
      <c r="H308" s="281"/>
      <c r="I308" s="281"/>
      <c r="J308" s="306" t="str">
        <f t="shared" ref="J308:J309" si="51">C308</f>
        <v>XI</v>
      </c>
      <c r="K308" s="24" t="str">
        <f>D308</f>
        <v xml:space="preserve">Реализация дополнительных общеразвивающих программ </v>
      </c>
      <c r="L308" s="274"/>
      <c r="M308" s="41"/>
      <c r="N308" s="41"/>
      <c r="O308" s="281"/>
      <c r="P308" s="315"/>
      <c r="Q308" s="281"/>
      <c r="R308" s="183"/>
      <c r="S308" s="585"/>
    </row>
    <row r="309" spans="1:21" x14ac:dyDescent="0.25">
      <c r="A309" s="548"/>
      <c r="B309" s="550"/>
      <c r="C309" s="17" t="s">
        <v>417</v>
      </c>
      <c r="D309" s="282" t="s">
        <v>519</v>
      </c>
      <c r="E309" s="282" t="s">
        <v>519</v>
      </c>
      <c r="F309" s="282" t="s">
        <v>519</v>
      </c>
      <c r="G309" s="282" t="s">
        <v>519</v>
      </c>
      <c r="H309" s="195" t="s">
        <v>519</v>
      </c>
      <c r="I309" s="282"/>
      <c r="J309" s="17" t="str">
        <f t="shared" si="51"/>
        <v>11.1.</v>
      </c>
      <c r="K309" s="322" t="s">
        <v>205</v>
      </c>
      <c r="L309" s="277" t="s">
        <v>206</v>
      </c>
      <c r="M309" s="323">
        <v>9180</v>
      </c>
      <c r="N309" s="323">
        <v>9180</v>
      </c>
      <c r="O309" s="280">
        <f t="shared" si="50"/>
        <v>100</v>
      </c>
      <c r="P309" s="315"/>
      <c r="Q309" s="281"/>
      <c r="R309" s="316"/>
      <c r="S309" s="585"/>
    </row>
    <row r="310" spans="1:21" ht="33" x14ac:dyDescent="0.25">
      <c r="A310" s="548"/>
      <c r="B310" s="550"/>
      <c r="C310" s="277"/>
      <c r="D310" s="22" t="s">
        <v>6</v>
      </c>
      <c r="E310" s="36"/>
      <c r="F310" s="104"/>
      <c r="G310" s="105"/>
      <c r="H310" s="7"/>
      <c r="I310" s="7" t="s">
        <v>582</v>
      </c>
      <c r="J310" s="285"/>
      <c r="K310" s="22" t="s">
        <v>6</v>
      </c>
      <c r="L310" s="285"/>
      <c r="M310" s="285"/>
      <c r="N310" s="285"/>
      <c r="O310" s="7"/>
      <c r="P310" s="7">
        <f>O309</f>
        <v>100</v>
      </c>
      <c r="Q310" s="7">
        <f>P310</f>
        <v>100</v>
      </c>
      <c r="R310" s="192" t="s">
        <v>31</v>
      </c>
      <c r="S310" s="585"/>
    </row>
    <row r="311" spans="1:21" ht="49.5" x14ac:dyDescent="0.25">
      <c r="A311" s="548"/>
      <c r="B311" s="550"/>
      <c r="C311" s="306" t="s">
        <v>416</v>
      </c>
      <c r="D311" s="24" t="s">
        <v>315</v>
      </c>
      <c r="E311" s="274"/>
      <c r="F311" s="221"/>
      <c r="G311" s="281"/>
      <c r="H311" s="281"/>
      <c r="I311" s="281"/>
      <c r="J311" s="306" t="str">
        <f t="shared" ref="J311:J312" si="52">C311</f>
        <v>XII</v>
      </c>
      <c r="K311" s="24" t="str">
        <f>D311</f>
        <v>Организация мероприятий по подготовке спортивных сборных команд</v>
      </c>
      <c r="L311" s="274"/>
      <c r="M311" s="41"/>
      <c r="N311" s="41"/>
      <c r="O311" s="281"/>
      <c r="P311" s="315"/>
      <c r="Q311" s="281"/>
      <c r="R311" s="183"/>
      <c r="S311" s="585"/>
    </row>
    <row r="312" spans="1:21" ht="82.5" x14ac:dyDescent="0.25">
      <c r="A312" s="548"/>
      <c r="B312" s="550"/>
      <c r="C312" s="17" t="s">
        <v>419</v>
      </c>
      <c r="D312" s="282" t="s">
        <v>316</v>
      </c>
      <c r="E312" s="277" t="s">
        <v>25</v>
      </c>
      <c r="F312" s="195">
        <v>5</v>
      </c>
      <c r="G312" s="280">
        <v>15.5</v>
      </c>
      <c r="H312" s="280">
        <f>IF(G312/F312*100&gt;100,100,G312/F312*100)</f>
        <v>100</v>
      </c>
      <c r="I312" s="281"/>
      <c r="J312" s="17" t="str">
        <f t="shared" si="52"/>
        <v>12.1.</v>
      </c>
      <c r="K312" s="282" t="s">
        <v>415</v>
      </c>
      <c r="L312" s="277" t="s">
        <v>38</v>
      </c>
      <c r="M312" s="323">
        <v>55</v>
      </c>
      <c r="N312" s="323">
        <v>82</v>
      </c>
      <c r="O312" s="280">
        <f t="shared" si="50"/>
        <v>110</v>
      </c>
      <c r="P312" s="315"/>
      <c r="Q312" s="281"/>
      <c r="R312" s="316"/>
      <c r="S312" s="585"/>
    </row>
    <row r="313" spans="1:21" ht="33" x14ac:dyDescent="0.25">
      <c r="A313" s="549"/>
      <c r="B313" s="551"/>
      <c r="C313" s="17"/>
      <c r="D313" s="22" t="s">
        <v>6</v>
      </c>
      <c r="E313" s="36"/>
      <c r="F313" s="99"/>
      <c r="G313" s="102"/>
      <c r="H313" s="7"/>
      <c r="I313" s="7">
        <f>H312</f>
        <v>100</v>
      </c>
      <c r="J313" s="36"/>
      <c r="K313" s="22" t="s">
        <v>6</v>
      </c>
      <c r="L313" s="36"/>
      <c r="M313" s="100"/>
      <c r="N313" s="100"/>
      <c r="O313" s="7"/>
      <c r="P313" s="7">
        <f>O312</f>
        <v>110</v>
      </c>
      <c r="Q313" s="7">
        <f>(I313+P313)/2</f>
        <v>105</v>
      </c>
      <c r="R313" s="192" t="s">
        <v>31</v>
      </c>
      <c r="S313" s="586"/>
    </row>
    <row r="314" spans="1:21" customFormat="1" ht="72" customHeight="1" x14ac:dyDescent="0.25">
      <c r="A314" s="522" t="s">
        <v>81</v>
      </c>
      <c r="B314" s="540" t="s">
        <v>318</v>
      </c>
      <c r="C314" s="286" t="s">
        <v>12</v>
      </c>
      <c r="D314" s="25" t="s">
        <v>534</v>
      </c>
      <c r="E314" s="19"/>
      <c r="F314" s="91"/>
      <c r="G314" s="92"/>
      <c r="H314" s="18"/>
      <c r="I314" s="18"/>
      <c r="J314" s="286" t="s">
        <v>12</v>
      </c>
      <c r="K314" s="25" t="str">
        <f>D314</f>
        <v>Организация физкультурно-спортивной работы по месту жительства граждан</v>
      </c>
      <c r="L314" s="19"/>
      <c r="M314" s="12"/>
      <c r="N314" s="12"/>
      <c r="O314" s="18"/>
      <c r="P314" s="93"/>
      <c r="Q314" s="18"/>
      <c r="R314" s="182"/>
      <c r="S314" s="581" t="s">
        <v>286</v>
      </c>
      <c r="T314" s="169"/>
      <c r="U314" s="56"/>
    </row>
    <row r="315" spans="1:21" customFormat="1" ht="18.75" customHeight="1" x14ac:dyDescent="0.25">
      <c r="A315" s="523"/>
      <c r="B315" s="550"/>
      <c r="C315" s="19" t="s">
        <v>7</v>
      </c>
      <c r="D315" s="23" t="s">
        <v>51</v>
      </c>
      <c r="E315" s="19" t="s">
        <v>41</v>
      </c>
      <c r="F315" s="75">
        <v>3</v>
      </c>
      <c r="G315" s="75">
        <v>0</v>
      </c>
      <c r="H315" s="26">
        <v>100</v>
      </c>
      <c r="I315" s="18"/>
      <c r="J315" s="19" t="s">
        <v>7</v>
      </c>
      <c r="K315" s="23" t="s">
        <v>224</v>
      </c>
      <c r="L315" s="19" t="s">
        <v>36</v>
      </c>
      <c r="M315" s="94">
        <v>3200</v>
      </c>
      <c r="N315" s="94">
        <v>3200</v>
      </c>
      <c r="O315" s="26">
        <f t="shared" si="50"/>
        <v>100</v>
      </c>
      <c r="P315" s="401"/>
      <c r="Q315" s="18"/>
      <c r="R315" s="180"/>
      <c r="S315" s="585"/>
      <c r="T315" s="169"/>
      <c r="U315" s="56"/>
    </row>
    <row r="316" spans="1:21" s="16" customFormat="1" ht="33" x14ac:dyDescent="0.25">
      <c r="A316" s="523"/>
      <c r="B316" s="550"/>
      <c r="C316" s="187"/>
      <c r="D316" s="22" t="s">
        <v>6</v>
      </c>
      <c r="E316" s="36"/>
      <c r="F316" s="99"/>
      <c r="G316" s="102"/>
      <c r="H316" s="7"/>
      <c r="I316" s="7">
        <f>H315</f>
        <v>100</v>
      </c>
      <c r="J316" s="36"/>
      <c r="K316" s="22" t="s">
        <v>6</v>
      </c>
      <c r="L316" s="36"/>
      <c r="M316" s="100"/>
      <c r="N316" s="100"/>
      <c r="O316" s="7"/>
      <c r="P316" s="7">
        <f>O315</f>
        <v>100</v>
      </c>
      <c r="Q316" s="7">
        <f>(I316+P316)/2</f>
        <v>100</v>
      </c>
      <c r="R316" s="192" t="s">
        <v>31</v>
      </c>
      <c r="S316" s="585"/>
      <c r="T316" s="169"/>
      <c r="U316" s="190"/>
    </row>
    <row r="317" spans="1:21" customFormat="1" ht="33" x14ac:dyDescent="0.25">
      <c r="A317" s="523"/>
      <c r="B317" s="550"/>
      <c r="C317" s="286" t="s">
        <v>13</v>
      </c>
      <c r="D317" s="25" t="s">
        <v>216</v>
      </c>
      <c r="E317" s="19"/>
      <c r="F317" s="75"/>
      <c r="G317" s="26"/>
      <c r="H317" s="18"/>
      <c r="I317" s="18"/>
      <c r="J317" s="286" t="s">
        <v>13</v>
      </c>
      <c r="K317" s="25" t="str">
        <f>D317</f>
        <v>Обеспечение доступа к объектам спорта</v>
      </c>
      <c r="L317" s="19"/>
      <c r="M317" s="12"/>
      <c r="N317" s="12"/>
      <c r="O317" s="18"/>
      <c r="P317" s="95"/>
      <c r="Q317" s="18"/>
      <c r="R317" s="474"/>
      <c r="S317" s="585"/>
      <c r="T317" s="169"/>
      <c r="U317" s="56"/>
    </row>
    <row r="318" spans="1:21" customFormat="1" ht="61.5" customHeight="1" x14ac:dyDescent="0.25">
      <c r="A318" s="523"/>
      <c r="B318" s="550"/>
      <c r="C318" s="19" t="s">
        <v>14</v>
      </c>
      <c r="D318" s="23" t="s">
        <v>51</v>
      </c>
      <c r="E318" s="19" t="s">
        <v>41</v>
      </c>
      <c r="F318" s="75">
        <v>3</v>
      </c>
      <c r="G318" s="75">
        <v>0</v>
      </c>
      <c r="H318" s="26">
        <v>100</v>
      </c>
      <c r="I318" s="18"/>
      <c r="J318" s="19" t="str">
        <f>C318</f>
        <v>2.1.</v>
      </c>
      <c r="K318" s="23" t="s">
        <v>319</v>
      </c>
      <c r="L318" s="19" t="s">
        <v>36</v>
      </c>
      <c r="M318" s="94">
        <v>13</v>
      </c>
      <c r="N318" s="94">
        <v>13</v>
      </c>
      <c r="O318" s="26">
        <f t="shared" si="50"/>
        <v>100</v>
      </c>
      <c r="P318" s="401"/>
      <c r="Q318" s="18"/>
      <c r="R318" s="474"/>
      <c r="S318" s="585"/>
      <c r="T318" s="169"/>
      <c r="U318" s="56"/>
    </row>
    <row r="319" spans="1:21" customFormat="1" ht="115.5" x14ac:dyDescent="0.25">
      <c r="A319" s="523"/>
      <c r="B319" s="550"/>
      <c r="C319" s="19" t="s">
        <v>15</v>
      </c>
      <c r="D319" s="23" t="s">
        <v>573</v>
      </c>
      <c r="E319" s="19" t="s">
        <v>25</v>
      </c>
      <c r="F319" s="75">
        <v>100</v>
      </c>
      <c r="G319" s="26">
        <v>107</v>
      </c>
      <c r="H319" s="26">
        <f>IF(G319/F319*100&gt;100,100,G319/F319*100)</f>
        <v>100</v>
      </c>
      <c r="I319" s="18"/>
      <c r="J319" s="19"/>
      <c r="K319" s="23"/>
      <c r="L319" s="19"/>
      <c r="M319" s="12"/>
      <c r="N319" s="12"/>
      <c r="O319" s="26"/>
      <c r="P319" s="401"/>
      <c r="Q319" s="18"/>
      <c r="R319" s="474"/>
      <c r="S319" s="585"/>
      <c r="T319" s="169"/>
      <c r="U319" s="56"/>
    </row>
    <row r="320" spans="1:21" customFormat="1" ht="82.5" x14ac:dyDescent="0.25">
      <c r="A320" s="523"/>
      <c r="B320" s="550"/>
      <c r="C320" s="19" t="s">
        <v>39</v>
      </c>
      <c r="D320" s="23" t="s">
        <v>574</v>
      </c>
      <c r="E320" s="19" t="s">
        <v>25</v>
      </c>
      <c r="F320" s="75">
        <v>100</v>
      </c>
      <c r="G320" s="26">
        <v>100</v>
      </c>
      <c r="H320" s="26">
        <f>IF(G320/F320*100&gt;100,100,G320/F320*100)</f>
        <v>100</v>
      </c>
      <c r="I320" s="18"/>
      <c r="J320" s="19"/>
      <c r="K320" s="23"/>
      <c r="L320" s="19"/>
      <c r="M320" s="12"/>
      <c r="N320" s="12"/>
      <c r="O320" s="26"/>
      <c r="P320" s="401"/>
      <c r="Q320" s="18"/>
      <c r="R320" s="474"/>
      <c r="S320" s="585"/>
      <c r="T320" s="169"/>
      <c r="U320" s="56"/>
    </row>
    <row r="321" spans="1:115" s="16" customFormat="1" ht="33" x14ac:dyDescent="0.25">
      <c r="A321" s="523"/>
      <c r="B321" s="550"/>
      <c r="C321" s="187"/>
      <c r="D321" s="22" t="s">
        <v>6</v>
      </c>
      <c r="E321" s="36"/>
      <c r="F321" s="99"/>
      <c r="G321" s="102"/>
      <c r="H321" s="7"/>
      <c r="I321" s="7">
        <v>100</v>
      </c>
      <c r="J321" s="36"/>
      <c r="K321" s="22" t="s">
        <v>6</v>
      </c>
      <c r="L321" s="36"/>
      <c r="M321" s="100"/>
      <c r="N321" s="100"/>
      <c r="O321" s="7"/>
      <c r="P321" s="7">
        <f>O318</f>
        <v>100</v>
      </c>
      <c r="Q321" s="7">
        <f>(I321+P321)/2</f>
        <v>100</v>
      </c>
      <c r="R321" s="192" t="s">
        <v>31</v>
      </c>
      <c r="S321" s="585"/>
      <c r="T321" s="169"/>
      <c r="U321" s="196"/>
      <c r="V321" s="169"/>
      <c r="W321" s="169"/>
      <c r="X321" s="169"/>
      <c r="Y321" s="169"/>
      <c r="Z321" s="169"/>
      <c r="AA321" s="169"/>
      <c r="AB321" s="169"/>
      <c r="AC321" s="169"/>
      <c r="AD321" s="169"/>
      <c r="AE321" s="169"/>
      <c r="AF321" s="169"/>
      <c r="AG321" s="169"/>
      <c r="AH321" s="169"/>
      <c r="AI321" s="169"/>
      <c r="AJ321" s="169"/>
      <c r="AK321" s="169"/>
      <c r="AL321" s="169"/>
      <c r="AM321" s="169"/>
      <c r="AN321" s="169"/>
      <c r="AO321" s="169"/>
      <c r="AP321" s="169"/>
      <c r="AQ321" s="169"/>
      <c r="AR321" s="169"/>
      <c r="AS321" s="169"/>
      <c r="AT321" s="169"/>
      <c r="AU321" s="169"/>
      <c r="AV321" s="169"/>
      <c r="AW321" s="169"/>
      <c r="AX321" s="169"/>
      <c r="AY321" s="169"/>
      <c r="AZ321" s="169"/>
      <c r="BA321" s="169"/>
      <c r="BB321" s="169"/>
      <c r="BC321" s="169"/>
      <c r="BD321" s="169"/>
      <c r="BE321" s="169"/>
      <c r="BF321" s="169"/>
      <c r="BG321" s="169"/>
      <c r="BH321" s="169"/>
      <c r="BI321" s="169"/>
      <c r="BJ321" s="169"/>
      <c r="BK321" s="169"/>
      <c r="BL321" s="169"/>
      <c r="BM321" s="169"/>
      <c r="BN321" s="169"/>
      <c r="BO321" s="169"/>
      <c r="BP321" s="169"/>
      <c r="BQ321" s="169"/>
      <c r="BR321" s="169"/>
      <c r="BS321" s="169"/>
      <c r="BT321" s="169"/>
      <c r="BU321" s="169"/>
      <c r="BV321" s="169"/>
      <c r="BW321" s="169"/>
      <c r="BX321" s="169"/>
      <c r="BY321" s="169"/>
      <c r="BZ321" s="169"/>
      <c r="CA321" s="169"/>
      <c r="CB321" s="169"/>
      <c r="CC321" s="169"/>
      <c r="CD321" s="169"/>
      <c r="CE321" s="169"/>
      <c r="CF321" s="169"/>
      <c r="CG321" s="169"/>
      <c r="CH321" s="169"/>
      <c r="CI321" s="169"/>
      <c r="CJ321" s="169"/>
      <c r="CK321" s="169"/>
      <c r="CL321" s="169"/>
      <c r="CM321" s="169"/>
      <c r="CN321" s="169"/>
      <c r="CO321" s="169"/>
      <c r="CP321" s="169"/>
      <c r="CQ321" s="169"/>
      <c r="CR321" s="169"/>
      <c r="CS321" s="169"/>
      <c r="CT321" s="169"/>
      <c r="CU321" s="169"/>
      <c r="CV321" s="169"/>
      <c r="CW321" s="169"/>
      <c r="CX321" s="169"/>
      <c r="CY321" s="169"/>
      <c r="CZ321" s="169"/>
      <c r="DA321" s="169"/>
      <c r="DB321" s="169"/>
      <c r="DC321" s="169"/>
      <c r="DD321" s="169"/>
      <c r="DE321" s="169"/>
      <c r="DF321" s="169"/>
      <c r="DG321" s="169"/>
      <c r="DH321" s="169"/>
      <c r="DI321" s="169"/>
      <c r="DJ321" s="169"/>
      <c r="DK321" s="169"/>
    </row>
    <row r="322" spans="1:115" customFormat="1" ht="49.5" x14ac:dyDescent="0.25">
      <c r="A322" s="523"/>
      <c r="B322" s="550"/>
      <c r="C322" s="286" t="s">
        <v>28</v>
      </c>
      <c r="D322" s="25" t="s">
        <v>217</v>
      </c>
      <c r="E322" s="19"/>
      <c r="F322" s="75"/>
      <c r="G322" s="26"/>
      <c r="H322" s="18"/>
      <c r="I322" s="18"/>
      <c r="J322" s="286" t="str">
        <f>C322</f>
        <v>III</v>
      </c>
      <c r="K322" s="25" t="str">
        <f>D322</f>
        <v xml:space="preserve">Организация и проведение официальных спортивных мероприятий </v>
      </c>
      <c r="L322" s="19"/>
      <c r="M322" s="12"/>
      <c r="N322" s="12"/>
      <c r="O322" s="18"/>
      <c r="P322" s="93"/>
      <c r="Q322" s="18"/>
      <c r="R322" s="474"/>
      <c r="S322" s="585"/>
      <c r="T322" s="169"/>
      <c r="U322" s="196"/>
      <c r="V322" s="169"/>
      <c r="W322" s="169"/>
      <c r="X322" s="169"/>
      <c r="Y322" s="169"/>
      <c r="Z322" s="169"/>
      <c r="AA322" s="169"/>
      <c r="AB322" s="169"/>
      <c r="AC322" s="169"/>
      <c r="AD322" s="169"/>
      <c r="AE322" s="169"/>
      <c r="AF322" s="169"/>
      <c r="AG322" s="169"/>
      <c r="AH322" s="169"/>
      <c r="AI322" s="169"/>
      <c r="AJ322" s="169"/>
      <c r="AK322" s="169"/>
      <c r="AL322" s="169"/>
      <c r="AM322" s="169"/>
      <c r="AN322" s="169"/>
      <c r="AO322" s="169"/>
      <c r="AP322" s="169"/>
      <c r="AQ322" s="169"/>
      <c r="AR322" s="169"/>
      <c r="AS322" s="169"/>
      <c r="AT322" s="169"/>
      <c r="AU322" s="169"/>
      <c r="AV322" s="169"/>
      <c r="AW322" s="169"/>
      <c r="AX322" s="169"/>
      <c r="AY322" s="169"/>
      <c r="AZ322" s="169"/>
      <c r="BA322" s="169"/>
      <c r="BB322" s="169"/>
      <c r="BC322" s="169"/>
      <c r="BD322" s="169"/>
      <c r="BE322" s="169"/>
      <c r="BF322" s="169"/>
      <c r="BG322" s="169"/>
      <c r="BH322" s="169"/>
      <c r="BI322" s="169"/>
      <c r="BJ322" s="169"/>
      <c r="BK322" s="169"/>
      <c r="BL322" s="169"/>
      <c r="BM322" s="169"/>
      <c r="BN322" s="169"/>
      <c r="BO322" s="169"/>
      <c r="BP322" s="169"/>
      <c r="BQ322" s="169"/>
      <c r="BR322" s="169"/>
      <c r="BS322" s="169"/>
      <c r="BT322" s="169"/>
      <c r="BU322" s="169"/>
      <c r="BV322" s="169"/>
      <c r="BW322" s="169"/>
      <c r="BX322" s="169"/>
      <c r="BY322" s="169"/>
      <c r="BZ322" s="169"/>
      <c r="CA322" s="169"/>
      <c r="CB322" s="169"/>
      <c r="CC322" s="169"/>
      <c r="CD322" s="169"/>
      <c r="CE322" s="169"/>
      <c r="CF322" s="169"/>
      <c r="CG322" s="169"/>
      <c r="CH322" s="169"/>
      <c r="CI322" s="169"/>
      <c r="CJ322" s="169"/>
      <c r="CK322" s="169"/>
      <c r="CL322" s="169"/>
      <c r="CM322" s="169"/>
      <c r="CN322" s="169"/>
      <c r="CO322" s="169"/>
      <c r="CP322" s="169"/>
      <c r="CQ322" s="169"/>
      <c r="CR322" s="169"/>
      <c r="CS322" s="169"/>
      <c r="CT322" s="169"/>
      <c r="CU322" s="169"/>
      <c r="CV322" s="169"/>
      <c r="CW322" s="169"/>
      <c r="CX322" s="169"/>
      <c r="CY322" s="169"/>
      <c r="CZ322" s="169"/>
      <c r="DA322" s="169"/>
      <c r="DB322" s="169"/>
      <c r="DC322" s="169"/>
      <c r="DD322" s="169"/>
      <c r="DE322" s="169"/>
      <c r="DF322" s="169"/>
      <c r="DG322" s="169"/>
      <c r="DH322" s="169"/>
      <c r="DI322" s="169"/>
      <c r="DJ322" s="169"/>
      <c r="DK322" s="169"/>
    </row>
    <row r="323" spans="1:115" customFormat="1" ht="39.75" customHeight="1" x14ac:dyDescent="0.25">
      <c r="A323" s="523"/>
      <c r="B323" s="550"/>
      <c r="C323" s="19" t="s">
        <v>29</v>
      </c>
      <c r="D323" s="23" t="s">
        <v>575</v>
      </c>
      <c r="E323" s="19" t="s">
        <v>38</v>
      </c>
      <c r="F323" s="75">
        <v>500</v>
      </c>
      <c r="G323" s="94">
        <v>511</v>
      </c>
      <c r="H323" s="26">
        <f>IF(G323/F323*100&gt;100,100,G323/F323*100)</f>
        <v>100</v>
      </c>
      <c r="I323" s="18"/>
      <c r="J323" s="19" t="str">
        <f>C323</f>
        <v>3.1.</v>
      </c>
      <c r="K323" s="23" t="s">
        <v>40</v>
      </c>
      <c r="L323" s="19" t="s">
        <v>36</v>
      </c>
      <c r="M323" s="94">
        <v>8</v>
      </c>
      <c r="N323" s="94">
        <v>8</v>
      </c>
      <c r="O323" s="26">
        <f t="shared" si="50"/>
        <v>100</v>
      </c>
      <c r="P323" s="401"/>
      <c r="Q323" s="18"/>
      <c r="R323" s="474"/>
      <c r="S323" s="585"/>
      <c r="T323" s="169"/>
      <c r="U323" s="196"/>
      <c r="V323" s="169"/>
      <c r="W323" s="169"/>
      <c r="X323" s="169"/>
      <c r="Y323" s="169"/>
      <c r="Z323" s="169"/>
      <c r="AA323" s="169"/>
      <c r="AB323" s="169"/>
      <c r="AC323" s="169"/>
      <c r="AD323" s="169"/>
      <c r="AE323" s="169"/>
      <c r="AF323" s="169"/>
      <c r="AG323" s="169"/>
      <c r="AH323" s="169"/>
      <c r="AI323" s="169"/>
      <c r="AJ323" s="169"/>
      <c r="AK323" s="169"/>
      <c r="AL323" s="169"/>
      <c r="AM323" s="169"/>
      <c r="AN323" s="169"/>
      <c r="AO323" s="169"/>
      <c r="AP323" s="169"/>
      <c r="AQ323" s="169"/>
      <c r="AR323" s="169"/>
      <c r="AS323" s="169"/>
      <c r="AT323" s="169"/>
      <c r="AU323" s="169"/>
      <c r="AV323" s="169"/>
      <c r="AW323" s="169"/>
      <c r="AX323" s="169"/>
      <c r="AY323" s="169"/>
      <c r="AZ323" s="169"/>
      <c r="BA323" s="169"/>
      <c r="BB323" s="169"/>
      <c r="BC323" s="169"/>
      <c r="BD323" s="169"/>
      <c r="BE323" s="169"/>
      <c r="BF323" s="169"/>
      <c r="BG323" s="169"/>
      <c r="BH323" s="169"/>
      <c r="BI323" s="169"/>
      <c r="BJ323" s="169"/>
      <c r="BK323" s="169"/>
      <c r="BL323" s="169"/>
      <c r="BM323" s="169"/>
      <c r="BN323" s="169"/>
      <c r="BO323" s="169"/>
      <c r="BP323" s="169"/>
      <c r="BQ323" s="169"/>
      <c r="BR323" s="169"/>
      <c r="BS323" s="169"/>
      <c r="BT323" s="169"/>
      <c r="BU323" s="169"/>
      <c r="BV323" s="169"/>
      <c r="BW323" s="169"/>
      <c r="BX323" s="169"/>
      <c r="BY323" s="169"/>
      <c r="BZ323" s="169"/>
      <c r="CA323" s="169"/>
      <c r="CB323" s="169"/>
      <c r="CC323" s="169"/>
      <c r="CD323" s="169"/>
      <c r="CE323" s="169"/>
      <c r="CF323" s="169"/>
      <c r="CG323" s="169"/>
      <c r="CH323" s="169"/>
      <c r="CI323" s="169"/>
      <c r="CJ323" s="169"/>
      <c r="CK323" s="169"/>
      <c r="CL323" s="169"/>
      <c r="CM323" s="169"/>
      <c r="CN323" s="169"/>
      <c r="CO323" s="169"/>
      <c r="CP323" s="169"/>
      <c r="CQ323" s="169"/>
      <c r="CR323" s="169"/>
      <c r="CS323" s="169"/>
      <c r="CT323" s="169"/>
      <c r="CU323" s="169"/>
      <c r="CV323" s="169"/>
      <c r="CW323" s="169"/>
      <c r="CX323" s="169"/>
      <c r="CY323" s="169"/>
      <c r="CZ323" s="169"/>
      <c r="DA323" s="169"/>
      <c r="DB323" s="169"/>
      <c r="DC323" s="169"/>
      <c r="DD323" s="169"/>
      <c r="DE323" s="169"/>
      <c r="DF323" s="169"/>
      <c r="DG323" s="169"/>
      <c r="DH323" s="169"/>
      <c r="DI323" s="169"/>
      <c r="DJ323" s="169"/>
      <c r="DK323" s="169"/>
    </row>
    <row r="324" spans="1:115" customFormat="1" ht="82.5" x14ac:dyDescent="0.25">
      <c r="A324" s="523"/>
      <c r="B324" s="550"/>
      <c r="C324" s="19" t="s">
        <v>30</v>
      </c>
      <c r="D324" s="23" t="s">
        <v>320</v>
      </c>
      <c r="E324" s="19" t="s">
        <v>25</v>
      </c>
      <c r="F324" s="75">
        <v>5</v>
      </c>
      <c r="G324" s="94">
        <v>0</v>
      </c>
      <c r="H324" s="26">
        <v>100</v>
      </c>
      <c r="I324" s="18"/>
      <c r="J324" s="19"/>
      <c r="K324" s="23"/>
      <c r="L324" s="19"/>
      <c r="M324" s="12"/>
      <c r="N324" s="12"/>
      <c r="O324" s="26"/>
      <c r="P324" s="401"/>
      <c r="Q324" s="18"/>
      <c r="R324" s="474"/>
      <c r="S324" s="585"/>
      <c r="T324" s="169"/>
      <c r="U324" s="196"/>
      <c r="V324" s="169"/>
      <c r="W324" s="169"/>
      <c r="X324" s="169"/>
      <c r="Y324" s="169"/>
      <c r="Z324" s="169"/>
      <c r="AA324" s="169"/>
      <c r="AB324" s="169"/>
      <c r="AC324" s="169"/>
      <c r="AD324" s="169"/>
      <c r="AE324" s="169"/>
      <c r="AF324" s="169"/>
      <c r="AG324" s="169"/>
      <c r="AH324" s="169"/>
      <c r="AI324" s="169"/>
      <c r="AJ324" s="169"/>
      <c r="AK324" s="169"/>
      <c r="AL324" s="169"/>
      <c r="AM324" s="169"/>
      <c r="AN324" s="169"/>
      <c r="AO324" s="169"/>
      <c r="AP324" s="169"/>
      <c r="AQ324" s="169"/>
      <c r="AR324" s="169"/>
      <c r="AS324" s="169"/>
      <c r="AT324" s="169"/>
      <c r="AU324" s="169"/>
      <c r="AV324" s="169"/>
      <c r="AW324" s="169"/>
      <c r="AX324" s="169"/>
      <c r="AY324" s="169"/>
      <c r="AZ324" s="169"/>
      <c r="BA324" s="169"/>
      <c r="BB324" s="169"/>
      <c r="BC324" s="169"/>
      <c r="BD324" s="169"/>
      <c r="BE324" s="169"/>
      <c r="BF324" s="169"/>
      <c r="BG324" s="169"/>
      <c r="BH324" s="169"/>
      <c r="BI324" s="169"/>
      <c r="BJ324" s="169"/>
      <c r="BK324" s="169"/>
      <c r="BL324" s="169"/>
      <c r="BM324" s="169"/>
      <c r="BN324" s="169"/>
      <c r="BO324" s="169"/>
      <c r="BP324" s="169"/>
      <c r="BQ324" s="169"/>
      <c r="BR324" s="169"/>
      <c r="BS324" s="169"/>
      <c r="BT324" s="169"/>
      <c r="BU324" s="169"/>
      <c r="BV324" s="169"/>
      <c r="BW324" s="169"/>
      <c r="BX324" s="169"/>
      <c r="BY324" s="169"/>
      <c r="BZ324" s="169"/>
      <c r="CA324" s="169"/>
      <c r="CB324" s="169"/>
      <c r="CC324" s="169"/>
      <c r="CD324" s="169"/>
      <c r="CE324" s="169"/>
      <c r="CF324" s="169"/>
      <c r="CG324" s="169"/>
      <c r="CH324" s="169"/>
      <c r="CI324" s="169"/>
      <c r="CJ324" s="169"/>
      <c r="CK324" s="169"/>
      <c r="CL324" s="169"/>
      <c r="CM324" s="169"/>
      <c r="CN324" s="169"/>
      <c r="CO324" s="169"/>
      <c r="CP324" s="169"/>
      <c r="CQ324" s="169"/>
      <c r="CR324" s="169"/>
      <c r="CS324" s="169"/>
      <c r="CT324" s="169"/>
      <c r="CU324" s="169"/>
      <c r="CV324" s="169"/>
      <c r="CW324" s="169"/>
      <c r="CX324" s="169"/>
      <c r="CY324" s="169"/>
      <c r="CZ324" s="169"/>
      <c r="DA324" s="169"/>
      <c r="DB324" s="169"/>
      <c r="DC324" s="169"/>
      <c r="DD324" s="169"/>
      <c r="DE324" s="169"/>
      <c r="DF324" s="169"/>
      <c r="DG324" s="169"/>
      <c r="DH324" s="169"/>
      <c r="DI324" s="169"/>
      <c r="DJ324" s="169"/>
      <c r="DK324" s="169"/>
    </row>
    <row r="325" spans="1:115" customFormat="1" ht="99" x14ac:dyDescent="0.25">
      <c r="A325" s="523"/>
      <c r="B325" s="550"/>
      <c r="C325" s="19" t="s">
        <v>52</v>
      </c>
      <c r="D325" s="23" t="s">
        <v>507</v>
      </c>
      <c r="E325" s="19" t="s">
        <v>25</v>
      </c>
      <c r="F325" s="75">
        <v>7</v>
      </c>
      <c r="G325" s="94">
        <v>0</v>
      </c>
      <c r="H325" s="26">
        <v>100</v>
      </c>
      <c r="I325" s="18"/>
      <c r="J325" s="19"/>
      <c r="K325" s="23"/>
      <c r="L325" s="19"/>
      <c r="M325" s="12"/>
      <c r="N325" s="12"/>
      <c r="O325" s="26"/>
      <c r="P325" s="401"/>
      <c r="Q325" s="18"/>
      <c r="R325" s="474"/>
      <c r="S325" s="585"/>
      <c r="T325" s="169"/>
      <c r="U325" s="196"/>
      <c r="V325" s="169"/>
      <c r="W325" s="169"/>
      <c r="X325" s="169"/>
      <c r="Y325" s="169"/>
      <c r="Z325" s="169"/>
      <c r="AA325" s="169"/>
      <c r="AB325" s="169"/>
      <c r="AC325" s="169"/>
      <c r="AD325" s="169"/>
      <c r="AE325" s="169"/>
      <c r="AF325" s="169"/>
      <c r="AG325" s="169"/>
      <c r="AH325" s="169"/>
      <c r="AI325" s="169"/>
      <c r="AJ325" s="169"/>
      <c r="AK325" s="169"/>
      <c r="AL325" s="169"/>
      <c r="AM325" s="169"/>
      <c r="AN325" s="169"/>
      <c r="AO325" s="169"/>
      <c r="AP325" s="169"/>
      <c r="AQ325" s="169"/>
      <c r="AR325" s="169"/>
      <c r="AS325" s="169"/>
      <c r="AT325" s="169"/>
      <c r="AU325" s="169"/>
      <c r="AV325" s="169"/>
      <c r="AW325" s="169"/>
      <c r="AX325" s="169"/>
      <c r="AY325" s="169"/>
      <c r="AZ325" s="169"/>
      <c r="BA325" s="169"/>
      <c r="BB325" s="169"/>
      <c r="BC325" s="169"/>
      <c r="BD325" s="169"/>
      <c r="BE325" s="169"/>
      <c r="BF325" s="169"/>
      <c r="BG325" s="169"/>
      <c r="BH325" s="169"/>
      <c r="BI325" s="169"/>
      <c r="BJ325" s="169"/>
      <c r="BK325" s="169"/>
      <c r="BL325" s="169"/>
      <c r="BM325" s="169"/>
      <c r="BN325" s="169"/>
      <c r="BO325" s="169"/>
      <c r="BP325" s="169"/>
      <c r="BQ325" s="169"/>
      <c r="BR325" s="169"/>
      <c r="BS325" s="169"/>
      <c r="BT325" s="169"/>
      <c r="BU325" s="169"/>
      <c r="BV325" s="169"/>
      <c r="BW325" s="169"/>
      <c r="BX325" s="169"/>
      <c r="BY325" s="169"/>
      <c r="BZ325" s="169"/>
      <c r="CA325" s="169"/>
      <c r="CB325" s="169"/>
      <c r="CC325" s="169"/>
      <c r="CD325" s="169"/>
      <c r="CE325" s="169"/>
      <c r="CF325" s="169"/>
      <c r="CG325" s="169"/>
      <c r="CH325" s="169"/>
      <c r="CI325" s="169"/>
      <c r="CJ325" s="169"/>
      <c r="CK325" s="169"/>
      <c r="CL325" s="169"/>
      <c r="CM325" s="169"/>
      <c r="CN325" s="169"/>
      <c r="CO325" s="169"/>
      <c r="CP325" s="169"/>
      <c r="CQ325" s="169"/>
      <c r="CR325" s="169"/>
      <c r="CS325" s="169"/>
      <c r="CT325" s="169"/>
      <c r="CU325" s="169"/>
      <c r="CV325" s="169"/>
      <c r="CW325" s="169"/>
      <c r="CX325" s="169"/>
      <c r="CY325" s="169"/>
      <c r="CZ325" s="169"/>
      <c r="DA325" s="169"/>
      <c r="DB325" s="169"/>
      <c r="DC325" s="169"/>
      <c r="DD325" s="169"/>
      <c r="DE325" s="169"/>
      <c r="DF325" s="169"/>
      <c r="DG325" s="169"/>
      <c r="DH325" s="169"/>
      <c r="DI325" s="169"/>
      <c r="DJ325" s="169"/>
      <c r="DK325" s="169"/>
    </row>
    <row r="326" spans="1:115" s="16" customFormat="1" ht="33" x14ac:dyDescent="0.25">
      <c r="A326" s="523"/>
      <c r="B326" s="550"/>
      <c r="C326" s="187"/>
      <c r="D326" s="22" t="s">
        <v>6</v>
      </c>
      <c r="E326" s="36"/>
      <c r="F326" s="99"/>
      <c r="G326" s="102"/>
      <c r="H326" s="7"/>
      <c r="I326" s="7">
        <v>100</v>
      </c>
      <c r="J326" s="36"/>
      <c r="K326" s="22" t="s">
        <v>6</v>
      </c>
      <c r="L326" s="36"/>
      <c r="M326" s="100"/>
      <c r="N326" s="100"/>
      <c r="O326" s="7"/>
      <c r="P326" s="7">
        <f>O323</f>
        <v>100</v>
      </c>
      <c r="Q326" s="7">
        <f>(I326+P326)/2</f>
        <v>100</v>
      </c>
      <c r="R326" s="192" t="s">
        <v>31</v>
      </c>
      <c r="S326" s="585"/>
      <c r="T326" s="169"/>
      <c r="U326" s="196"/>
      <c r="V326" s="169"/>
      <c r="W326" s="169"/>
      <c r="X326" s="169"/>
      <c r="Y326" s="169"/>
      <c r="Z326" s="169"/>
      <c r="AA326" s="169"/>
      <c r="AB326" s="169"/>
      <c r="AC326" s="169"/>
      <c r="AD326" s="169"/>
      <c r="AE326" s="169"/>
      <c r="AF326" s="169"/>
      <c r="AG326" s="169"/>
      <c r="AH326" s="169"/>
      <c r="AI326" s="169"/>
      <c r="AJ326" s="169"/>
      <c r="AK326" s="169"/>
      <c r="AL326" s="169"/>
      <c r="AM326" s="169"/>
      <c r="AN326" s="169"/>
      <c r="AO326" s="169"/>
      <c r="AP326" s="169"/>
      <c r="AQ326" s="169"/>
      <c r="AR326" s="169"/>
      <c r="AS326" s="169"/>
      <c r="AT326" s="169"/>
      <c r="AU326" s="169"/>
      <c r="AV326" s="169"/>
      <c r="AW326" s="169"/>
      <c r="AX326" s="169"/>
      <c r="AY326" s="169"/>
      <c r="AZ326" s="169"/>
      <c r="BA326" s="169"/>
      <c r="BB326" s="169"/>
      <c r="BC326" s="169"/>
      <c r="BD326" s="169"/>
      <c r="BE326" s="169"/>
      <c r="BF326" s="169"/>
      <c r="BG326" s="169"/>
      <c r="BH326" s="169"/>
      <c r="BI326" s="169"/>
      <c r="BJ326" s="169"/>
      <c r="BK326" s="169"/>
      <c r="BL326" s="169"/>
      <c r="BM326" s="169"/>
      <c r="BN326" s="169"/>
      <c r="BO326" s="169"/>
      <c r="BP326" s="169"/>
      <c r="BQ326" s="169"/>
      <c r="BR326" s="169"/>
      <c r="BS326" s="169"/>
      <c r="BT326" s="169"/>
      <c r="BU326" s="169"/>
      <c r="BV326" s="169"/>
      <c r="BW326" s="169"/>
      <c r="BX326" s="169"/>
      <c r="BY326" s="169"/>
      <c r="BZ326" s="169"/>
      <c r="CA326" s="169"/>
      <c r="CB326" s="169"/>
      <c r="CC326" s="169"/>
      <c r="CD326" s="169"/>
      <c r="CE326" s="169"/>
      <c r="CF326" s="169"/>
      <c r="CG326" s="169"/>
      <c r="CH326" s="169"/>
      <c r="CI326" s="169"/>
      <c r="CJ326" s="169"/>
      <c r="CK326" s="169"/>
      <c r="CL326" s="169"/>
      <c r="CM326" s="169"/>
      <c r="CN326" s="169"/>
      <c r="CO326" s="169"/>
      <c r="CP326" s="169"/>
      <c r="CQ326" s="169"/>
      <c r="CR326" s="169"/>
      <c r="CS326" s="169"/>
      <c r="CT326" s="169"/>
      <c r="CU326" s="169"/>
      <c r="CV326" s="169"/>
      <c r="CW326" s="169"/>
      <c r="CX326" s="169"/>
      <c r="CY326" s="169"/>
      <c r="CZ326" s="169"/>
      <c r="DA326" s="169"/>
      <c r="DB326" s="169"/>
      <c r="DC326" s="169"/>
      <c r="DD326" s="169"/>
      <c r="DE326" s="169"/>
      <c r="DF326" s="169"/>
      <c r="DG326" s="169"/>
      <c r="DH326" s="169"/>
      <c r="DI326" s="169"/>
      <c r="DJ326" s="169"/>
      <c r="DK326" s="169"/>
    </row>
    <row r="327" spans="1:115" customFormat="1" ht="66" x14ac:dyDescent="0.25">
      <c r="A327" s="523"/>
      <c r="B327" s="550"/>
      <c r="C327" s="286" t="s">
        <v>42</v>
      </c>
      <c r="D327" s="25" t="s">
        <v>276</v>
      </c>
      <c r="E327" s="19"/>
      <c r="F327" s="75"/>
      <c r="G327" s="26"/>
      <c r="H327" s="18"/>
      <c r="I327" s="18"/>
      <c r="J327" s="286" t="str">
        <f>C327</f>
        <v>IV</v>
      </c>
      <c r="K327" s="25" t="str">
        <f>D327</f>
        <v>Проведение тестирования выполнения нормативов испытаний (тестов) комплекса ГТО</v>
      </c>
      <c r="L327" s="19"/>
      <c r="M327" s="12"/>
      <c r="N327" s="12"/>
      <c r="O327" s="18"/>
      <c r="P327" s="18"/>
      <c r="Q327" s="18"/>
      <c r="R327" s="474"/>
      <c r="S327" s="585"/>
      <c r="T327" s="169"/>
      <c r="U327" s="196"/>
      <c r="V327" s="169"/>
      <c r="W327" s="169"/>
      <c r="X327" s="169"/>
      <c r="Y327" s="169"/>
      <c r="Z327" s="169"/>
      <c r="AA327" s="169"/>
      <c r="AB327" s="169"/>
      <c r="AC327" s="169"/>
      <c r="AD327" s="169"/>
      <c r="AE327" s="169"/>
      <c r="AF327" s="169"/>
      <c r="AG327" s="169"/>
      <c r="AH327" s="169"/>
      <c r="AI327" s="169"/>
      <c r="AJ327" s="169"/>
      <c r="AK327" s="169"/>
      <c r="AL327" s="169"/>
      <c r="AM327" s="169"/>
      <c r="AN327" s="169"/>
      <c r="AO327" s="169"/>
      <c r="AP327" s="169"/>
      <c r="AQ327" s="169"/>
      <c r="AR327" s="169"/>
      <c r="AS327" s="169"/>
      <c r="AT327" s="169"/>
      <c r="AU327" s="169"/>
      <c r="AV327" s="169"/>
      <c r="AW327" s="169"/>
      <c r="AX327" s="169"/>
      <c r="AY327" s="169"/>
      <c r="AZ327" s="169"/>
      <c r="BA327" s="169"/>
      <c r="BB327" s="169"/>
      <c r="BC327" s="169"/>
      <c r="BD327" s="169"/>
      <c r="BE327" s="169"/>
      <c r="BF327" s="169"/>
      <c r="BG327" s="169"/>
      <c r="BH327" s="169"/>
      <c r="BI327" s="169"/>
      <c r="BJ327" s="169"/>
      <c r="BK327" s="169"/>
      <c r="BL327" s="169"/>
      <c r="BM327" s="169"/>
      <c r="BN327" s="169"/>
      <c r="BO327" s="169"/>
      <c r="BP327" s="169"/>
      <c r="BQ327" s="169"/>
      <c r="BR327" s="169"/>
      <c r="BS327" s="169"/>
      <c r="BT327" s="169"/>
      <c r="BU327" s="169"/>
      <c r="BV327" s="169"/>
      <c r="BW327" s="169"/>
      <c r="BX327" s="169"/>
      <c r="BY327" s="169"/>
      <c r="BZ327" s="169"/>
      <c r="CA327" s="169"/>
      <c r="CB327" s="169"/>
      <c r="CC327" s="169"/>
      <c r="CD327" s="169"/>
      <c r="CE327" s="169"/>
      <c r="CF327" s="169"/>
      <c r="CG327" s="169"/>
      <c r="CH327" s="169"/>
      <c r="CI327" s="169"/>
      <c r="CJ327" s="169"/>
      <c r="CK327" s="169"/>
      <c r="CL327" s="169"/>
      <c r="CM327" s="169"/>
      <c r="CN327" s="169"/>
      <c r="CO327" s="169"/>
      <c r="CP327" s="169"/>
      <c r="CQ327" s="169"/>
      <c r="CR327" s="169"/>
      <c r="CS327" s="169"/>
      <c r="CT327" s="169"/>
      <c r="CU327" s="169"/>
      <c r="CV327" s="169"/>
      <c r="CW327" s="169"/>
      <c r="CX327" s="169"/>
      <c r="CY327" s="169"/>
      <c r="CZ327" s="169"/>
      <c r="DA327" s="169"/>
      <c r="DB327" s="169"/>
      <c r="DC327" s="169"/>
      <c r="DD327" s="169"/>
      <c r="DE327" s="169"/>
      <c r="DF327" s="169"/>
      <c r="DG327" s="169"/>
      <c r="DH327" s="169"/>
      <c r="DI327" s="169"/>
      <c r="DJ327" s="169"/>
      <c r="DK327" s="169"/>
    </row>
    <row r="328" spans="1:115" customFormat="1" ht="45.75" customHeight="1" x14ac:dyDescent="0.25">
      <c r="A328" s="523"/>
      <c r="B328" s="550"/>
      <c r="C328" s="19" t="s">
        <v>43</v>
      </c>
      <c r="D328" s="23" t="s">
        <v>300</v>
      </c>
      <c r="E328" s="19" t="s">
        <v>38</v>
      </c>
      <c r="F328" s="75">
        <v>1180</v>
      </c>
      <c r="G328" s="94">
        <v>1180</v>
      </c>
      <c r="H328" s="26">
        <f>IF(G328/F328*100&gt;100,100,G328/F328*100)</f>
        <v>100</v>
      </c>
      <c r="I328" s="18"/>
      <c r="J328" s="19" t="str">
        <f>C328</f>
        <v>4.1.</v>
      </c>
      <c r="K328" s="23" t="s">
        <v>40</v>
      </c>
      <c r="L328" s="19" t="s">
        <v>36</v>
      </c>
      <c r="M328" s="94">
        <v>130</v>
      </c>
      <c r="N328" s="94">
        <v>130</v>
      </c>
      <c r="O328" s="26">
        <f t="shared" si="50"/>
        <v>100</v>
      </c>
      <c r="P328" s="401"/>
      <c r="Q328" s="18"/>
      <c r="R328" s="474"/>
      <c r="S328" s="585"/>
      <c r="T328" s="169"/>
      <c r="U328" s="196"/>
      <c r="V328" s="169"/>
      <c r="W328" s="169"/>
      <c r="X328" s="169"/>
      <c r="Y328" s="169"/>
      <c r="Z328" s="169"/>
      <c r="AA328" s="169"/>
      <c r="AB328" s="169"/>
      <c r="AC328" s="169"/>
      <c r="AD328" s="169"/>
      <c r="AE328" s="169"/>
      <c r="AF328" s="169"/>
      <c r="AG328" s="169"/>
      <c r="AH328" s="169"/>
      <c r="AI328" s="169"/>
      <c r="AJ328" s="169"/>
      <c r="AK328" s="169"/>
      <c r="AL328" s="169"/>
      <c r="AM328" s="169"/>
      <c r="AN328" s="169"/>
      <c r="AO328" s="169"/>
      <c r="AP328" s="169"/>
      <c r="AQ328" s="169"/>
      <c r="AR328" s="169"/>
      <c r="AS328" s="169"/>
      <c r="AT328" s="169"/>
      <c r="AU328" s="169"/>
      <c r="AV328" s="169"/>
      <c r="AW328" s="169"/>
      <c r="AX328" s="169"/>
      <c r="AY328" s="169"/>
      <c r="AZ328" s="169"/>
      <c r="BA328" s="169"/>
      <c r="BB328" s="169"/>
      <c r="BC328" s="169"/>
      <c r="BD328" s="169"/>
      <c r="BE328" s="169"/>
      <c r="BF328" s="169"/>
      <c r="BG328" s="169"/>
      <c r="BH328" s="169"/>
      <c r="BI328" s="169"/>
      <c r="BJ328" s="169"/>
      <c r="BK328" s="169"/>
      <c r="BL328" s="169"/>
      <c r="BM328" s="169"/>
      <c r="BN328" s="169"/>
      <c r="BO328" s="169"/>
      <c r="BP328" s="169"/>
      <c r="BQ328" s="169"/>
      <c r="BR328" s="169"/>
      <c r="BS328" s="169"/>
      <c r="BT328" s="169"/>
      <c r="BU328" s="169"/>
      <c r="BV328" s="169"/>
      <c r="BW328" s="169"/>
      <c r="BX328" s="169"/>
      <c r="BY328" s="169"/>
      <c r="BZ328" s="169"/>
      <c r="CA328" s="169"/>
      <c r="CB328" s="169"/>
      <c r="CC328" s="169"/>
      <c r="CD328" s="169"/>
      <c r="CE328" s="169"/>
      <c r="CF328" s="169"/>
      <c r="CG328" s="169"/>
      <c r="CH328" s="169"/>
      <c r="CI328" s="169"/>
      <c r="CJ328" s="169"/>
      <c r="CK328" s="169"/>
      <c r="CL328" s="169"/>
      <c r="CM328" s="169"/>
      <c r="CN328" s="169"/>
      <c r="CO328" s="169"/>
      <c r="CP328" s="169"/>
      <c r="CQ328" s="169"/>
      <c r="CR328" s="169"/>
      <c r="CS328" s="169"/>
      <c r="CT328" s="169"/>
      <c r="CU328" s="169"/>
      <c r="CV328" s="169"/>
      <c r="CW328" s="169"/>
      <c r="CX328" s="169"/>
      <c r="CY328" s="169"/>
      <c r="CZ328" s="169"/>
      <c r="DA328" s="169"/>
      <c r="DB328" s="169"/>
      <c r="DC328" s="169"/>
      <c r="DD328" s="169"/>
      <c r="DE328" s="169"/>
      <c r="DF328" s="169"/>
      <c r="DG328" s="169"/>
      <c r="DH328" s="169"/>
      <c r="DI328" s="169"/>
      <c r="DJ328" s="169"/>
      <c r="DK328" s="169"/>
    </row>
    <row r="329" spans="1:115" s="16" customFormat="1" ht="33" x14ac:dyDescent="0.25">
      <c r="A329" s="523"/>
      <c r="B329" s="550"/>
      <c r="C329" s="187"/>
      <c r="D329" s="22" t="s">
        <v>6</v>
      </c>
      <c r="E329" s="36"/>
      <c r="F329" s="99"/>
      <c r="G329" s="102"/>
      <c r="H329" s="7"/>
      <c r="I329" s="7">
        <f>H328</f>
        <v>100</v>
      </c>
      <c r="J329" s="36"/>
      <c r="K329" s="22" t="s">
        <v>6</v>
      </c>
      <c r="L329" s="36"/>
      <c r="M329" s="100"/>
      <c r="N329" s="100"/>
      <c r="O329" s="7"/>
      <c r="P329" s="7">
        <f>O328</f>
        <v>100</v>
      </c>
      <c r="Q329" s="7">
        <f>(I329+P329)/2</f>
        <v>100</v>
      </c>
      <c r="R329" s="192" t="s">
        <v>31</v>
      </c>
      <c r="S329" s="585"/>
      <c r="T329" s="169"/>
      <c r="U329" s="196"/>
      <c r="V329" s="169"/>
      <c r="W329" s="169"/>
      <c r="X329" s="169"/>
      <c r="Y329" s="169"/>
      <c r="Z329" s="169"/>
      <c r="AA329" s="169"/>
      <c r="AB329" s="169"/>
      <c r="AC329" s="169"/>
      <c r="AD329" s="169"/>
      <c r="AE329" s="169"/>
      <c r="AF329" s="169"/>
      <c r="AG329" s="169"/>
      <c r="AH329" s="169"/>
      <c r="AI329" s="169"/>
      <c r="AJ329" s="169"/>
      <c r="AK329" s="169"/>
      <c r="AL329" s="169"/>
      <c r="AM329" s="169"/>
      <c r="AN329" s="169"/>
      <c r="AO329" s="169"/>
      <c r="AP329" s="169"/>
      <c r="AQ329" s="169"/>
      <c r="AR329" s="169"/>
      <c r="AS329" s="169"/>
      <c r="AT329" s="169"/>
      <c r="AU329" s="169"/>
      <c r="AV329" s="169"/>
      <c r="AW329" s="169"/>
      <c r="AX329" s="169"/>
      <c r="AY329" s="169"/>
      <c r="AZ329" s="169"/>
      <c r="BA329" s="169"/>
      <c r="BB329" s="169"/>
      <c r="BC329" s="169"/>
      <c r="BD329" s="169"/>
      <c r="BE329" s="169"/>
      <c r="BF329" s="169"/>
      <c r="BG329" s="169"/>
      <c r="BH329" s="169"/>
      <c r="BI329" s="169"/>
      <c r="BJ329" s="169"/>
      <c r="BK329" s="169"/>
      <c r="BL329" s="169"/>
      <c r="BM329" s="169"/>
      <c r="BN329" s="169"/>
      <c r="BO329" s="169"/>
      <c r="BP329" s="169"/>
      <c r="BQ329" s="169"/>
      <c r="BR329" s="169"/>
      <c r="BS329" s="169"/>
      <c r="BT329" s="169"/>
      <c r="BU329" s="169"/>
      <c r="BV329" s="169"/>
      <c r="BW329" s="169"/>
      <c r="BX329" s="169"/>
      <c r="BY329" s="169"/>
      <c r="BZ329" s="169"/>
      <c r="CA329" s="169"/>
      <c r="CB329" s="169"/>
      <c r="CC329" s="169"/>
      <c r="CD329" s="169"/>
      <c r="CE329" s="169"/>
      <c r="CF329" s="169"/>
      <c r="CG329" s="169"/>
      <c r="CH329" s="169"/>
      <c r="CI329" s="169"/>
      <c r="CJ329" s="169"/>
      <c r="CK329" s="169"/>
      <c r="CL329" s="169"/>
      <c r="CM329" s="169"/>
      <c r="CN329" s="169"/>
      <c r="CO329" s="169"/>
      <c r="CP329" s="169"/>
      <c r="CQ329" s="169"/>
      <c r="CR329" s="169"/>
      <c r="CS329" s="169"/>
      <c r="CT329" s="169"/>
      <c r="CU329" s="169"/>
      <c r="CV329" s="169"/>
      <c r="CW329" s="169"/>
      <c r="CX329" s="169"/>
      <c r="CY329" s="169"/>
      <c r="CZ329" s="169"/>
      <c r="DA329" s="169"/>
      <c r="DB329" s="169"/>
      <c r="DC329" s="169"/>
      <c r="DD329" s="169"/>
      <c r="DE329" s="169"/>
      <c r="DF329" s="169"/>
      <c r="DG329" s="169"/>
      <c r="DH329" s="169"/>
      <c r="DI329" s="169"/>
      <c r="DJ329" s="169"/>
      <c r="DK329" s="169"/>
    </row>
    <row r="330" spans="1:115" customFormat="1" ht="127.5" customHeight="1" x14ac:dyDescent="0.25">
      <c r="A330" s="523"/>
      <c r="B330" s="550"/>
      <c r="C330" s="286" t="s">
        <v>165</v>
      </c>
      <c r="D330" s="25" t="s">
        <v>321</v>
      </c>
      <c r="E330" s="19"/>
      <c r="F330" s="75"/>
      <c r="G330" s="26"/>
      <c r="H330" s="18"/>
      <c r="I330" s="18"/>
      <c r="J330" s="286" t="str">
        <f>C330</f>
        <v>V</v>
      </c>
      <c r="K330" s="25" t="str">
        <f>D330</f>
        <v>Организация и проведение физкультурных и спортивных мероприятий в рамках Всероссийского физкультурно-спортивного комплекса "Готов к труду и обороне" (ГТО)</v>
      </c>
      <c r="L330" s="286"/>
      <c r="M330" s="96"/>
      <c r="N330" s="96"/>
      <c r="O330" s="18"/>
      <c r="P330" s="18"/>
      <c r="Q330" s="18"/>
      <c r="R330" s="474"/>
      <c r="S330" s="585"/>
      <c r="T330" s="169"/>
      <c r="U330" s="196"/>
      <c r="V330" s="169"/>
      <c r="W330" s="169"/>
      <c r="X330" s="169"/>
      <c r="Y330" s="169"/>
      <c r="Z330" s="169"/>
      <c r="AA330" s="169"/>
      <c r="AB330" s="169"/>
      <c r="AC330" s="169"/>
      <c r="AD330" s="169"/>
      <c r="AE330" s="169"/>
      <c r="AF330" s="169"/>
      <c r="AG330" s="169"/>
      <c r="AH330" s="169"/>
      <c r="AI330" s="169"/>
      <c r="AJ330" s="169"/>
      <c r="AK330" s="169"/>
      <c r="AL330" s="169"/>
      <c r="AM330" s="169"/>
      <c r="AN330" s="169"/>
      <c r="AO330" s="169"/>
      <c r="AP330" s="169"/>
      <c r="AQ330" s="169"/>
      <c r="AR330" s="169"/>
      <c r="AS330" s="169"/>
      <c r="AT330" s="169"/>
      <c r="AU330" s="169"/>
      <c r="AV330" s="169"/>
      <c r="AW330" s="169"/>
      <c r="AX330" s="169"/>
      <c r="AY330" s="169"/>
      <c r="AZ330" s="169"/>
      <c r="BA330" s="169"/>
      <c r="BB330" s="169"/>
      <c r="BC330" s="169"/>
      <c r="BD330" s="169"/>
      <c r="BE330" s="169"/>
      <c r="BF330" s="169"/>
      <c r="BG330" s="169"/>
      <c r="BH330" s="169"/>
      <c r="BI330" s="169"/>
      <c r="BJ330" s="169"/>
      <c r="BK330" s="169"/>
      <c r="BL330" s="169"/>
      <c r="BM330" s="169"/>
      <c r="BN330" s="169"/>
      <c r="BO330" s="169"/>
      <c r="BP330" s="169"/>
      <c r="BQ330" s="169"/>
      <c r="BR330" s="169"/>
      <c r="BS330" s="169"/>
      <c r="BT330" s="169"/>
      <c r="BU330" s="169"/>
      <c r="BV330" s="169"/>
      <c r="BW330" s="169"/>
      <c r="BX330" s="169"/>
      <c r="BY330" s="169"/>
      <c r="BZ330" s="169"/>
      <c r="CA330" s="169"/>
      <c r="CB330" s="169"/>
      <c r="CC330" s="169"/>
      <c r="CD330" s="169"/>
      <c r="CE330" s="169"/>
      <c r="CF330" s="169"/>
      <c r="CG330" s="169"/>
      <c r="CH330" s="169"/>
      <c r="CI330" s="169"/>
      <c r="CJ330" s="169"/>
      <c r="CK330" s="169"/>
      <c r="CL330" s="169"/>
      <c r="CM330" s="169"/>
      <c r="CN330" s="169"/>
      <c r="CO330" s="169"/>
      <c r="CP330" s="169"/>
      <c r="CQ330" s="169"/>
      <c r="CR330" s="169"/>
      <c r="CS330" s="169"/>
      <c r="CT330" s="169"/>
      <c r="CU330" s="169"/>
      <c r="CV330" s="169"/>
      <c r="CW330" s="169"/>
      <c r="CX330" s="169"/>
      <c r="CY330" s="169"/>
      <c r="CZ330" s="169"/>
      <c r="DA330" s="169"/>
      <c r="DB330" s="169"/>
      <c r="DC330" s="169"/>
      <c r="DD330" s="169"/>
      <c r="DE330" s="169"/>
      <c r="DF330" s="169"/>
      <c r="DG330" s="169"/>
      <c r="DH330" s="169"/>
      <c r="DI330" s="169"/>
      <c r="DJ330" s="169"/>
      <c r="DK330" s="169"/>
    </row>
    <row r="331" spans="1:115" customFormat="1" ht="96" customHeight="1" x14ac:dyDescent="0.25">
      <c r="A331" s="523"/>
      <c r="B331" s="550"/>
      <c r="C331" s="19" t="s">
        <v>166</v>
      </c>
      <c r="D331" s="23" t="s">
        <v>575</v>
      </c>
      <c r="E331" s="19" t="s">
        <v>38</v>
      </c>
      <c r="F331" s="75">
        <v>500</v>
      </c>
      <c r="G331" s="390">
        <v>500</v>
      </c>
      <c r="H331" s="26">
        <f>IF(G331/F331*100&gt;100,100,G331/F331*100)</f>
        <v>100</v>
      </c>
      <c r="I331" s="18"/>
      <c r="J331" s="19" t="str">
        <f>C331</f>
        <v>5.1.</v>
      </c>
      <c r="K331" s="23" t="s">
        <v>40</v>
      </c>
      <c r="L331" s="19" t="s">
        <v>36</v>
      </c>
      <c r="M331" s="94">
        <v>8</v>
      </c>
      <c r="N331" s="94">
        <v>8</v>
      </c>
      <c r="O331" s="26">
        <f t="shared" si="50"/>
        <v>100</v>
      </c>
      <c r="P331" s="401"/>
      <c r="Q331" s="18"/>
      <c r="R331" s="474"/>
      <c r="S331" s="585"/>
      <c r="T331" s="169"/>
      <c r="U331" s="196"/>
      <c r="V331" s="169"/>
      <c r="W331" s="169"/>
      <c r="X331" s="169"/>
      <c r="Y331" s="169"/>
      <c r="Z331" s="169"/>
      <c r="AA331" s="169"/>
      <c r="AB331" s="169"/>
      <c r="AC331" s="169"/>
      <c r="AD331" s="169"/>
      <c r="AE331" s="169"/>
      <c r="AF331" s="169"/>
      <c r="AG331" s="169"/>
      <c r="AH331" s="169"/>
      <c r="AI331" s="169"/>
      <c r="AJ331" s="169"/>
      <c r="AK331" s="169"/>
      <c r="AL331" s="169"/>
      <c r="AM331" s="169"/>
      <c r="AN331" s="169"/>
      <c r="AO331" s="169"/>
      <c r="AP331" s="169"/>
      <c r="AQ331" s="169"/>
      <c r="AR331" s="169"/>
      <c r="AS331" s="169"/>
      <c r="AT331" s="169"/>
      <c r="AU331" s="169"/>
      <c r="AV331" s="169"/>
      <c r="AW331" s="169"/>
      <c r="AX331" s="169"/>
      <c r="AY331" s="169"/>
      <c r="AZ331" s="169"/>
      <c r="BA331" s="169"/>
      <c r="BB331" s="169"/>
      <c r="BC331" s="169"/>
      <c r="BD331" s="169"/>
      <c r="BE331" s="169"/>
      <c r="BF331" s="169"/>
      <c r="BG331" s="169"/>
      <c r="BH331" s="169"/>
      <c r="BI331" s="169"/>
      <c r="BJ331" s="169"/>
      <c r="BK331" s="169"/>
      <c r="BL331" s="169"/>
      <c r="BM331" s="169"/>
      <c r="BN331" s="169"/>
      <c r="BO331" s="169"/>
      <c r="BP331" s="169"/>
      <c r="BQ331" s="169"/>
      <c r="BR331" s="169"/>
      <c r="BS331" s="169"/>
      <c r="BT331" s="169"/>
      <c r="BU331" s="169"/>
      <c r="BV331" s="169"/>
      <c r="BW331" s="169"/>
      <c r="BX331" s="169"/>
      <c r="BY331" s="169"/>
      <c r="BZ331" s="169"/>
      <c r="CA331" s="169"/>
      <c r="CB331" s="169"/>
      <c r="CC331" s="169"/>
      <c r="CD331" s="169"/>
      <c r="CE331" s="169"/>
      <c r="CF331" s="169"/>
      <c r="CG331" s="169"/>
      <c r="CH331" s="169"/>
      <c r="CI331" s="169"/>
      <c r="CJ331" s="169"/>
      <c r="CK331" s="169"/>
      <c r="CL331" s="169"/>
      <c r="CM331" s="169"/>
      <c r="CN331" s="169"/>
      <c r="CO331" s="169"/>
      <c r="CP331" s="169"/>
      <c r="CQ331" s="169"/>
      <c r="CR331" s="169"/>
      <c r="CS331" s="169"/>
      <c r="CT331" s="169"/>
      <c r="CU331" s="169"/>
      <c r="CV331" s="169"/>
      <c r="CW331" s="169"/>
      <c r="CX331" s="169"/>
      <c r="CY331" s="169"/>
      <c r="CZ331" s="169"/>
      <c r="DA331" s="169"/>
      <c r="DB331" s="169"/>
      <c r="DC331" s="169"/>
      <c r="DD331" s="169"/>
      <c r="DE331" s="169"/>
      <c r="DF331" s="169"/>
      <c r="DG331" s="169"/>
      <c r="DH331" s="169"/>
      <c r="DI331" s="169"/>
      <c r="DJ331" s="169"/>
      <c r="DK331" s="169"/>
    </row>
    <row r="332" spans="1:115" customFormat="1" ht="82.5" x14ac:dyDescent="0.25">
      <c r="A332" s="523"/>
      <c r="B332" s="550"/>
      <c r="C332" s="19" t="s">
        <v>167</v>
      </c>
      <c r="D332" s="23" t="s">
        <v>320</v>
      </c>
      <c r="E332" s="19" t="s">
        <v>25</v>
      </c>
      <c r="F332" s="75">
        <v>5</v>
      </c>
      <c r="G332" s="94">
        <v>0</v>
      </c>
      <c r="H332" s="26">
        <v>100</v>
      </c>
      <c r="I332" s="18"/>
      <c r="J332" s="19"/>
      <c r="K332" s="23"/>
      <c r="L332" s="19"/>
      <c r="M332" s="94"/>
      <c r="N332" s="94"/>
      <c r="O332" s="26"/>
      <c r="P332" s="401"/>
      <c r="Q332" s="18"/>
      <c r="R332" s="474"/>
      <c r="S332" s="585"/>
      <c r="T332" s="169"/>
      <c r="U332" s="196"/>
      <c r="V332" s="169"/>
      <c r="W332" s="169"/>
      <c r="X332" s="169"/>
      <c r="Y332" s="169"/>
      <c r="Z332" s="169"/>
      <c r="AA332" s="169"/>
      <c r="AB332" s="169"/>
      <c r="AC332" s="169"/>
      <c r="AD332" s="169"/>
      <c r="AE332" s="169"/>
      <c r="AF332" s="169"/>
      <c r="AG332" s="169"/>
      <c r="AH332" s="169"/>
      <c r="AI332" s="169"/>
      <c r="AJ332" s="169"/>
      <c r="AK332" s="169"/>
      <c r="AL332" s="169"/>
      <c r="AM332" s="169"/>
      <c r="AN332" s="169"/>
      <c r="AO332" s="169"/>
      <c r="AP332" s="169"/>
      <c r="AQ332" s="169"/>
      <c r="AR332" s="169"/>
      <c r="AS332" s="169"/>
      <c r="AT332" s="169"/>
      <c r="AU332" s="169"/>
      <c r="AV332" s="169"/>
      <c r="AW332" s="169"/>
      <c r="AX332" s="169"/>
      <c r="AY332" s="169"/>
      <c r="AZ332" s="169"/>
      <c r="BA332" s="169"/>
      <c r="BB332" s="169"/>
      <c r="BC332" s="169"/>
      <c r="BD332" s="169"/>
      <c r="BE332" s="169"/>
      <c r="BF332" s="169"/>
      <c r="BG332" s="169"/>
      <c r="BH332" s="169"/>
      <c r="BI332" s="169"/>
      <c r="BJ332" s="169"/>
      <c r="BK332" s="169"/>
      <c r="BL332" s="169"/>
      <c r="BM332" s="169"/>
      <c r="BN332" s="169"/>
      <c r="BO332" s="169"/>
      <c r="BP332" s="169"/>
      <c r="BQ332" s="169"/>
      <c r="BR332" s="169"/>
      <c r="BS332" s="169"/>
      <c r="BT332" s="169"/>
      <c r="BU332" s="169"/>
      <c r="BV332" s="169"/>
      <c r="BW332" s="169"/>
      <c r="BX332" s="169"/>
      <c r="BY332" s="169"/>
      <c r="BZ332" s="169"/>
      <c r="CA332" s="169"/>
      <c r="CB332" s="169"/>
      <c r="CC332" s="169"/>
      <c r="CD332" s="169"/>
      <c r="CE332" s="169"/>
      <c r="CF332" s="169"/>
      <c r="CG332" s="169"/>
      <c r="CH332" s="169"/>
      <c r="CI332" s="169"/>
      <c r="CJ332" s="169"/>
      <c r="CK332" s="169"/>
      <c r="CL332" s="169"/>
      <c r="CM332" s="169"/>
      <c r="CN332" s="169"/>
      <c r="CO332" s="169"/>
      <c r="CP332" s="169"/>
      <c r="CQ332" s="169"/>
      <c r="CR332" s="169"/>
      <c r="CS332" s="169"/>
      <c r="CT332" s="169"/>
      <c r="CU332" s="169"/>
      <c r="CV332" s="169"/>
      <c r="CW332" s="169"/>
      <c r="CX332" s="169"/>
      <c r="CY332" s="169"/>
      <c r="CZ332" s="169"/>
      <c r="DA332" s="169"/>
      <c r="DB332" s="169"/>
      <c r="DC332" s="169"/>
      <c r="DD332" s="169"/>
      <c r="DE332" s="169"/>
      <c r="DF332" s="169"/>
      <c r="DG332" s="169"/>
      <c r="DH332" s="169"/>
      <c r="DI332" s="169"/>
      <c r="DJ332" s="169"/>
      <c r="DK332" s="169"/>
    </row>
    <row r="333" spans="1:115" customFormat="1" ht="99" x14ac:dyDescent="0.25">
      <c r="A333" s="523"/>
      <c r="B333" s="550"/>
      <c r="C333" s="19" t="s">
        <v>168</v>
      </c>
      <c r="D333" s="23" t="s">
        <v>507</v>
      </c>
      <c r="E333" s="19" t="s">
        <v>25</v>
      </c>
      <c r="F333" s="75">
        <v>7</v>
      </c>
      <c r="G333" s="94">
        <v>0</v>
      </c>
      <c r="H333" s="26">
        <v>100</v>
      </c>
      <c r="I333" s="18"/>
      <c r="J333" s="19"/>
      <c r="K333" s="23"/>
      <c r="L333" s="19"/>
      <c r="M333" s="94"/>
      <c r="N333" s="94"/>
      <c r="O333" s="26"/>
      <c r="P333" s="401"/>
      <c r="Q333" s="18"/>
      <c r="R333" s="474"/>
      <c r="S333" s="585"/>
      <c r="T333" s="169"/>
      <c r="U333" s="196"/>
      <c r="V333" s="169"/>
      <c r="W333" s="169"/>
      <c r="X333" s="169"/>
      <c r="Y333" s="169"/>
      <c r="Z333" s="169"/>
      <c r="AA333" s="169"/>
      <c r="AB333" s="169"/>
      <c r="AC333" s="169"/>
      <c r="AD333" s="169"/>
      <c r="AE333" s="169"/>
      <c r="AF333" s="169"/>
      <c r="AG333" s="169"/>
      <c r="AH333" s="169"/>
      <c r="AI333" s="169"/>
      <c r="AJ333" s="169"/>
      <c r="AK333" s="169"/>
      <c r="AL333" s="169"/>
      <c r="AM333" s="169"/>
      <c r="AN333" s="169"/>
      <c r="AO333" s="169"/>
      <c r="AP333" s="169"/>
      <c r="AQ333" s="169"/>
      <c r="AR333" s="169"/>
      <c r="AS333" s="169"/>
      <c r="AT333" s="169"/>
      <c r="AU333" s="169"/>
      <c r="AV333" s="169"/>
      <c r="AW333" s="169"/>
      <c r="AX333" s="169"/>
      <c r="AY333" s="169"/>
      <c r="AZ333" s="169"/>
    </row>
    <row r="334" spans="1:115" s="16" customFormat="1" ht="33" x14ac:dyDescent="0.25">
      <c r="A334" s="524"/>
      <c r="B334" s="551"/>
      <c r="C334" s="187"/>
      <c r="D334" s="22" t="s">
        <v>6</v>
      </c>
      <c r="E334" s="36"/>
      <c r="F334" s="99"/>
      <c r="G334" s="102"/>
      <c r="H334" s="7"/>
      <c r="I334" s="7">
        <f>H331</f>
        <v>100</v>
      </c>
      <c r="J334" s="36"/>
      <c r="K334" s="22" t="s">
        <v>6</v>
      </c>
      <c r="L334" s="36"/>
      <c r="M334" s="100"/>
      <c r="N334" s="100"/>
      <c r="O334" s="7"/>
      <c r="P334" s="7">
        <f>O331</f>
        <v>100</v>
      </c>
      <c r="Q334" s="7">
        <f>(I334+P334)/2</f>
        <v>100</v>
      </c>
      <c r="R334" s="192" t="s">
        <v>31</v>
      </c>
      <c r="S334" s="586"/>
      <c r="T334" s="169"/>
      <c r="U334" s="196"/>
      <c r="V334" s="169"/>
      <c r="W334" s="169"/>
      <c r="X334" s="169"/>
      <c r="Y334" s="169"/>
      <c r="Z334" s="169"/>
      <c r="AA334" s="169"/>
      <c r="AB334" s="169"/>
      <c r="AC334" s="169"/>
      <c r="AD334" s="169"/>
      <c r="AE334" s="169"/>
      <c r="AF334" s="169"/>
      <c r="AG334" s="169"/>
      <c r="AH334" s="169"/>
      <c r="AI334" s="169"/>
      <c r="AJ334" s="169"/>
      <c r="AK334" s="169"/>
      <c r="AL334" s="169"/>
      <c r="AM334" s="169"/>
      <c r="AN334" s="169"/>
      <c r="AO334" s="169"/>
      <c r="AP334" s="169"/>
      <c r="AQ334" s="169"/>
      <c r="AR334" s="169"/>
      <c r="AS334" s="169"/>
      <c r="AT334" s="169"/>
      <c r="AU334" s="169"/>
      <c r="AV334" s="169"/>
      <c r="AW334" s="169"/>
      <c r="AX334" s="169"/>
      <c r="AY334" s="169"/>
      <c r="AZ334" s="169"/>
    </row>
    <row r="335" spans="1:115" customFormat="1" ht="49.5" x14ac:dyDescent="0.25">
      <c r="A335" s="522" t="s">
        <v>82</v>
      </c>
      <c r="B335" s="540" t="s">
        <v>220</v>
      </c>
      <c r="C335" s="286" t="s">
        <v>12</v>
      </c>
      <c r="D335" s="25" t="s">
        <v>534</v>
      </c>
      <c r="E335" s="286"/>
      <c r="F335" s="78"/>
      <c r="G335" s="83"/>
      <c r="H335" s="18"/>
      <c r="I335" s="18"/>
      <c r="J335" s="286" t="str">
        <f>C335</f>
        <v>I</v>
      </c>
      <c r="K335" s="25" t="str">
        <f>D335</f>
        <v>Организация физкультурно-спортивной работы по месту жительства граждан</v>
      </c>
      <c r="L335" s="19"/>
      <c r="M335" s="286"/>
      <c r="N335" s="286"/>
      <c r="O335" s="18"/>
      <c r="P335" s="18"/>
      <c r="Q335" s="18"/>
      <c r="R335" s="284"/>
      <c r="S335" s="584" t="s">
        <v>286</v>
      </c>
      <c r="T335" s="169"/>
      <c r="U335" s="196"/>
      <c r="V335" s="169"/>
      <c r="W335" s="169"/>
      <c r="X335" s="169"/>
      <c r="Y335" s="169"/>
      <c r="Z335" s="169"/>
      <c r="AA335" s="169"/>
      <c r="AB335" s="169"/>
      <c r="AC335" s="169"/>
      <c r="AD335" s="169"/>
      <c r="AE335" s="169"/>
      <c r="AF335" s="169"/>
      <c r="AG335" s="169"/>
      <c r="AH335" s="169"/>
      <c r="AI335" s="169"/>
      <c r="AJ335" s="169"/>
      <c r="AK335" s="169"/>
      <c r="AL335" s="169"/>
      <c r="AM335" s="169"/>
      <c r="AN335" s="169"/>
      <c r="AO335" s="169"/>
      <c r="AP335" s="169"/>
      <c r="AQ335" s="169"/>
      <c r="AR335" s="169"/>
      <c r="AS335" s="169"/>
      <c r="AT335" s="169"/>
      <c r="AU335" s="169"/>
      <c r="AV335" s="169"/>
      <c r="AW335" s="169"/>
      <c r="AX335" s="169"/>
      <c r="AY335" s="169"/>
      <c r="AZ335" s="169"/>
    </row>
    <row r="336" spans="1:115" customFormat="1" ht="18.75" customHeight="1" x14ac:dyDescent="0.25">
      <c r="A336" s="523"/>
      <c r="B336" s="550"/>
      <c r="C336" s="79" t="s">
        <v>7</v>
      </c>
      <c r="D336" s="23" t="s">
        <v>51</v>
      </c>
      <c r="E336" s="19" t="s">
        <v>41</v>
      </c>
      <c r="F336" s="75">
        <v>3</v>
      </c>
      <c r="G336" s="75">
        <v>0</v>
      </c>
      <c r="H336" s="26">
        <v>100</v>
      </c>
      <c r="I336" s="18"/>
      <c r="J336" s="19" t="s">
        <v>7</v>
      </c>
      <c r="K336" s="23" t="s">
        <v>224</v>
      </c>
      <c r="L336" s="19" t="s">
        <v>36</v>
      </c>
      <c r="M336" s="94">
        <v>376</v>
      </c>
      <c r="N336" s="94">
        <v>410</v>
      </c>
      <c r="O336" s="26">
        <f t="shared" ref="O336:O396" si="53">IF(N336/M336*100&gt;110,110,N336/M336*100)</f>
        <v>109.04255319148936</v>
      </c>
      <c r="P336" s="18"/>
      <c r="Q336" s="18"/>
      <c r="R336" s="474"/>
      <c r="S336" s="594"/>
      <c r="T336" s="169"/>
      <c r="U336" s="196"/>
      <c r="V336" s="169"/>
      <c r="W336" s="169"/>
      <c r="X336" s="169"/>
      <c r="Y336" s="169"/>
      <c r="Z336" s="169"/>
      <c r="AA336" s="169"/>
      <c r="AB336" s="169"/>
      <c r="AC336" s="169"/>
      <c r="AD336" s="169"/>
      <c r="AE336" s="169"/>
      <c r="AF336" s="169"/>
      <c r="AG336" s="169"/>
      <c r="AH336" s="169"/>
      <c r="AI336" s="169"/>
      <c r="AJ336" s="169"/>
      <c r="AK336" s="169"/>
      <c r="AL336" s="169"/>
      <c r="AM336" s="169"/>
      <c r="AN336" s="169"/>
      <c r="AO336" s="169"/>
      <c r="AP336" s="169"/>
      <c r="AQ336" s="169"/>
      <c r="AR336" s="169"/>
      <c r="AS336" s="169"/>
      <c r="AT336" s="169"/>
      <c r="AU336" s="169"/>
      <c r="AV336" s="169"/>
      <c r="AW336" s="169"/>
      <c r="AX336" s="169"/>
      <c r="AY336" s="169"/>
      <c r="AZ336" s="169"/>
    </row>
    <row r="337" spans="1:52" s="16" customFormat="1" ht="33" x14ac:dyDescent="0.25">
      <c r="A337" s="523"/>
      <c r="B337" s="550"/>
      <c r="C337" s="187"/>
      <c r="D337" s="22" t="s">
        <v>6</v>
      </c>
      <c r="E337" s="36"/>
      <c r="F337" s="99"/>
      <c r="G337" s="102"/>
      <c r="H337" s="7"/>
      <c r="I337" s="7">
        <f>H336</f>
        <v>100</v>
      </c>
      <c r="J337" s="36"/>
      <c r="K337" s="22" t="s">
        <v>6</v>
      </c>
      <c r="L337" s="36"/>
      <c r="M337" s="100"/>
      <c r="N337" s="100"/>
      <c r="O337" s="7"/>
      <c r="P337" s="7">
        <f>O336</f>
        <v>109.04255319148936</v>
      </c>
      <c r="Q337" s="7">
        <f>(I337+P337)/2</f>
        <v>104.52127659574468</v>
      </c>
      <c r="R337" s="192" t="s">
        <v>31</v>
      </c>
      <c r="S337" s="594"/>
      <c r="T337" s="169"/>
      <c r="U337" s="196"/>
      <c r="V337" s="169"/>
      <c r="W337" s="169"/>
      <c r="X337" s="169"/>
      <c r="Y337" s="169"/>
      <c r="Z337" s="169"/>
      <c r="AA337" s="169"/>
      <c r="AB337" s="169"/>
      <c r="AC337" s="169"/>
      <c r="AD337" s="169"/>
      <c r="AE337" s="169"/>
      <c r="AF337" s="169"/>
      <c r="AG337" s="169"/>
      <c r="AH337" s="169"/>
      <c r="AI337" s="169"/>
      <c r="AJ337" s="169"/>
      <c r="AK337" s="169"/>
      <c r="AL337" s="169"/>
      <c r="AM337" s="169"/>
      <c r="AN337" s="169"/>
      <c r="AO337" s="169"/>
      <c r="AP337" s="169"/>
      <c r="AQ337" s="169"/>
      <c r="AR337" s="169"/>
      <c r="AS337" s="169"/>
      <c r="AT337" s="169"/>
      <c r="AU337" s="169"/>
      <c r="AV337" s="169"/>
      <c r="AW337" s="169"/>
      <c r="AX337" s="169"/>
      <c r="AY337" s="169"/>
      <c r="AZ337" s="169"/>
    </row>
    <row r="338" spans="1:52" customFormat="1" ht="33" x14ac:dyDescent="0.25">
      <c r="A338" s="523"/>
      <c r="B338" s="550"/>
      <c r="C338" s="286" t="s">
        <v>13</v>
      </c>
      <c r="D338" s="25" t="s">
        <v>216</v>
      </c>
      <c r="E338" s="19"/>
      <c r="F338" s="75"/>
      <c r="G338" s="106"/>
      <c r="H338" s="18"/>
      <c r="I338" s="18"/>
      <c r="J338" s="286" t="str">
        <f>C338</f>
        <v>II</v>
      </c>
      <c r="K338" s="25" t="str">
        <f>D338</f>
        <v>Обеспечение доступа к объектам спорта</v>
      </c>
      <c r="L338" s="19"/>
      <c r="M338" s="94"/>
      <c r="N338" s="94"/>
      <c r="O338" s="18"/>
      <c r="P338" s="18"/>
      <c r="Q338" s="18"/>
      <c r="R338" s="474"/>
      <c r="S338" s="594"/>
      <c r="T338" s="169"/>
      <c r="U338" s="196"/>
      <c r="V338" s="169"/>
      <c r="W338" s="169"/>
      <c r="X338" s="169"/>
      <c r="Y338" s="169"/>
      <c r="Z338" s="169"/>
      <c r="AA338" s="169"/>
      <c r="AB338" s="169"/>
      <c r="AC338" s="169"/>
      <c r="AD338" s="169"/>
      <c r="AE338" s="169"/>
      <c r="AF338" s="169"/>
      <c r="AG338" s="169"/>
      <c r="AH338" s="169"/>
      <c r="AI338" s="169"/>
      <c r="AJ338" s="169"/>
      <c r="AK338" s="169"/>
      <c r="AL338" s="169"/>
      <c r="AM338" s="169"/>
      <c r="AN338" s="169"/>
      <c r="AO338" s="169"/>
      <c r="AP338" s="169"/>
      <c r="AQ338" s="169"/>
      <c r="AR338" s="169"/>
      <c r="AS338" s="169"/>
      <c r="AT338" s="169"/>
      <c r="AU338" s="169"/>
      <c r="AV338" s="169"/>
      <c r="AW338" s="169"/>
      <c r="AX338" s="169"/>
      <c r="AY338" s="169"/>
      <c r="AZ338" s="169"/>
    </row>
    <row r="339" spans="1:52" customFormat="1" ht="18.75" customHeight="1" x14ac:dyDescent="0.25">
      <c r="A339" s="523"/>
      <c r="B339" s="550"/>
      <c r="C339" s="19" t="s">
        <v>14</v>
      </c>
      <c r="D339" s="23" t="s">
        <v>51</v>
      </c>
      <c r="E339" s="19" t="s">
        <v>41</v>
      </c>
      <c r="F339" s="75">
        <v>3</v>
      </c>
      <c r="G339" s="75">
        <v>0</v>
      </c>
      <c r="H339" s="26">
        <v>100</v>
      </c>
      <c r="I339" s="18"/>
      <c r="J339" s="19" t="s">
        <v>14</v>
      </c>
      <c r="K339" s="23" t="s">
        <v>319</v>
      </c>
      <c r="L339" s="19" t="s">
        <v>36</v>
      </c>
      <c r="M339" s="94">
        <v>14</v>
      </c>
      <c r="N339" s="94">
        <v>14</v>
      </c>
      <c r="O339" s="26">
        <f t="shared" si="53"/>
        <v>100</v>
      </c>
      <c r="P339" s="18"/>
      <c r="Q339" s="18"/>
      <c r="R339" s="474"/>
      <c r="S339" s="594"/>
      <c r="T339" s="169"/>
      <c r="U339" s="196"/>
      <c r="V339" s="169"/>
      <c r="W339" s="169"/>
      <c r="X339" s="169"/>
      <c r="Y339" s="169"/>
      <c r="Z339" s="169"/>
      <c r="AA339" s="169"/>
      <c r="AB339" s="169"/>
      <c r="AC339" s="169"/>
      <c r="AD339" s="169"/>
      <c r="AE339" s="169"/>
      <c r="AF339" s="169"/>
      <c r="AG339" s="169"/>
      <c r="AH339" s="169"/>
      <c r="AI339" s="169"/>
      <c r="AJ339" s="169"/>
      <c r="AK339" s="169"/>
      <c r="AL339" s="169"/>
      <c r="AM339" s="169"/>
      <c r="AN339" s="169"/>
      <c r="AO339" s="169"/>
      <c r="AP339" s="169"/>
      <c r="AQ339" s="169"/>
      <c r="AR339" s="169"/>
      <c r="AS339" s="169"/>
      <c r="AT339" s="169"/>
      <c r="AU339" s="169"/>
      <c r="AV339" s="169"/>
      <c r="AW339" s="169"/>
      <c r="AX339" s="169"/>
      <c r="AY339" s="169"/>
      <c r="AZ339" s="169"/>
    </row>
    <row r="340" spans="1:52" customFormat="1" ht="115.5" x14ac:dyDescent="0.25">
      <c r="A340" s="523"/>
      <c r="B340" s="550"/>
      <c r="C340" s="19" t="s">
        <v>15</v>
      </c>
      <c r="D340" s="23" t="s">
        <v>573</v>
      </c>
      <c r="E340" s="19" t="s">
        <v>25</v>
      </c>
      <c r="F340" s="75">
        <v>100</v>
      </c>
      <c r="G340" s="26">
        <v>100</v>
      </c>
      <c r="H340" s="26">
        <f>IF(G340/F340*100&gt;100,100,G340/F340*100)</f>
        <v>100</v>
      </c>
      <c r="I340" s="18"/>
      <c r="J340" s="19"/>
      <c r="K340" s="23"/>
      <c r="L340" s="19"/>
      <c r="M340" s="94"/>
      <c r="N340" s="94"/>
      <c r="O340" s="26"/>
      <c r="P340" s="18"/>
      <c r="Q340" s="18"/>
      <c r="R340" s="474"/>
      <c r="S340" s="594"/>
      <c r="T340" s="169"/>
      <c r="U340" s="196"/>
      <c r="V340" s="169"/>
      <c r="W340" s="169"/>
      <c r="X340" s="169"/>
      <c r="Y340" s="169"/>
      <c r="Z340" s="169"/>
      <c r="AA340" s="169"/>
      <c r="AB340" s="169"/>
      <c r="AC340" s="169"/>
      <c r="AD340" s="169"/>
      <c r="AE340" s="169"/>
      <c r="AF340" s="169"/>
      <c r="AG340" s="169"/>
      <c r="AH340" s="169"/>
      <c r="AI340" s="169"/>
      <c r="AJ340" s="169"/>
      <c r="AK340" s="169"/>
      <c r="AL340" s="169"/>
      <c r="AM340" s="169"/>
      <c r="AN340" s="169"/>
      <c r="AO340" s="169"/>
      <c r="AP340" s="169"/>
      <c r="AQ340" s="169"/>
      <c r="AR340" s="169"/>
      <c r="AS340" s="169"/>
      <c r="AT340" s="169"/>
      <c r="AU340" s="169"/>
      <c r="AV340" s="169"/>
      <c r="AW340" s="169"/>
      <c r="AX340" s="169"/>
      <c r="AY340" s="169"/>
      <c r="AZ340" s="169"/>
    </row>
    <row r="341" spans="1:52" customFormat="1" ht="82.5" x14ac:dyDescent="0.25">
      <c r="A341" s="523"/>
      <c r="B341" s="550"/>
      <c r="C341" s="19" t="s">
        <v>39</v>
      </c>
      <c r="D341" s="23" t="s">
        <v>324</v>
      </c>
      <c r="E341" s="19" t="s">
        <v>25</v>
      </c>
      <c r="F341" s="75">
        <v>98</v>
      </c>
      <c r="G341" s="26">
        <v>98</v>
      </c>
      <c r="H341" s="26">
        <f>IF(G341/F341*100&gt;100,100,G341/F341*100)</f>
        <v>100</v>
      </c>
      <c r="I341" s="18"/>
      <c r="J341" s="19"/>
      <c r="K341" s="23"/>
      <c r="L341" s="19"/>
      <c r="M341" s="94"/>
      <c r="N341" s="94"/>
      <c r="O341" s="26"/>
      <c r="P341" s="18"/>
      <c r="Q341" s="18"/>
      <c r="R341" s="474"/>
      <c r="S341" s="594"/>
      <c r="T341" s="169"/>
      <c r="U341" s="196"/>
      <c r="V341" s="169"/>
      <c r="W341" s="169"/>
      <c r="X341" s="169"/>
      <c r="Y341" s="169"/>
      <c r="Z341" s="169"/>
      <c r="AA341" s="169"/>
      <c r="AB341" s="169"/>
      <c r="AC341" s="169"/>
      <c r="AD341" s="169"/>
      <c r="AE341" s="169"/>
      <c r="AF341" s="169"/>
      <c r="AG341" s="169"/>
      <c r="AH341" s="169"/>
      <c r="AI341" s="169"/>
      <c r="AJ341" s="169"/>
      <c r="AK341" s="169"/>
      <c r="AL341" s="169"/>
      <c r="AM341" s="169"/>
      <c r="AN341" s="169"/>
      <c r="AO341" s="169"/>
      <c r="AP341" s="169"/>
      <c r="AQ341" s="169"/>
      <c r="AR341" s="169"/>
      <c r="AS341" s="169"/>
      <c r="AT341" s="169"/>
      <c r="AU341" s="169"/>
      <c r="AV341" s="169"/>
      <c r="AW341" s="169"/>
      <c r="AX341" s="169"/>
      <c r="AY341" s="169"/>
      <c r="AZ341" s="169"/>
    </row>
    <row r="342" spans="1:52" s="16" customFormat="1" ht="33" x14ac:dyDescent="0.25">
      <c r="A342" s="523"/>
      <c r="B342" s="550"/>
      <c r="C342" s="187"/>
      <c r="D342" s="22" t="s">
        <v>6</v>
      </c>
      <c r="E342" s="36"/>
      <c r="F342" s="99"/>
      <c r="G342" s="102"/>
      <c r="H342" s="7"/>
      <c r="I342" s="7">
        <f>(H339+H340+H341)/3</f>
        <v>100</v>
      </c>
      <c r="J342" s="36"/>
      <c r="K342" s="22" t="s">
        <v>6</v>
      </c>
      <c r="L342" s="36"/>
      <c r="M342" s="100"/>
      <c r="N342" s="100"/>
      <c r="O342" s="7"/>
      <c r="P342" s="7">
        <f>O339</f>
        <v>100</v>
      </c>
      <c r="Q342" s="7">
        <f>(I342+P342)/2</f>
        <v>100</v>
      </c>
      <c r="R342" s="192" t="s">
        <v>31</v>
      </c>
      <c r="S342" s="594"/>
      <c r="T342" s="169"/>
      <c r="U342" s="196"/>
      <c r="V342" s="169"/>
      <c r="W342" s="169"/>
      <c r="X342" s="169"/>
      <c r="Y342" s="169"/>
      <c r="Z342" s="169"/>
      <c r="AA342" s="169"/>
      <c r="AB342" s="169"/>
      <c r="AC342" s="169"/>
      <c r="AD342" s="169"/>
      <c r="AE342" s="169"/>
      <c r="AF342" s="169"/>
      <c r="AG342" s="169"/>
      <c r="AH342" s="169"/>
      <c r="AI342" s="169"/>
      <c r="AJ342" s="169"/>
      <c r="AK342" s="169"/>
      <c r="AL342" s="169"/>
      <c r="AM342" s="169"/>
      <c r="AN342" s="169"/>
      <c r="AO342" s="169"/>
      <c r="AP342" s="169"/>
      <c r="AQ342" s="169"/>
      <c r="AR342" s="169"/>
      <c r="AS342" s="169"/>
      <c r="AT342" s="169"/>
      <c r="AU342" s="169"/>
      <c r="AV342" s="169"/>
      <c r="AW342" s="169"/>
      <c r="AX342" s="169"/>
      <c r="AY342" s="169"/>
      <c r="AZ342" s="169"/>
    </row>
    <row r="343" spans="1:52" customFormat="1" ht="49.5" x14ac:dyDescent="0.25">
      <c r="A343" s="523"/>
      <c r="B343" s="550"/>
      <c r="C343" s="286" t="s">
        <v>28</v>
      </c>
      <c r="D343" s="25" t="s">
        <v>222</v>
      </c>
      <c r="E343" s="19"/>
      <c r="F343" s="75"/>
      <c r="G343" s="106"/>
      <c r="H343" s="18"/>
      <c r="I343" s="18"/>
      <c r="J343" s="286" t="str">
        <f>C343</f>
        <v>III</v>
      </c>
      <c r="K343" s="25" t="str">
        <f>D343</f>
        <v>Организация и проведение официальных спортивных мероприятий</v>
      </c>
      <c r="L343" s="19"/>
      <c r="M343" s="94"/>
      <c r="N343" s="94"/>
      <c r="O343" s="18"/>
      <c r="P343" s="18"/>
      <c r="Q343" s="18"/>
      <c r="R343" s="474"/>
      <c r="S343" s="594"/>
      <c r="T343" s="169"/>
      <c r="U343" s="196"/>
      <c r="V343" s="169"/>
      <c r="W343" s="169"/>
      <c r="X343" s="169"/>
      <c r="Y343" s="169"/>
      <c r="Z343" s="169"/>
      <c r="AA343" s="169"/>
      <c r="AB343" s="169"/>
      <c r="AC343" s="169"/>
      <c r="AD343" s="169"/>
      <c r="AE343" s="169"/>
      <c r="AF343" s="169"/>
      <c r="AG343" s="169"/>
      <c r="AH343" s="169"/>
      <c r="AI343" s="169"/>
      <c r="AJ343" s="169"/>
      <c r="AK343" s="169"/>
      <c r="AL343" s="169"/>
      <c r="AM343" s="169"/>
      <c r="AN343" s="169"/>
      <c r="AO343" s="169"/>
      <c r="AP343" s="169"/>
      <c r="AQ343" s="169"/>
      <c r="AR343" s="169"/>
      <c r="AS343" s="169"/>
      <c r="AT343" s="169"/>
      <c r="AU343" s="169"/>
      <c r="AV343" s="169"/>
      <c r="AW343" s="169"/>
      <c r="AX343" s="169"/>
      <c r="AY343" s="169"/>
      <c r="AZ343" s="169"/>
    </row>
    <row r="344" spans="1:52" customFormat="1" ht="33.75" customHeight="1" x14ac:dyDescent="0.25">
      <c r="A344" s="523"/>
      <c r="B344" s="550"/>
      <c r="C344" s="19" t="s">
        <v>29</v>
      </c>
      <c r="D344" s="23" t="s">
        <v>575</v>
      </c>
      <c r="E344" s="19" t="s">
        <v>38</v>
      </c>
      <c r="F344" s="75">
        <v>1155</v>
      </c>
      <c r="G344" s="94">
        <v>1196</v>
      </c>
      <c r="H344" s="26">
        <f>IF(G344/F344*100&gt;100,100,G344/F344*100)</f>
        <v>100</v>
      </c>
      <c r="I344" s="18"/>
      <c r="J344" s="19" t="str">
        <f>C344</f>
        <v>3.1.</v>
      </c>
      <c r="K344" s="23" t="s">
        <v>40</v>
      </c>
      <c r="L344" s="19" t="s">
        <v>36</v>
      </c>
      <c r="M344" s="94">
        <v>16</v>
      </c>
      <c r="N344" s="94">
        <v>16</v>
      </c>
      <c r="O344" s="26">
        <f t="shared" si="53"/>
        <v>100</v>
      </c>
      <c r="P344" s="18"/>
      <c r="Q344" s="18"/>
      <c r="R344" s="474"/>
      <c r="S344" s="594"/>
      <c r="T344" s="169"/>
      <c r="U344" s="196"/>
      <c r="V344" s="169"/>
      <c r="W344" s="169"/>
      <c r="X344" s="169"/>
      <c r="Y344" s="169"/>
      <c r="Z344" s="169"/>
      <c r="AA344" s="169"/>
      <c r="AB344" s="169"/>
      <c r="AC344" s="169"/>
      <c r="AD344" s="169"/>
      <c r="AE344" s="169"/>
      <c r="AF344" s="169"/>
      <c r="AG344" s="169"/>
      <c r="AH344" s="169"/>
      <c r="AI344" s="169"/>
      <c r="AJ344" s="169"/>
      <c r="AK344" s="169"/>
      <c r="AL344" s="169"/>
      <c r="AM344" s="169"/>
      <c r="AN344" s="169"/>
      <c r="AO344" s="169"/>
      <c r="AP344" s="169"/>
      <c r="AQ344" s="169"/>
      <c r="AR344" s="169"/>
      <c r="AS344" s="169"/>
      <c r="AT344" s="169"/>
      <c r="AU344" s="169"/>
      <c r="AV344" s="169"/>
      <c r="AW344" s="169"/>
      <c r="AX344" s="169"/>
      <c r="AY344" s="169"/>
      <c r="AZ344" s="169"/>
    </row>
    <row r="345" spans="1:52" customFormat="1" ht="82.5" x14ac:dyDescent="0.25">
      <c r="A345" s="523"/>
      <c r="B345" s="550"/>
      <c r="C345" s="19" t="s">
        <v>30</v>
      </c>
      <c r="D345" s="23" t="s">
        <v>320</v>
      </c>
      <c r="E345" s="19" t="s">
        <v>25</v>
      </c>
      <c r="F345" s="75">
        <v>5</v>
      </c>
      <c r="G345" s="94">
        <v>0</v>
      </c>
      <c r="H345" s="26">
        <v>100</v>
      </c>
      <c r="I345" s="18"/>
      <c r="J345" s="286"/>
      <c r="K345" s="23"/>
      <c r="L345" s="19"/>
      <c r="M345" s="94"/>
      <c r="N345" s="94"/>
      <c r="O345" s="26"/>
      <c r="P345" s="18"/>
      <c r="Q345" s="18"/>
      <c r="R345" s="474"/>
      <c r="S345" s="594"/>
      <c r="T345" s="169"/>
      <c r="U345" s="196"/>
      <c r="V345" s="169"/>
      <c r="W345" s="169"/>
      <c r="X345" s="169"/>
      <c r="Y345" s="169"/>
      <c r="Z345" s="169"/>
      <c r="AA345" s="169"/>
      <c r="AB345" s="169"/>
      <c r="AC345" s="169"/>
      <c r="AD345" s="169"/>
      <c r="AE345" s="169"/>
      <c r="AF345" s="169"/>
      <c r="AG345" s="169"/>
      <c r="AH345" s="169"/>
      <c r="AI345" s="169"/>
      <c r="AJ345" s="169"/>
      <c r="AK345" s="169"/>
      <c r="AL345" s="169"/>
      <c r="AM345" s="169"/>
      <c r="AN345" s="169"/>
      <c r="AO345" s="169"/>
      <c r="AP345" s="169"/>
      <c r="AQ345" s="169"/>
      <c r="AR345" s="169"/>
      <c r="AS345" s="169"/>
      <c r="AT345" s="169"/>
      <c r="AU345" s="169"/>
      <c r="AV345" s="169"/>
      <c r="AW345" s="169"/>
      <c r="AX345" s="169"/>
      <c r="AY345" s="169"/>
      <c r="AZ345" s="169"/>
    </row>
    <row r="346" spans="1:52" customFormat="1" ht="99" x14ac:dyDescent="0.25">
      <c r="A346" s="523"/>
      <c r="B346" s="550"/>
      <c r="C346" s="19" t="s">
        <v>52</v>
      </c>
      <c r="D346" s="23" t="s">
        <v>322</v>
      </c>
      <c r="E346" s="19" t="s">
        <v>25</v>
      </c>
      <c r="F346" s="75">
        <v>7</v>
      </c>
      <c r="G346" s="94">
        <v>0</v>
      </c>
      <c r="H346" s="26">
        <v>100</v>
      </c>
      <c r="I346" s="18"/>
      <c r="J346" s="286"/>
      <c r="K346" s="23"/>
      <c r="L346" s="19"/>
      <c r="M346" s="19"/>
      <c r="N346" s="19"/>
      <c r="O346" s="26"/>
      <c r="P346" s="18"/>
      <c r="Q346" s="18"/>
      <c r="R346" s="474"/>
      <c r="S346" s="594"/>
      <c r="T346" s="169"/>
      <c r="U346" s="196"/>
      <c r="V346" s="169"/>
      <c r="W346" s="169"/>
      <c r="X346" s="169"/>
      <c r="Y346" s="169"/>
      <c r="Z346" s="169"/>
      <c r="AA346" s="169"/>
      <c r="AB346" s="169"/>
      <c r="AC346" s="169"/>
      <c r="AD346" s="169"/>
      <c r="AE346" s="169"/>
      <c r="AF346" s="169"/>
      <c r="AG346" s="169"/>
      <c r="AH346" s="169"/>
      <c r="AI346" s="169"/>
      <c r="AJ346" s="169"/>
      <c r="AK346" s="169"/>
      <c r="AL346" s="169"/>
      <c r="AM346" s="169"/>
      <c r="AN346" s="169"/>
      <c r="AO346" s="169"/>
      <c r="AP346" s="169"/>
      <c r="AQ346" s="169"/>
      <c r="AR346" s="169"/>
      <c r="AS346" s="169"/>
      <c r="AT346" s="169"/>
      <c r="AU346" s="169"/>
      <c r="AV346" s="169"/>
      <c r="AW346" s="169"/>
      <c r="AX346" s="169"/>
      <c r="AY346" s="169"/>
      <c r="AZ346" s="169"/>
    </row>
    <row r="347" spans="1:52" s="16" customFormat="1" ht="33" x14ac:dyDescent="0.25">
      <c r="A347" s="524"/>
      <c r="B347" s="551"/>
      <c r="C347" s="187"/>
      <c r="D347" s="22" t="s">
        <v>6</v>
      </c>
      <c r="E347" s="36"/>
      <c r="F347" s="99"/>
      <c r="G347" s="102"/>
      <c r="H347" s="7"/>
      <c r="I347" s="7">
        <f>H344</f>
        <v>100</v>
      </c>
      <c r="J347" s="36"/>
      <c r="K347" s="22" t="s">
        <v>6</v>
      </c>
      <c r="L347" s="36"/>
      <c r="M347" s="100"/>
      <c r="N347" s="100"/>
      <c r="O347" s="7"/>
      <c r="P347" s="7">
        <f>O344</f>
        <v>100</v>
      </c>
      <c r="Q347" s="7">
        <f>(I347+P347)/2</f>
        <v>100</v>
      </c>
      <c r="R347" s="192" t="s">
        <v>31</v>
      </c>
      <c r="S347" s="595"/>
      <c r="T347" s="169"/>
      <c r="U347" s="196"/>
      <c r="V347" s="169"/>
      <c r="W347" s="169"/>
      <c r="X347" s="169"/>
      <c r="Y347" s="169"/>
      <c r="Z347" s="169"/>
      <c r="AA347" s="169"/>
      <c r="AB347" s="169"/>
      <c r="AC347" s="169"/>
      <c r="AD347" s="169"/>
      <c r="AE347" s="169"/>
      <c r="AF347" s="169"/>
      <c r="AG347" s="169"/>
      <c r="AH347" s="169"/>
      <c r="AI347" s="169"/>
      <c r="AJ347" s="169"/>
      <c r="AK347" s="169"/>
      <c r="AL347" s="169"/>
      <c r="AM347" s="169"/>
      <c r="AN347" s="169"/>
      <c r="AO347" s="169"/>
      <c r="AP347" s="169"/>
      <c r="AQ347" s="169"/>
      <c r="AR347" s="169"/>
      <c r="AS347" s="169"/>
      <c r="AT347" s="169"/>
      <c r="AU347" s="169"/>
      <c r="AV347" s="169"/>
      <c r="AW347" s="169"/>
      <c r="AX347" s="169"/>
      <c r="AY347" s="169"/>
      <c r="AZ347" s="169"/>
    </row>
    <row r="348" spans="1:52" customFormat="1" ht="16.5" x14ac:dyDescent="0.25">
      <c r="A348" s="522" t="s">
        <v>83</v>
      </c>
      <c r="B348" s="540" t="s">
        <v>221</v>
      </c>
      <c r="C348" s="286" t="s">
        <v>12</v>
      </c>
      <c r="D348" s="25"/>
      <c r="E348" s="19"/>
      <c r="F348" s="78"/>
      <c r="G348" s="83"/>
      <c r="H348" s="18"/>
      <c r="I348" s="18"/>
      <c r="J348" s="286" t="str">
        <f>C348</f>
        <v>I</v>
      </c>
      <c r="K348" s="25"/>
      <c r="L348" s="19"/>
      <c r="M348" s="286"/>
      <c r="N348" s="286"/>
      <c r="O348" s="18"/>
      <c r="P348" s="18"/>
      <c r="Q348" s="18"/>
      <c r="R348" s="284"/>
      <c r="S348" s="581" t="s">
        <v>286</v>
      </c>
      <c r="T348" s="169"/>
      <c r="U348" s="196"/>
      <c r="V348" s="169"/>
      <c r="W348" s="169"/>
      <c r="X348" s="169"/>
      <c r="Y348" s="169"/>
      <c r="Z348" s="169"/>
      <c r="AA348" s="169"/>
      <c r="AB348" s="169"/>
      <c r="AC348" s="169"/>
      <c r="AD348" s="169"/>
      <c r="AE348" s="169"/>
      <c r="AF348" s="169"/>
      <c r="AG348" s="169"/>
      <c r="AH348" s="169"/>
      <c r="AI348" s="169"/>
      <c r="AJ348" s="169"/>
      <c r="AK348" s="169"/>
      <c r="AL348" s="169"/>
      <c r="AM348" s="169"/>
      <c r="AN348" s="169"/>
      <c r="AO348" s="169"/>
      <c r="AP348" s="169"/>
      <c r="AQ348" s="169"/>
      <c r="AR348" s="169"/>
      <c r="AS348" s="169"/>
      <c r="AT348" s="169"/>
      <c r="AU348" s="169"/>
      <c r="AV348" s="169"/>
      <c r="AW348" s="169"/>
      <c r="AX348" s="169"/>
      <c r="AY348" s="169"/>
      <c r="AZ348" s="169"/>
    </row>
    <row r="349" spans="1:52" s="16" customFormat="1" ht="18.75" customHeight="1" x14ac:dyDescent="0.25">
      <c r="A349" s="523"/>
      <c r="B349" s="550"/>
      <c r="C349" s="19" t="s">
        <v>7</v>
      </c>
      <c r="D349" s="343" t="s">
        <v>576</v>
      </c>
      <c r="E349" s="189"/>
      <c r="F349" s="75"/>
      <c r="G349" s="75"/>
      <c r="H349" s="26"/>
      <c r="I349" s="281"/>
      <c r="J349" s="277" t="str">
        <f>C349</f>
        <v>1.1.</v>
      </c>
      <c r="K349" s="343" t="s">
        <v>576</v>
      </c>
      <c r="L349" s="19"/>
      <c r="M349" s="94"/>
      <c r="N349" s="94"/>
      <c r="O349" s="26"/>
      <c r="P349" s="281"/>
      <c r="Q349" s="281"/>
      <c r="R349" s="474"/>
      <c r="S349" s="585"/>
      <c r="T349" s="169"/>
      <c r="U349" s="196"/>
      <c r="V349" s="169"/>
      <c r="W349" s="169"/>
      <c r="X349" s="169"/>
      <c r="Y349" s="169"/>
      <c r="Z349" s="169"/>
      <c r="AA349" s="169"/>
      <c r="AB349" s="169"/>
      <c r="AC349" s="169"/>
      <c r="AD349" s="169"/>
      <c r="AE349" s="169"/>
      <c r="AF349" s="169"/>
      <c r="AG349" s="169"/>
      <c r="AH349" s="169"/>
      <c r="AI349" s="169"/>
      <c r="AJ349" s="169"/>
      <c r="AK349" s="169"/>
      <c r="AL349" s="169"/>
      <c r="AM349" s="169"/>
      <c r="AN349" s="169"/>
      <c r="AO349" s="169"/>
      <c r="AP349" s="169"/>
      <c r="AQ349" s="169"/>
      <c r="AR349" s="169"/>
      <c r="AS349" s="169"/>
      <c r="AT349" s="169"/>
      <c r="AU349" s="169"/>
      <c r="AV349" s="169"/>
      <c r="AW349" s="169"/>
      <c r="AX349" s="169"/>
      <c r="AY349" s="169"/>
      <c r="AZ349" s="169"/>
    </row>
    <row r="350" spans="1:52" s="16" customFormat="1" ht="16.5" x14ac:dyDescent="0.25">
      <c r="A350" s="523"/>
      <c r="B350" s="550"/>
      <c r="C350" s="187"/>
      <c r="D350" s="22"/>
      <c r="E350" s="36"/>
      <c r="F350" s="99"/>
      <c r="G350" s="102"/>
      <c r="H350" s="7"/>
      <c r="I350" s="7"/>
      <c r="J350" s="36"/>
      <c r="K350" s="22"/>
      <c r="L350" s="36"/>
      <c r="M350" s="100"/>
      <c r="N350" s="100"/>
      <c r="O350" s="7"/>
      <c r="P350" s="7"/>
      <c r="Q350" s="7"/>
      <c r="R350" s="192"/>
      <c r="S350" s="585"/>
      <c r="T350" s="169"/>
      <c r="U350" s="196"/>
      <c r="V350" s="169"/>
      <c r="W350" s="169"/>
      <c r="X350" s="169"/>
      <c r="Y350" s="169"/>
      <c r="Z350" s="169"/>
      <c r="AA350" s="169"/>
      <c r="AB350" s="169"/>
      <c r="AC350" s="169"/>
      <c r="AD350" s="169"/>
      <c r="AE350" s="169"/>
      <c r="AF350" s="169"/>
      <c r="AG350" s="169"/>
      <c r="AH350" s="169"/>
      <c r="AI350" s="169"/>
      <c r="AJ350" s="169"/>
      <c r="AK350" s="169"/>
      <c r="AL350" s="169"/>
      <c r="AM350" s="169"/>
      <c r="AN350" s="169"/>
      <c r="AO350" s="169"/>
      <c r="AP350" s="169"/>
      <c r="AQ350" s="169"/>
      <c r="AR350" s="169"/>
      <c r="AS350" s="169"/>
      <c r="AT350" s="169"/>
      <c r="AU350" s="169"/>
      <c r="AV350" s="169"/>
      <c r="AW350" s="169"/>
      <c r="AX350" s="169"/>
      <c r="AY350" s="169"/>
      <c r="AZ350" s="169"/>
    </row>
    <row r="351" spans="1:52" customFormat="1" ht="33" customHeight="1" x14ac:dyDescent="0.25">
      <c r="A351" s="523"/>
      <c r="B351" s="550"/>
      <c r="C351" s="286" t="s">
        <v>13</v>
      </c>
      <c r="D351" s="25" t="s">
        <v>216</v>
      </c>
      <c r="E351" s="19"/>
      <c r="F351" s="78"/>
      <c r="G351" s="83"/>
      <c r="H351" s="18"/>
      <c r="I351" s="18"/>
      <c r="J351" s="286" t="str">
        <f>C351</f>
        <v>II</v>
      </c>
      <c r="K351" s="25" t="str">
        <f>D351</f>
        <v>Обеспечение доступа к объектам спорта</v>
      </c>
      <c r="L351" s="19"/>
      <c r="M351" s="286"/>
      <c r="N351" s="286"/>
      <c r="O351" s="18"/>
      <c r="P351" s="18"/>
      <c r="Q351" s="18"/>
      <c r="R351" s="474"/>
      <c r="S351" s="585"/>
      <c r="T351" s="169"/>
      <c r="U351" s="196"/>
      <c r="V351" s="169"/>
      <c r="W351" s="169"/>
      <c r="X351" s="169"/>
      <c r="Y351" s="169"/>
      <c r="Z351" s="169"/>
      <c r="AA351" s="169"/>
      <c r="AB351" s="169"/>
      <c r="AC351" s="169"/>
      <c r="AD351" s="169"/>
      <c r="AE351" s="169"/>
      <c r="AF351" s="169"/>
      <c r="AG351" s="169"/>
      <c r="AH351" s="169"/>
      <c r="AI351" s="169"/>
      <c r="AJ351" s="169"/>
      <c r="AK351" s="169"/>
      <c r="AL351" s="169"/>
      <c r="AM351" s="169"/>
      <c r="AN351" s="169"/>
      <c r="AO351" s="169"/>
      <c r="AP351" s="169"/>
      <c r="AQ351" s="169"/>
      <c r="AR351" s="169"/>
      <c r="AS351" s="169"/>
      <c r="AT351" s="169"/>
      <c r="AU351" s="169"/>
      <c r="AV351" s="169"/>
      <c r="AW351" s="169"/>
      <c r="AX351" s="169"/>
      <c r="AY351" s="169"/>
      <c r="AZ351" s="169"/>
    </row>
    <row r="352" spans="1:52" customFormat="1" ht="18.75" customHeight="1" x14ac:dyDescent="0.25">
      <c r="A352" s="523"/>
      <c r="B352" s="550"/>
      <c r="C352" s="19" t="s">
        <v>14</v>
      </c>
      <c r="D352" s="23" t="s">
        <v>51</v>
      </c>
      <c r="E352" s="19" t="s">
        <v>41</v>
      </c>
      <c r="F352" s="75">
        <v>3</v>
      </c>
      <c r="G352" s="75">
        <v>0</v>
      </c>
      <c r="H352" s="26">
        <v>100</v>
      </c>
      <c r="I352" s="18"/>
      <c r="J352" s="19" t="str">
        <f>C352</f>
        <v>2.1.</v>
      </c>
      <c r="K352" s="23" t="s">
        <v>319</v>
      </c>
      <c r="L352" s="19" t="s">
        <v>36</v>
      </c>
      <c r="M352" s="94">
        <v>5</v>
      </c>
      <c r="N352" s="94">
        <v>5</v>
      </c>
      <c r="O352" s="26">
        <f t="shared" si="53"/>
        <v>100</v>
      </c>
      <c r="P352" s="18"/>
      <c r="Q352" s="18"/>
      <c r="R352" s="474"/>
      <c r="S352" s="585"/>
      <c r="T352" s="169"/>
      <c r="U352" s="196"/>
      <c r="V352" s="169"/>
      <c r="W352" s="169"/>
      <c r="X352" s="169"/>
      <c r="Y352" s="169"/>
      <c r="Z352" s="169"/>
      <c r="AA352" s="169"/>
      <c r="AB352" s="169"/>
      <c r="AC352" s="169"/>
      <c r="AD352" s="169"/>
      <c r="AE352" s="169"/>
      <c r="AF352" s="169"/>
      <c r="AG352" s="169"/>
      <c r="AH352" s="169"/>
      <c r="AI352" s="169"/>
      <c r="AJ352" s="169"/>
      <c r="AK352" s="169"/>
      <c r="AL352" s="169"/>
      <c r="AM352" s="169"/>
      <c r="AN352" s="169"/>
      <c r="AO352" s="169"/>
      <c r="AP352" s="169"/>
      <c r="AQ352" s="169"/>
      <c r="AR352" s="169"/>
      <c r="AS352" s="169"/>
      <c r="AT352" s="169"/>
      <c r="AU352" s="169"/>
      <c r="AV352" s="169"/>
      <c r="AW352" s="169"/>
      <c r="AX352" s="169"/>
      <c r="AY352" s="169"/>
      <c r="AZ352" s="169"/>
    </row>
    <row r="353" spans="1:52" customFormat="1" ht="99" x14ac:dyDescent="0.25">
      <c r="A353" s="523"/>
      <c r="B353" s="550"/>
      <c r="C353" s="19" t="s">
        <v>15</v>
      </c>
      <c r="D353" s="23" t="s">
        <v>421</v>
      </c>
      <c r="E353" s="19" t="s">
        <v>25</v>
      </c>
      <c r="F353" s="75">
        <v>95</v>
      </c>
      <c r="G353" s="26">
        <v>95</v>
      </c>
      <c r="H353" s="26">
        <f>IF(G353/F353*100&gt;100,100,G353/F353*100)</f>
        <v>100</v>
      </c>
      <c r="I353" s="18"/>
      <c r="J353" s="19"/>
      <c r="K353" s="23"/>
      <c r="L353" s="19"/>
      <c r="M353" s="12"/>
      <c r="N353" s="12"/>
      <c r="O353" s="26"/>
      <c r="P353" s="18"/>
      <c r="Q353" s="18"/>
      <c r="R353" s="474"/>
      <c r="S353" s="585"/>
      <c r="T353" s="169"/>
      <c r="U353" s="166"/>
      <c r="V353" s="169"/>
      <c r="W353" s="169"/>
      <c r="X353" s="169"/>
      <c r="Y353" s="169"/>
      <c r="Z353" s="169"/>
      <c r="AA353" s="169"/>
      <c r="AB353" s="169"/>
      <c r="AC353" s="169"/>
      <c r="AD353" s="169"/>
      <c r="AE353" s="169"/>
      <c r="AF353" s="169"/>
      <c r="AG353" s="169"/>
      <c r="AH353" s="169"/>
      <c r="AI353" s="169"/>
      <c r="AJ353" s="169"/>
      <c r="AK353" s="169"/>
      <c r="AL353" s="169"/>
      <c r="AM353" s="169"/>
      <c r="AN353" s="169"/>
      <c r="AO353" s="169"/>
      <c r="AP353" s="169"/>
      <c r="AQ353" s="169"/>
      <c r="AR353" s="169"/>
      <c r="AS353" s="169"/>
      <c r="AT353" s="169"/>
      <c r="AU353" s="169"/>
      <c r="AV353" s="169"/>
      <c r="AW353" s="169"/>
      <c r="AX353" s="169"/>
      <c r="AY353" s="169"/>
      <c r="AZ353" s="169"/>
    </row>
    <row r="354" spans="1:52" customFormat="1" ht="99" x14ac:dyDescent="0.25">
      <c r="A354" s="523"/>
      <c r="B354" s="550"/>
      <c r="C354" s="19" t="s">
        <v>39</v>
      </c>
      <c r="D354" s="23" t="s">
        <v>508</v>
      </c>
      <c r="E354" s="19" t="s">
        <v>25</v>
      </c>
      <c r="F354" s="75">
        <v>98</v>
      </c>
      <c r="G354" s="26">
        <v>98</v>
      </c>
      <c r="H354" s="26">
        <f>IF(G354/F354*100&gt;100,100,G354/F354*100)</f>
        <v>100</v>
      </c>
      <c r="I354" s="18"/>
      <c r="J354" s="19"/>
      <c r="K354" s="23"/>
      <c r="L354" s="19"/>
      <c r="M354" s="12"/>
      <c r="N354" s="12"/>
      <c r="O354" s="26"/>
      <c r="P354" s="18"/>
      <c r="Q354" s="18"/>
      <c r="R354" s="474"/>
      <c r="S354" s="585"/>
      <c r="T354" s="169"/>
      <c r="U354" s="344"/>
      <c r="V354" s="169"/>
      <c r="W354" s="169"/>
      <c r="X354" s="169"/>
      <c r="Y354" s="169"/>
      <c r="Z354" s="169"/>
      <c r="AA354" s="169"/>
      <c r="AB354" s="169"/>
      <c r="AC354" s="169"/>
      <c r="AD354" s="169"/>
      <c r="AE354" s="169"/>
      <c r="AF354" s="169"/>
      <c r="AG354" s="169"/>
      <c r="AH354" s="169"/>
      <c r="AI354" s="169"/>
      <c r="AJ354" s="169"/>
      <c r="AK354" s="169"/>
      <c r="AL354" s="169"/>
      <c r="AM354" s="169"/>
      <c r="AN354" s="169"/>
      <c r="AO354" s="169"/>
      <c r="AP354" s="169"/>
      <c r="AQ354" s="169"/>
      <c r="AR354" s="169"/>
      <c r="AS354" s="169"/>
      <c r="AT354" s="169"/>
    </row>
    <row r="355" spans="1:52" s="16" customFormat="1" ht="33" x14ac:dyDescent="0.25">
      <c r="A355" s="523"/>
      <c r="B355" s="550"/>
      <c r="C355" s="187"/>
      <c r="D355" s="22" t="s">
        <v>6</v>
      </c>
      <c r="E355" s="36"/>
      <c r="F355" s="99"/>
      <c r="G355" s="102"/>
      <c r="H355" s="7"/>
      <c r="I355" s="7">
        <f>(H352+H353+H354)/3</f>
        <v>100</v>
      </c>
      <c r="J355" s="36"/>
      <c r="K355" s="22" t="s">
        <v>6</v>
      </c>
      <c r="L355" s="36"/>
      <c r="M355" s="100"/>
      <c r="N355" s="100"/>
      <c r="O355" s="7"/>
      <c r="P355" s="7">
        <f>O352</f>
        <v>100</v>
      </c>
      <c r="Q355" s="7">
        <f>(I355+P355)/2</f>
        <v>100</v>
      </c>
      <c r="R355" s="192" t="s">
        <v>31</v>
      </c>
      <c r="S355" s="585"/>
      <c r="T355" s="169"/>
      <c r="U355" s="196"/>
      <c r="V355" s="169"/>
      <c r="W355" s="169"/>
      <c r="X355" s="169"/>
      <c r="Y355" s="169"/>
      <c r="Z355" s="169"/>
      <c r="AA355" s="169"/>
      <c r="AB355" s="169"/>
      <c r="AC355" s="169"/>
      <c r="AD355" s="169"/>
      <c r="AE355" s="169"/>
      <c r="AF355" s="169"/>
      <c r="AG355" s="169"/>
      <c r="AH355" s="169"/>
      <c r="AI355" s="169"/>
      <c r="AJ355" s="169"/>
      <c r="AK355" s="169"/>
      <c r="AL355" s="169"/>
      <c r="AM355" s="169"/>
      <c r="AN355" s="169"/>
      <c r="AO355" s="169"/>
      <c r="AP355" s="169"/>
      <c r="AQ355" s="169"/>
      <c r="AR355" s="169"/>
      <c r="AS355" s="169"/>
      <c r="AT355" s="169"/>
    </row>
    <row r="356" spans="1:52" customFormat="1" ht="49.5" x14ac:dyDescent="0.25">
      <c r="A356" s="523"/>
      <c r="B356" s="550"/>
      <c r="C356" s="286" t="s">
        <v>28</v>
      </c>
      <c r="D356" s="25" t="s">
        <v>222</v>
      </c>
      <c r="E356" s="19"/>
      <c r="F356" s="75"/>
      <c r="G356" s="106"/>
      <c r="H356" s="18"/>
      <c r="I356" s="18"/>
      <c r="J356" s="286" t="str">
        <f>C356</f>
        <v>III</v>
      </c>
      <c r="K356" s="25" t="str">
        <f>D356</f>
        <v>Организация и проведение официальных спортивных мероприятий</v>
      </c>
      <c r="L356" s="19"/>
      <c r="M356" s="286"/>
      <c r="N356" s="286"/>
      <c r="O356" s="18"/>
      <c r="P356" s="18"/>
      <c r="Q356" s="18"/>
      <c r="R356" s="474"/>
      <c r="S356" s="585"/>
      <c r="T356" s="169"/>
      <c r="U356" s="344"/>
      <c r="V356" s="169"/>
      <c r="W356" s="169"/>
      <c r="X356" s="169"/>
      <c r="Y356" s="169"/>
      <c r="Z356" s="169"/>
      <c r="AA356" s="169"/>
      <c r="AB356" s="169"/>
      <c r="AC356" s="169"/>
      <c r="AD356" s="169"/>
      <c r="AE356" s="169"/>
      <c r="AF356" s="169"/>
      <c r="AG356" s="169"/>
      <c r="AH356" s="169"/>
      <c r="AI356" s="169"/>
      <c r="AJ356" s="169"/>
      <c r="AK356" s="169"/>
      <c r="AL356" s="169"/>
      <c r="AM356" s="169"/>
      <c r="AN356" s="169"/>
      <c r="AO356" s="169"/>
      <c r="AP356" s="169"/>
      <c r="AQ356" s="169"/>
      <c r="AR356" s="169"/>
      <c r="AS356" s="169"/>
      <c r="AT356" s="169"/>
    </row>
    <row r="357" spans="1:52" customFormat="1" ht="37.5" customHeight="1" x14ac:dyDescent="0.25">
      <c r="A357" s="523"/>
      <c r="B357" s="550"/>
      <c r="C357" s="19" t="s">
        <v>29</v>
      </c>
      <c r="D357" s="23" t="s">
        <v>575</v>
      </c>
      <c r="E357" s="19" t="s">
        <v>38</v>
      </c>
      <c r="F357" s="75">
        <v>15</v>
      </c>
      <c r="G357" s="94">
        <v>15</v>
      </c>
      <c r="H357" s="26">
        <f>IF(G357/F357*100&gt;100,100,G357/F357*100)</f>
        <v>100</v>
      </c>
      <c r="I357" s="18"/>
      <c r="J357" s="19" t="str">
        <f>C357</f>
        <v>3.1.</v>
      </c>
      <c r="K357" s="23" t="s">
        <v>40</v>
      </c>
      <c r="L357" s="19" t="s">
        <v>36</v>
      </c>
      <c r="M357" s="19">
        <v>1</v>
      </c>
      <c r="N357" s="19">
        <v>1</v>
      </c>
      <c r="O357" s="26">
        <f t="shared" si="53"/>
        <v>100</v>
      </c>
      <c r="P357" s="18"/>
      <c r="Q357" s="18"/>
      <c r="R357" s="474"/>
      <c r="S357" s="585"/>
      <c r="T357" s="169"/>
      <c r="U357" s="344"/>
      <c r="V357" s="169"/>
      <c r="W357" s="169"/>
      <c r="X357" s="169"/>
      <c r="Y357" s="169"/>
      <c r="Z357" s="169"/>
      <c r="AA357" s="169"/>
      <c r="AB357" s="169"/>
      <c r="AC357" s="169"/>
      <c r="AD357" s="169"/>
      <c r="AE357" s="169"/>
      <c r="AF357" s="169"/>
      <c r="AG357" s="169"/>
      <c r="AH357" s="169"/>
      <c r="AI357" s="169"/>
      <c r="AJ357" s="169"/>
      <c r="AK357" s="169"/>
      <c r="AL357" s="169"/>
      <c r="AM357" s="169"/>
      <c r="AN357" s="169"/>
      <c r="AO357" s="169"/>
      <c r="AP357" s="169"/>
      <c r="AQ357" s="169"/>
      <c r="AR357" s="169"/>
      <c r="AS357" s="169"/>
      <c r="AT357" s="169"/>
    </row>
    <row r="358" spans="1:52" customFormat="1" ht="82.5" x14ac:dyDescent="0.25">
      <c r="A358" s="523"/>
      <c r="B358" s="550"/>
      <c r="C358" s="19" t="s">
        <v>30</v>
      </c>
      <c r="D358" s="23" t="s">
        <v>320</v>
      </c>
      <c r="E358" s="19" t="s">
        <v>25</v>
      </c>
      <c r="F358" s="75">
        <v>5</v>
      </c>
      <c r="G358" s="94">
        <v>0</v>
      </c>
      <c r="H358" s="26">
        <v>100</v>
      </c>
      <c r="I358" s="18"/>
      <c r="J358" s="286"/>
      <c r="K358" s="23"/>
      <c r="L358" s="19"/>
      <c r="M358" s="19"/>
      <c r="N358" s="19"/>
      <c r="O358" s="26"/>
      <c r="P358" s="18"/>
      <c r="Q358" s="18"/>
      <c r="R358" s="474"/>
      <c r="S358" s="585"/>
      <c r="T358" s="169"/>
      <c r="U358" s="166"/>
      <c r="V358" s="169"/>
      <c r="W358" s="169"/>
      <c r="X358" s="169"/>
      <c r="Y358" s="169"/>
      <c r="Z358" s="169"/>
      <c r="AA358" s="169"/>
      <c r="AB358" s="169"/>
      <c r="AC358" s="169"/>
      <c r="AD358" s="169"/>
      <c r="AE358" s="169"/>
      <c r="AF358" s="169"/>
      <c r="AG358" s="169"/>
      <c r="AH358" s="169"/>
      <c r="AI358" s="169"/>
      <c r="AJ358" s="169"/>
      <c r="AK358" s="169"/>
      <c r="AL358" s="169"/>
      <c r="AM358" s="169"/>
      <c r="AN358" s="169"/>
      <c r="AO358" s="169"/>
      <c r="AP358" s="169"/>
      <c r="AQ358" s="169"/>
      <c r="AR358" s="169"/>
      <c r="AS358" s="169"/>
      <c r="AT358" s="169"/>
    </row>
    <row r="359" spans="1:52" customFormat="1" ht="99" x14ac:dyDescent="0.25">
      <c r="A359" s="523"/>
      <c r="B359" s="550"/>
      <c r="C359" s="19" t="s">
        <v>52</v>
      </c>
      <c r="D359" s="23" t="s">
        <v>323</v>
      </c>
      <c r="E359" s="19" t="s">
        <v>25</v>
      </c>
      <c r="F359" s="75">
        <v>5</v>
      </c>
      <c r="G359" s="94">
        <v>0</v>
      </c>
      <c r="H359" s="26">
        <v>100</v>
      </c>
      <c r="I359" s="18"/>
      <c r="J359" s="286"/>
      <c r="K359" s="23"/>
      <c r="L359" s="19"/>
      <c r="M359" s="19"/>
      <c r="N359" s="19"/>
      <c r="O359" s="26"/>
      <c r="P359" s="18"/>
      <c r="Q359" s="18"/>
      <c r="R359" s="474"/>
      <c r="S359" s="585"/>
      <c r="T359" s="169"/>
      <c r="U359" s="344"/>
      <c r="V359" s="169"/>
      <c r="W359" s="169"/>
      <c r="X359" s="169"/>
      <c r="Y359" s="169"/>
      <c r="Z359" s="169"/>
      <c r="AA359" s="169"/>
      <c r="AB359" s="169"/>
      <c r="AC359" s="169"/>
      <c r="AD359" s="169"/>
      <c r="AE359" s="169"/>
      <c r="AF359" s="169"/>
      <c r="AG359" s="169"/>
      <c r="AH359" s="169"/>
      <c r="AI359" s="169"/>
      <c r="AJ359" s="169"/>
      <c r="AK359" s="169"/>
      <c r="AL359" s="169"/>
      <c r="AM359" s="169"/>
      <c r="AN359" s="169"/>
      <c r="AO359" s="169"/>
      <c r="AP359" s="169"/>
      <c r="AQ359" s="169"/>
      <c r="AR359" s="169"/>
      <c r="AS359" s="169"/>
      <c r="AT359" s="169"/>
    </row>
    <row r="360" spans="1:52" s="16" customFormat="1" ht="33" x14ac:dyDescent="0.25">
      <c r="A360" s="523"/>
      <c r="B360" s="550"/>
      <c r="C360" s="187"/>
      <c r="D360" s="22" t="s">
        <v>6</v>
      </c>
      <c r="E360" s="36"/>
      <c r="F360" s="99"/>
      <c r="G360" s="102"/>
      <c r="H360" s="7"/>
      <c r="I360" s="7">
        <f>H357</f>
        <v>100</v>
      </c>
      <c r="J360" s="36"/>
      <c r="K360" s="22" t="s">
        <v>6</v>
      </c>
      <c r="L360" s="36"/>
      <c r="M360" s="100"/>
      <c r="N360" s="100"/>
      <c r="O360" s="7"/>
      <c r="P360" s="7">
        <f>O357</f>
        <v>100</v>
      </c>
      <c r="Q360" s="7">
        <f>(I360+P360)/2</f>
        <v>100</v>
      </c>
      <c r="R360" s="192" t="s">
        <v>31</v>
      </c>
      <c r="S360" s="585"/>
      <c r="T360" s="169"/>
      <c r="U360" s="196"/>
      <c r="V360" s="169"/>
      <c r="W360" s="169"/>
      <c r="X360" s="169"/>
      <c r="Y360" s="169"/>
      <c r="Z360" s="169"/>
      <c r="AA360" s="169"/>
      <c r="AB360" s="169"/>
      <c r="AC360" s="169"/>
      <c r="AD360" s="169"/>
      <c r="AE360" s="169"/>
      <c r="AF360" s="169"/>
      <c r="AG360" s="169"/>
      <c r="AH360" s="169"/>
      <c r="AI360" s="169"/>
      <c r="AJ360" s="169"/>
      <c r="AK360" s="169"/>
      <c r="AL360" s="169"/>
      <c r="AM360" s="169"/>
      <c r="AN360" s="169"/>
      <c r="AO360" s="169"/>
      <c r="AP360" s="169"/>
      <c r="AQ360" s="169"/>
      <c r="AR360" s="169"/>
      <c r="AS360" s="169"/>
      <c r="AT360" s="169"/>
    </row>
    <row r="361" spans="1:52" customFormat="1" ht="82.5" x14ac:dyDescent="0.25">
      <c r="A361" s="523"/>
      <c r="B361" s="550"/>
      <c r="C361" s="286" t="s">
        <v>42</v>
      </c>
      <c r="D361" s="25" t="s">
        <v>219</v>
      </c>
      <c r="E361" s="19"/>
      <c r="F361" s="75"/>
      <c r="G361" s="94"/>
      <c r="H361" s="18"/>
      <c r="I361" s="18"/>
      <c r="J361" s="286" t="str">
        <f>C361</f>
        <v>IV</v>
      </c>
      <c r="K361" s="25" t="str">
        <f>D361</f>
        <v>Организация и проведение официальных физкультурных (физкультурно-оздоровительных) мероприятий</v>
      </c>
      <c r="L361" s="19"/>
      <c r="M361" s="286"/>
      <c r="N361" s="286"/>
      <c r="O361" s="18"/>
      <c r="P361" s="18"/>
      <c r="Q361" s="18"/>
      <c r="R361" s="474"/>
      <c r="S361" s="585"/>
      <c r="T361" s="169"/>
      <c r="U361" s="344"/>
      <c r="V361" s="169"/>
      <c r="W361" s="169"/>
      <c r="X361" s="169"/>
      <c r="Y361" s="169"/>
      <c r="Z361" s="169"/>
      <c r="AA361" s="169"/>
      <c r="AB361" s="169"/>
      <c r="AC361" s="169"/>
      <c r="AD361" s="169"/>
      <c r="AE361" s="169"/>
      <c r="AF361" s="169"/>
      <c r="AG361" s="169"/>
      <c r="AH361" s="169"/>
      <c r="AI361" s="169"/>
      <c r="AJ361" s="169"/>
      <c r="AK361" s="169"/>
      <c r="AL361" s="169"/>
      <c r="AM361" s="169"/>
      <c r="AN361" s="169"/>
      <c r="AO361" s="169"/>
      <c r="AP361" s="169"/>
      <c r="AQ361" s="169"/>
      <c r="AR361" s="169"/>
      <c r="AS361" s="169"/>
      <c r="AT361" s="169"/>
    </row>
    <row r="362" spans="1:52" customFormat="1" ht="39" customHeight="1" x14ac:dyDescent="0.25">
      <c r="A362" s="523"/>
      <c r="B362" s="550"/>
      <c r="C362" s="19" t="s">
        <v>43</v>
      </c>
      <c r="D362" s="23" t="s">
        <v>577</v>
      </c>
      <c r="E362" s="19" t="s">
        <v>38</v>
      </c>
      <c r="F362" s="75">
        <v>300</v>
      </c>
      <c r="G362" s="19">
        <v>313</v>
      </c>
      <c r="H362" s="26">
        <f>IF(G362/F362*100&gt;100,100,G362/F362*100)</f>
        <v>100</v>
      </c>
      <c r="I362" s="18"/>
      <c r="J362" s="19" t="str">
        <f>C362</f>
        <v>4.1.</v>
      </c>
      <c r="K362" s="23" t="s">
        <v>40</v>
      </c>
      <c r="L362" s="19" t="s">
        <v>36</v>
      </c>
      <c r="M362" s="19">
        <v>1</v>
      </c>
      <c r="N362" s="19">
        <v>1</v>
      </c>
      <c r="O362" s="26">
        <f t="shared" si="53"/>
        <v>100</v>
      </c>
      <c r="P362" s="18"/>
      <c r="Q362" s="18"/>
      <c r="R362" s="474"/>
      <c r="S362" s="585"/>
      <c r="T362" s="169"/>
      <c r="U362" s="344"/>
      <c r="V362" s="169"/>
      <c r="W362" s="169"/>
      <c r="X362" s="169"/>
      <c r="Y362" s="169"/>
      <c r="Z362" s="169"/>
      <c r="AA362" s="169"/>
      <c r="AB362" s="169"/>
      <c r="AC362" s="169"/>
      <c r="AD362" s="169"/>
      <c r="AE362" s="169"/>
      <c r="AF362" s="169"/>
      <c r="AG362" s="169"/>
      <c r="AH362" s="169"/>
      <c r="AI362" s="169"/>
      <c r="AJ362" s="169"/>
      <c r="AK362" s="169"/>
      <c r="AL362" s="169"/>
      <c r="AM362" s="169"/>
      <c r="AN362" s="169"/>
      <c r="AO362" s="169"/>
      <c r="AP362" s="169"/>
      <c r="AQ362" s="169"/>
      <c r="AR362" s="169"/>
      <c r="AS362" s="169"/>
      <c r="AT362" s="169"/>
    </row>
    <row r="363" spans="1:52" customFormat="1" ht="82.5" x14ac:dyDescent="0.25">
      <c r="A363" s="523"/>
      <c r="B363" s="550"/>
      <c r="C363" s="19" t="s">
        <v>138</v>
      </c>
      <c r="D363" s="23" t="s">
        <v>320</v>
      </c>
      <c r="E363" s="19" t="s">
        <v>25</v>
      </c>
      <c r="F363" s="75">
        <v>5</v>
      </c>
      <c r="G363" s="19">
        <v>0</v>
      </c>
      <c r="H363" s="26">
        <v>100</v>
      </c>
      <c r="I363" s="18"/>
      <c r="J363" s="286"/>
      <c r="K363" s="23"/>
      <c r="L363" s="19"/>
      <c r="M363" s="19"/>
      <c r="N363" s="19"/>
      <c r="O363" s="26"/>
      <c r="P363" s="18"/>
      <c r="Q363" s="18"/>
      <c r="R363" s="474"/>
      <c r="S363" s="585"/>
      <c r="T363" s="169"/>
      <c r="U363" s="166"/>
      <c r="V363" s="169"/>
      <c r="W363" s="169"/>
      <c r="X363" s="169"/>
      <c r="Y363" s="169"/>
      <c r="Z363" s="169"/>
      <c r="AA363" s="169"/>
      <c r="AB363" s="169"/>
      <c r="AC363" s="169"/>
      <c r="AD363" s="169"/>
      <c r="AE363" s="169"/>
      <c r="AF363" s="169"/>
      <c r="AG363" s="169"/>
      <c r="AH363" s="169"/>
      <c r="AI363" s="169"/>
      <c r="AJ363" s="169"/>
      <c r="AK363" s="169"/>
      <c r="AL363" s="169"/>
      <c r="AM363" s="169"/>
      <c r="AN363" s="169"/>
      <c r="AO363" s="169"/>
      <c r="AP363" s="169"/>
      <c r="AQ363" s="169"/>
      <c r="AR363" s="169"/>
      <c r="AS363" s="169"/>
      <c r="AT363" s="169"/>
    </row>
    <row r="364" spans="1:52" customFormat="1" ht="99" x14ac:dyDescent="0.25">
      <c r="A364" s="523"/>
      <c r="B364" s="550"/>
      <c r="C364" s="19" t="s">
        <v>162</v>
      </c>
      <c r="D364" s="23" t="s">
        <v>323</v>
      </c>
      <c r="E364" s="19" t="s">
        <v>25</v>
      </c>
      <c r="F364" s="75">
        <v>5</v>
      </c>
      <c r="G364" s="19">
        <v>0</v>
      </c>
      <c r="H364" s="26">
        <v>100</v>
      </c>
      <c r="I364" s="18"/>
      <c r="J364" s="286"/>
      <c r="K364" s="23"/>
      <c r="L364" s="19"/>
      <c r="M364" s="19"/>
      <c r="N364" s="19"/>
      <c r="O364" s="26"/>
      <c r="P364" s="18"/>
      <c r="Q364" s="18"/>
      <c r="R364" s="474"/>
      <c r="S364" s="585"/>
      <c r="T364" s="169"/>
      <c r="U364" s="344"/>
      <c r="V364" s="169"/>
      <c r="W364" s="169"/>
      <c r="X364" s="169"/>
      <c r="Y364" s="169"/>
      <c r="Z364" s="169"/>
      <c r="AA364" s="169"/>
      <c r="AB364" s="169"/>
      <c r="AC364" s="169"/>
      <c r="AD364" s="169"/>
      <c r="AE364" s="169"/>
      <c r="AF364" s="169"/>
      <c r="AG364" s="169"/>
      <c r="AH364" s="169"/>
      <c r="AI364" s="169"/>
      <c r="AJ364" s="169"/>
      <c r="AK364" s="169"/>
      <c r="AL364" s="169"/>
      <c r="AM364" s="169"/>
      <c r="AN364" s="169"/>
      <c r="AO364" s="169"/>
      <c r="AP364" s="169"/>
      <c r="AQ364" s="169"/>
      <c r="AR364" s="169"/>
      <c r="AS364" s="169"/>
      <c r="AT364" s="169"/>
    </row>
    <row r="365" spans="1:52" s="103" customFormat="1" ht="33" x14ac:dyDescent="0.25">
      <c r="A365" s="524"/>
      <c r="B365" s="551"/>
      <c r="C365" s="36"/>
      <c r="D365" s="22" t="s">
        <v>6</v>
      </c>
      <c r="E365" s="36"/>
      <c r="F365" s="99"/>
      <c r="G365" s="188"/>
      <c r="H365" s="7"/>
      <c r="I365" s="7">
        <v>100</v>
      </c>
      <c r="J365" s="36"/>
      <c r="K365" s="22" t="s">
        <v>6</v>
      </c>
      <c r="L365" s="36"/>
      <c r="M365" s="36"/>
      <c r="N365" s="36"/>
      <c r="O365" s="7"/>
      <c r="P365" s="7">
        <f>O362</f>
        <v>100</v>
      </c>
      <c r="Q365" s="7">
        <f t="shared" ref="Q365:Q381" si="54">(I365+P365)/2</f>
        <v>100</v>
      </c>
      <c r="R365" s="192" t="s">
        <v>31</v>
      </c>
      <c r="S365" s="586"/>
      <c r="T365" s="169"/>
      <c r="U365" s="344"/>
      <c r="V365" s="169"/>
      <c r="W365" s="169"/>
      <c r="X365" s="169"/>
      <c r="Y365" s="169"/>
      <c r="Z365" s="169"/>
      <c r="AA365" s="169"/>
      <c r="AB365" s="169"/>
      <c r="AC365" s="169"/>
      <c r="AD365" s="169"/>
      <c r="AE365" s="169"/>
      <c r="AF365" s="169"/>
      <c r="AG365" s="169"/>
      <c r="AH365" s="169"/>
      <c r="AI365" s="169"/>
      <c r="AJ365" s="169"/>
      <c r="AK365" s="169"/>
      <c r="AL365" s="169"/>
      <c r="AM365" s="169"/>
      <c r="AN365" s="169"/>
      <c r="AO365" s="169"/>
      <c r="AP365" s="169"/>
      <c r="AQ365" s="169"/>
      <c r="AR365" s="169"/>
      <c r="AS365" s="169"/>
      <c r="AT365" s="169"/>
    </row>
    <row r="366" spans="1:52" customFormat="1" ht="49.5" x14ac:dyDescent="0.25">
      <c r="A366" s="522" t="s">
        <v>84</v>
      </c>
      <c r="B366" s="540" t="s">
        <v>223</v>
      </c>
      <c r="C366" s="286" t="s">
        <v>12</v>
      </c>
      <c r="D366" s="25" t="s">
        <v>534</v>
      </c>
      <c r="E366" s="286"/>
      <c r="F366" s="78"/>
      <c r="G366" s="83"/>
      <c r="H366" s="18"/>
      <c r="I366" s="18"/>
      <c r="J366" s="286" t="s">
        <v>12</v>
      </c>
      <c r="K366" s="25" t="str">
        <f>D366</f>
        <v>Организация физкультурно-спортивной работы по месту жительства граждан</v>
      </c>
      <c r="L366" s="286"/>
      <c r="M366" s="286"/>
      <c r="N366" s="286"/>
      <c r="O366" s="18"/>
      <c r="P366" s="18"/>
      <c r="Q366" s="18"/>
      <c r="R366" s="284"/>
      <c r="S366" s="581" t="s">
        <v>286</v>
      </c>
      <c r="T366" s="169"/>
      <c r="U366" s="344"/>
      <c r="V366" s="169"/>
      <c r="W366" s="169"/>
      <c r="X366" s="169"/>
      <c r="Y366" s="169"/>
      <c r="Z366" s="169"/>
      <c r="AA366" s="169"/>
      <c r="AB366" s="169"/>
      <c r="AC366" s="169"/>
      <c r="AD366" s="169"/>
      <c r="AE366" s="169"/>
      <c r="AF366" s="169"/>
      <c r="AG366" s="169"/>
      <c r="AH366" s="169"/>
      <c r="AI366" s="169"/>
      <c r="AJ366" s="169"/>
      <c r="AK366" s="169"/>
      <c r="AL366" s="169"/>
      <c r="AM366" s="169"/>
      <c r="AN366" s="169"/>
      <c r="AO366" s="169"/>
      <c r="AP366" s="169"/>
      <c r="AQ366" s="169"/>
      <c r="AR366" s="169"/>
      <c r="AS366" s="169"/>
      <c r="AT366" s="169"/>
    </row>
    <row r="367" spans="1:52" customFormat="1" ht="39" customHeight="1" x14ac:dyDescent="0.25">
      <c r="A367" s="523"/>
      <c r="B367" s="550"/>
      <c r="C367" s="79" t="s">
        <v>7</v>
      </c>
      <c r="D367" s="23" t="s">
        <v>51</v>
      </c>
      <c r="E367" s="19" t="s">
        <v>41</v>
      </c>
      <c r="F367" s="75">
        <v>3</v>
      </c>
      <c r="G367" s="75">
        <v>0</v>
      </c>
      <c r="H367" s="26">
        <v>100</v>
      </c>
      <c r="I367" s="18"/>
      <c r="J367" s="19" t="s">
        <v>7</v>
      </c>
      <c r="K367" s="23" t="s">
        <v>224</v>
      </c>
      <c r="L367" s="19" t="s">
        <v>36</v>
      </c>
      <c r="M367" s="19">
        <v>2148</v>
      </c>
      <c r="N367" s="19">
        <v>2148</v>
      </c>
      <c r="O367" s="26">
        <f t="shared" si="53"/>
        <v>100</v>
      </c>
      <c r="P367" s="286"/>
      <c r="Q367" s="18"/>
      <c r="R367" s="474"/>
      <c r="S367" s="585"/>
      <c r="T367" s="169"/>
      <c r="U367" s="196"/>
      <c r="V367" s="169"/>
      <c r="W367" s="169"/>
      <c r="X367" s="169"/>
      <c r="Y367" s="169"/>
      <c r="Z367" s="169"/>
      <c r="AA367" s="169"/>
      <c r="AB367" s="169"/>
      <c r="AC367" s="169"/>
      <c r="AD367" s="169"/>
      <c r="AE367" s="169"/>
      <c r="AF367" s="169"/>
      <c r="AG367" s="169"/>
      <c r="AH367" s="169"/>
      <c r="AI367" s="169"/>
      <c r="AJ367" s="169"/>
      <c r="AK367" s="169"/>
      <c r="AL367" s="169"/>
      <c r="AM367" s="169"/>
      <c r="AN367" s="169"/>
      <c r="AO367" s="169"/>
      <c r="AP367" s="169"/>
      <c r="AQ367" s="169"/>
      <c r="AR367" s="169"/>
      <c r="AS367" s="169"/>
      <c r="AT367" s="169"/>
    </row>
    <row r="368" spans="1:52" s="16" customFormat="1" ht="33" x14ac:dyDescent="0.25">
      <c r="A368" s="523"/>
      <c r="B368" s="550"/>
      <c r="C368" s="187"/>
      <c r="D368" s="22" t="s">
        <v>6</v>
      </c>
      <c r="E368" s="36"/>
      <c r="F368" s="99"/>
      <c r="G368" s="102"/>
      <c r="H368" s="7"/>
      <c r="I368" s="7">
        <f>H367</f>
        <v>100</v>
      </c>
      <c r="J368" s="36"/>
      <c r="K368" s="22" t="s">
        <v>6</v>
      </c>
      <c r="L368" s="36"/>
      <c r="M368" s="100"/>
      <c r="N368" s="100"/>
      <c r="O368" s="7"/>
      <c r="P368" s="7">
        <f>O367</f>
        <v>100</v>
      </c>
      <c r="Q368" s="7">
        <f>(I368+P368)/2</f>
        <v>100</v>
      </c>
      <c r="R368" s="192" t="s">
        <v>31</v>
      </c>
      <c r="S368" s="585"/>
      <c r="T368" s="169"/>
      <c r="U368" s="196"/>
      <c r="V368" s="169"/>
      <c r="W368" s="169"/>
      <c r="X368" s="169"/>
      <c r="Y368" s="169"/>
      <c r="Z368" s="169"/>
      <c r="AA368" s="169"/>
      <c r="AB368" s="169"/>
      <c r="AC368" s="169"/>
      <c r="AD368" s="169"/>
      <c r="AE368" s="169"/>
      <c r="AF368" s="169"/>
      <c r="AG368" s="169"/>
      <c r="AH368" s="169"/>
      <c r="AI368" s="169"/>
      <c r="AJ368" s="169"/>
      <c r="AK368" s="169"/>
      <c r="AL368" s="169"/>
      <c r="AM368" s="169"/>
      <c r="AN368" s="169"/>
      <c r="AO368" s="169"/>
      <c r="AP368" s="169"/>
      <c r="AQ368" s="169"/>
      <c r="AR368" s="169"/>
      <c r="AS368" s="169"/>
      <c r="AT368" s="169"/>
    </row>
    <row r="369" spans="1:46" customFormat="1" ht="33" x14ac:dyDescent="0.25">
      <c r="A369" s="523"/>
      <c r="B369" s="550"/>
      <c r="C369" s="286" t="s">
        <v>13</v>
      </c>
      <c r="D369" s="25" t="s">
        <v>216</v>
      </c>
      <c r="E369" s="19"/>
      <c r="F369" s="75"/>
      <c r="G369" s="106"/>
      <c r="H369" s="18"/>
      <c r="I369" s="18"/>
      <c r="J369" s="286" t="str">
        <f>C369</f>
        <v>II</v>
      </c>
      <c r="K369" s="25" t="str">
        <f>D369</f>
        <v>Обеспечение доступа к объектам спорта</v>
      </c>
      <c r="L369" s="286"/>
      <c r="M369" s="286"/>
      <c r="N369" s="77"/>
      <c r="O369" s="18"/>
      <c r="P369" s="18"/>
      <c r="Q369" s="18"/>
      <c r="R369" s="474"/>
      <c r="S369" s="585"/>
      <c r="T369" s="169"/>
      <c r="U369" s="196"/>
      <c r="V369" s="169"/>
      <c r="W369" s="169"/>
      <c r="X369" s="169"/>
      <c r="Y369" s="169"/>
      <c r="Z369" s="169"/>
      <c r="AA369" s="169"/>
      <c r="AB369" s="169"/>
      <c r="AC369" s="169"/>
      <c r="AD369" s="169"/>
      <c r="AE369" s="169"/>
      <c r="AF369" s="169"/>
      <c r="AG369" s="169"/>
      <c r="AH369" s="169"/>
      <c r="AI369" s="169"/>
      <c r="AJ369" s="169"/>
      <c r="AK369" s="169"/>
      <c r="AL369" s="169"/>
      <c r="AM369" s="169"/>
      <c r="AN369" s="169"/>
      <c r="AO369" s="169"/>
      <c r="AP369" s="169"/>
      <c r="AQ369" s="169"/>
      <c r="AR369" s="169"/>
      <c r="AS369" s="169"/>
      <c r="AT369" s="169"/>
    </row>
    <row r="370" spans="1:46" customFormat="1" ht="18.75" customHeight="1" x14ac:dyDescent="0.25">
      <c r="A370" s="523"/>
      <c r="B370" s="550"/>
      <c r="C370" s="19" t="s">
        <v>14</v>
      </c>
      <c r="D370" s="23" t="s">
        <v>51</v>
      </c>
      <c r="E370" s="19" t="s">
        <v>41</v>
      </c>
      <c r="F370" s="75">
        <v>3</v>
      </c>
      <c r="G370" s="75">
        <v>0</v>
      </c>
      <c r="H370" s="26">
        <v>100</v>
      </c>
      <c r="I370" s="18"/>
      <c r="J370" s="19" t="str">
        <f>C370</f>
        <v>2.1.</v>
      </c>
      <c r="K370" s="23" t="s">
        <v>319</v>
      </c>
      <c r="L370" s="19" t="s">
        <v>36</v>
      </c>
      <c r="M370" s="19">
        <v>24</v>
      </c>
      <c r="N370" s="76">
        <v>24</v>
      </c>
      <c r="O370" s="26">
        <f t="shared" si="53"/>
        <v>100</v>
      </c>
      <c r="P370" s="402"/>
      <c r="Q370" s="18"/>
      <c r="R370" s="474"/>
      <c r="S370" s="585"/>
      <c r="T370" s="169"/>
      <c r="U370" s="196"/>
      <c r="V370" s="169"/>
      <c r="W370" s="169"/>
      <c r="X370" s="169"/>
      <c r="Y370" s="169"/>
      <c r="Z370" s="169"/>
      <c r="AA370" s="169"/>
      <c r="AB370" s="169"/>
      <c r="AC370" s="169"/>
      <c r="AD370" s="169"/>
      <c r="AE370" s="169"/>
      <c r="AF370" s="169"/>
      <c r="AG370" s="169"/>
      <c r="AH370" s="169"/>
      <c r="AI370" s="169"/>
      <c r="AJ370" s="169"/>
      <c r="AK370" s="169"/>
      <c r="AL370" s="169"/>
      <c r="AM370" s="169"/>
      <c r="AN370" s="169"/>
      <c r="AO370" s="169"/>
      <c r="AP370" s="169"/>
      <c r="AQ370" s="169"/>
      <c r="AR370" s="169"/>
      <c r="AS370" s="169"/>
      <c r="AT370" s="169"/>
    </row>
    <row r="371" spans="1:46" customFormat="1" ht="115.5" x14ac:dyDescent="0.25">
      <c r="A371" s="523"/>
      <c r="B371" s="550"/>
      <c r="C371" s="19" t="s">
        <v>15</v>
      </c>
      <c r="D371" s="23" t="s">
        <v>573</v>
      </c>
      <c r="E371" s="19" t="s">
        <v>25</v>
      </c>
      <c r="F371" s="75">
        <v>100</v>
      </c>
      <c r="G371" s="26">
        <v>100</v>
      </c>
      <c r="H371" s="26">
        <f>IF(G371/F371*100&gt;100,100,G371/F371*100)</f>
        <v>100</v>
      </c>
      <c r="I371" s="18"/>
      <c r="J371" s="19"/>
      <c r="K371" s="23"/>
      <c r="L371" s="19"/>
      <c r="M371" s="19"/>
      <c r="N371" s="317"/>
      <c r="O371" s="26"/>
      <c r="P371" s="402"/>
      <c r="Q371" s="18"/>
      <c r="R371" s="474"/>
      <c r="S371" s="585"/>
      <c r="T371" s="169"/>
      <c r="U371" s="196"/>
      <c r="V371" s="169"/>
      <c r="W371" s="169"/>
      <c r="X371" s="169"/>
      <c r="Y371" s="169"/>
      <c r="Z371" s="169"/>
      <c r="AA371" s="169"/>
      <c r="AB371" s="169"/>
      <c r="AC371" s="169"/>
      <c r="AD371" s="169"/>
      <c r="AE371" s="169"/>
      <c r="AF371" s="169"/>
      <c r="AG371" s="169"/>
      <c r="AH371" s="169"/>
      <c r="AI371" s="169"/>
      <c r="AJ371" s="169"/>
      <c r="AK371" s="169"/>
      <c r="AL371" s="169"/>
      <c r="AM371" s="169"/>
      <c r="AN371" s="169"/>
      <c r="AO371" s="169"/>
      <c r="AP371" s="169"/>
      <c r="AQ371" s="169"/>
      <c r="AR371" s="169"/>
      <c r="AS371" s="169"/>
      <c r="AT371" s="169"/>
    </row>
    <row r="372" spans="1:46" customFormat="1" ht="82.5" x14ac:dyDescent="0.25">
      <c r="A372" s="523"/>
      <c r="B372" s="550"/>
      <c r="C372" s="19" t="s">
        <v>39</v>
      </c>
      <c r="D372" s="23" t="s">
        <v>324</v>
      </c>
      <c r="E372" s="19" t="s">
        <v>25</v>
      </c>
      <c r="F372" s="75">
        <v>95</v>
      </c>
      <c r="G372" s="106">
        <v>95</v>
      </c>
      <c r="H372" s="26">
        <f>IF(G372/F372*100&gt;100,100,G372/F372*100)</f>
        <v>100</v>
      </c>
      <c r="I372" s="18"/>
      <c r="J372" s="286"/>
      <c r="K372" s="23"/>
      <c r="L372" s="19"/>
      <c r="M372" s="19"/>
      <c r="N372" s="76"/>
      <c r="O372" s="26"/>
      <c r="P372" s="402"/>
      <c r="Q372" s="18"/>
      <c r="R372" s="474"/>
      <c r="S372" s="585"/>
      <c r="T372" s="169"/>
      <c r="U372" s="196"/>
      <c r="V372" s="169"/>
      <c r="W372" s="169"/>
      <c r="X372" s="169"/>
      <c r="Y372" s="169"/>
      <c r="Z372" s="169"/>
      <c r="AA372" s="169"/>
      <c r="AB372" s="169"/>
      <c r="AC372" s="169"/>
      <c r="AD372" s="169"/>
      <c r="AE372" s="169"/>
      <c r="AF372" s="169"/>
      <c r="AG372" s="169"/>
      <c r="AH372" s="169"/>
      <c r="AI372" s="169"/>
      <c r="AJ372" s="169"/>
      <c r="AK372" s="169"/>
      <c r="AL372" s="169"/>
      <c r="AM372" s="169"/>
      <c r="AN372" s="169"/>
      <c r="AO372" s="169"/>
      <c r="AP372" s="169"/>
      <c r="AQ372" s="169"/>
      <c r="AR372" s="169"/>
      <c r="AS372" s="169"/>
      <c r="AT372" s="169"/>
    </row>
    <row r="373" spans="1:46" s="101" customFormat="1" ht="33" x14ac:dyDescent="0.25">
      <c r="A373" s="524"/>
      <c r="B373" s="551"/>
      <c r="C373" s="36"/>
      <c r="D373" s="22" t="s">
        <v>6</v>
      </c>
      <c r="E373" s="36"/>
      <c r="F373" s="99"/>
      <c r="G373" s="188"/>
      <c r="H373" s="7"/>
      <c r="I373" s="7">
        <f>(H370+H371+H372)/3</f>
        <v>100</v>
      </c>
      <c r="J373" s="36"/>
      <c r="K373" s="22" t="s">
        <v>6</v>
      </c>
      <c r="L373" s="36"/>
      <c r="M373" s="188"/>
      <c r="N373" s="188"/>
      <c r="O373" s="7"/>
      <c r="P373" s="7">
        <f>O370</f>
        <v>100</v>
      </c>
      <c r="Q373" s="7">
        <f t="shared" si="54"/>
        <v>100</v>
      </c>
      <c r="R373" s="192" t="s">
        <v>31</v>
      </c>
      <c r="S373" s="586"/>
      <c r="T373" s="169"/>
      <c r="U373" s="196"/>
      <c r="V373" s="169"/>
      <c r="W373" s="169"/>
      <c r="X373" s="169"/>
      <c r="Y373" s="169"/>
      <c r="Z373" s="169"/>
      <c r="AA373" s="169"/>
      <c r="AB373" s="169"/>
      <c r="AC373" s="169"/>
      <c r="AD373" s="169"/>
      <c r="AE373" s="169"/>
      <c r="AF373" s="169"/>
      <c r="AG373" s="169"/>
      <c r="AH373" s="169"/>
      <c r="AI373" s="169"/>
      <c r="AJ373" s="169"/>
      <c r="AK373" s="169"/>
      <c r="AL373" s="169"/>
      <c r="AM373" s="169"/>
      <c r="AN373" s="169"/>
      <c r="AO373" s="169"/>
      <c r="AP373" s="169"/>
      <c r="AQ373" s="169"/>
      <c r="AR373" s="169"/>
      <c r="AS373" s="169"/>
      <c r="AT373" s="169"/>
    </row>
    <row r="374" spans="1:46" customFormat="1" ht="49.5" customHeight="1" x14ac:dyDescent="0.25">
      <c r="A374" s="522" t="s">
        <v>85</v>
      </c>
      <c r="B374" s="540" t="s">
        <v>225</v>
      </c>
      <c r="C374" s="286" t="s">
        <v>12</v>
      </c>
      <c r="D374" s="25" t="s">
        <v>534</v>
      </c>
      <c r="E374" s="286"/>
      <c r="F374" s="78"/>
      <c r="G374" s="83"/>
      <c r="H374" s="18"/>
      <c r="I374" s="18"/>
      <c r="J374" s="286" t="s">
        <v>12</v>
      </c>
      <c r="K374" s="25" t="str">
        <f>D374</f>
        <v>Организация физкультурно-спортивной работы по месту жительства граждан</v>
      </c>
      <c r="L374" s="286"/>
      <c r="M374" s="286"/>
      <c r="N374" s="286"/>
      <c r="O374" s="18"/>
      <c r="P374" s="18"/>
      <c r="Q374" s="18"/>
      <c r="R374" s="284"/>
      <c r="S374" s="581" t="s">
        <v>286</v>
      </c>
      <c r="T374" s="169"/>
      <c r="U374" s="196"/>
      <c r="V374" s="169"/>
      <c r="W374" s="169"/>
      <c r="X374" s="169"/>
      <c r="Y374" s="169"/>
      <c r="Z374" s="169"/>
      <c r="AA374" s="169"/>
      <c r="AB374" s="169"/>
      <c r="AC374" s="169"/>
      <c r="AD374" s="169"/>
      <c r="AE374" s="169"/>
      <c r="AF374" s="169"/>
      <c r="AG374" s="169"/>
      <c r="AH374" s="169"/>
      <c r="AI374" s="169"/>
      <c r="AJ374" s="169"/>
      <c r="AK374" s="169"/>
      <c r="AL374" s="169"/>
      <c r="AM374" s="169"/>
      <c r="AN374" s="169"/>
      <c r="AO374" s="169"/>
      <c r="AP374" s="169"/>
      <c r="AQ374" s="169"/>
      <c r="AR374" s="169"/>
      <c r="AS374" s="169"/>
      <c r="AT374" s="169"/>
    </row>
    <row r="375" spans="1:46" customFormat="1" ht="18.75" customHeight="1" x14ac:dyDescent="0.25">
      <c r="A375" s="523"/>
      <c r="B375" s="550"/>
      <c r="C375" s="79" t="s">
        <v>7</v>
      </c>
      <c r="D375" s="23" t="s">
        <v>51</v>
      </c>
      <c r="E375" s="19" t="s">
        <v>41</v>
      </c>
      <c r="F375" s="75">
        <v>3</v>
      </c>
      <c r="G375" s="75">
        <v>0</v>
      </c>
      <c r="H375" s="26">
        <v>100</v>
      </c>
      <c r="I375" s="18"/>
      <c r="J375" s="19" t="s">
        <v>7</v>
      </c>
      <c r="K375" s="23" t="s">
        <v>224</v>
      </c>
      <c r="L375" s="19" t="s">
        <v>36</v>
      </c>
      <c r="M375" s="19">
        <v>4117</v>
      </c>
      <c r="N375" s="19">
        <v>4117</v>
      </c>
      <c r="O375" s="26">
        <f t="shared" si="53"/>
        <v>100</v>
      </c>
      <c r="P375" s="286"/>
      <c r="Q375" s="18"/>
      <c r="R375" s="474"/>
      <c r="S375" s="585"/>
      <c r="T375" s="169"/>
      <c r="U375" s="196"/>
      <c r="V375" s="169"/>
      <c r="W375" s="169"/>
      <c r="X375" s="169"/>
      <c r="Y375" s="169"/>
      <c r="Z375" s="169"/>
      <c r="AA375" s="169"/>
      <c r="AB375" s="169"/>
      <c r="AC375" s="169"/>
      <c r="AD375" s="169"/>
      <c r="AE375" s="169"/>
      <c r="AF375" s="169"/>
      <c r="AG375" s="169"/>
      <c r="AH375" s="169"/>
      <c r="AI375" s="169"/>
      <c r="AJ375" s="169"/>
      <c r="AK375" s="169"/>
      <c r="AL375" s="169"/>
      <c r="AM375" s="169"/>
      <c r="AN375" s="169"/>
      <c r="AO375" s="169"/>
      <c r="AP375" s="169"/>
      <c r="AQ375" s="169"/>
      <c r="AR375" s="169"/>
      <c r="AS375" s="169"/>
      <c r="AT375" s="169"/>
    </row>
    <row r="376" spans="1:46" s="16" customFormat="1" ht="33" x14ac:dyDescent="0.25">
      <c r="A376" s="523"/>
      <c r="B376" s="550"/>
      <c r="C376" s="187"/>
      <c r="D376" s="22" t="s">
        <v>6</v>
      </c>
      <c r="E376" s="36"/>
      <c r="F376" s="99"/>
      <c r="G376" s="102"/>
      <c r="H376" s="7"/>
      <c r="I376" s="7">
        <f>H375</f>
        <v>100</v>
      </c>
      <c r="J376" s="36"/>
      <c r="K376" s="22" t="s">
        <v>6</v>
      </c>
      <c r="L376" s="36"/>
      <c r="M376" s="100"/>
      <c r="N376" s="100"/>
      <c r="O376" s="7"/>
      <c r="P376" s="7">
        <f>O375</f>
        <v>100</v>
      </c>
      <c r="Q376" s="7">
        <f>(I376+P376)/2</f>
        <v>100</v>
      </c>
      <c r="R376" s="192" t="s">
        <v>31</v>
      </c>
      <c r="S376" s="585"/>
      <c r="T376" s="169"/>
      <c r="U376" s="196"/>
      <c r="V376" s="169"/>
      <c r="W376" s="169"/>
      <c r="X376" s="169"/>
      <c r="Y376" s="169"/>
      <c r="Z376" s="169"/>
      <c r="AA376" s="169"/>
      <c r="AB376" s="169"/>
      <c r="AC376" s="169"/>
      <c r="AD376" s="169"/>
      <c r="AE376" s="169"/>
      <c r="AF376" s="169"/>
      <c r="AG376" s="169"/>
      <c r="AH376" s="169"/>
      <c r="AI376" s="169"/>
      <c r="AJ376" s="169"/>
      <c r="AK376" s="169"/>
      <c r="AL376" s="169"/>
      <c r="AM376" s="169"/>
      <c r="AN376" s="169"/>
      <c r="AO376" s="169"/>
      <c r="AP376" s="169"/>
      <c r="AQ376" s="169"/>
      <c r="AR376" s="169"/>
      <c r="AS376" s="169"/>
      <c r="AT376" s="169"/>
    </row>
    <row r="377" spans="1:46" customFormat="1" ht="33" x14ac:dyDescent="0.25">
      <c r="A377" s="523"/>
      <c r="B377" s="550"/>
      <c r="C377" s="286" t="s">
        <v>13</v>
      </c>
      <c r="D377" s="25" t="s">
        <v>216</v>
      </c>
      <c r="E377" s="19"/>
      <c r="F377" s="75"/>
      <c r="G377" s="106"/>
      <c r="H377" s="18"/>
      <c r="I377" s="18"/>
      <c r="J377" s="286" t="str">
        <f>C377</f>
        <v>II</v>
      </c>
      <c r="K377" s="25" t="str">
        <f>D377</f>
        <v>Обеспечение доступа к объектам спорта</v>
      </c>
      <c r="L377" s="286"/>
      <c r="M377" s="286"/>
      <c r="N377" s="77"/>
      <c r="O377" s="18"/>
      <c r="P377" s="18"/>
      <c r="Q377" s="18"/>
      <c r="R377" s="474"/>
      <c r="S377" s="585"/>
      <c r="T377" s="169"/>
      <c r="U377" s="196"/>
      <c r="V377" s="169"/>
      <c r="W377" s="169"/>
      <c r="X377" s="169"/>
      <c r="Y377" s="169"/>
      <c r="Z377" s="169"/>
      <c r="AA377" s="169"/>
      <c r="AB377" s="169"/>
      <c r="AC377" s="169"/>
      <c r="AD377" s="169"/>
      <c r="AE377" s="169"/>
      <c r="AF377" s="169"/>
      <c r="AG377" s="169"/>
      <c r="AH377" s="169"/>
      <c r="AI377" s="169"/>
      <c r="AJ377" s="169"/>
      <c r="AK377" s="169"/>
      <c r="AL377" s="169"/>
      <c r="AM377" s="169"/>
      <c r="AN377" s="169"/>
      <c r="AO377" s="169"/>
      <c r="AP377" s="169"/>
      <c r="AQ377" s="169"/>
      <c r="AR377" s="169"/>
      <c r="AS377" s="169"/>
      <c r="AT377" s="169"/>
    </row>
    <row r="378" spans="1:46" customFormat="1" ht="18.75" customHeight="1" x14ac:dyDescent="0.25">
      <c r="A378" s="523"/>
      <c r="B378" s="550"/>
      <c r="C378" s="19" t="s">
        <v>14</v>
      </c>
      <c r="D378" s="23" t="s">
        <v>51</v>
      </c>
      <c r="E378" s="19" t="s">
        <v>41</v>
      </c>
      <c r="F378" s="75">
        <v>3</v>
      </c>
      <c r="G378" s="75">
        <v>0</v>
      </c>
      <c r="H378" s="26">
        <v>100</v>
      </c>
      <c r="I378" s="18"/>
      <c r="J378" s="19" t="str">
        <f>C378</f>
        <v>2.1.</v>
      </c>
      <c r="K378" s="23" t="s">
        <v>319</v>
      </c>
      <c r="L378" s="19" t="s">
        <v>36</v>
      </c>
      <c r="M378" s="19">
        <v>39</v>
      </c>
      <c r="N378" s="76">
        <v>39</v>
      </c>
      <c r="O378" s="26">
        <f t="shared" si="53"/>
        <v>100</v>
      </c>
      <c r="P378" s="402"/>
      <c r="Q378" s="18"/>
      <c r="R378" s="474"/>
      <c r="S378" s="585"/>
      <c r="T378" s="169"/>
      <c r="U378" s="196"/>
      <c r="V378" s="169"/>
      <c r="W378" s="169"/>
      <c r="X378" s="169"/>
      <c r="Y378" s="169"/>
      <c r="Z378" s="169"/>
      <c r="AA378" s="169"/>
      <c r="AB378" s="169"/>
      <c r="AC378" s="169"/>
      <c r="AD378" s="169"/>
      <c r="AE378" s="169"/>
      <c r="AF378" s="169"/>
      <c r="AG378" s="169"/>
      <c r="AH378" s="169"/>
      <c r="AI378" s="169"/>
      <c r="AJ378" s="169"/>
      <c r="AK378" s="169"/>
      <c r="AL378" s="169"/>
      <c r="AM378" s="169"/>
      <c r="AN378" s="169"/>
      <c r="AO378" s="169"/>
      <c r="AP378" s="169"/>
      <c r="AQ378" s="169"/>
      <c r="AR378" s="169"/>
      <c r="AS378" s="169"/>
      <c r="AT378" s="169"/>
    </row>
    <row r="379" spans="1:46" customFormat="1" ht="115.5" x14ac:dyDescent="0.25">
      <c r="A379" s="523"/>
      <c r="B379" s="550"/>
      <c r="C379" s="19" t="s">
        <v>15</v>
      </c>
      <c r="D379" s="23" t="s">
        <v>573</v>
      </c>
      <c r="E379" s="19" t="s">
        <v>25</v>
      </c>
      <c r="F379" s="75">
        <v>98</v>
      </c>
      <c r="G379" s="184">
        <v>98</v>
      </c>
      <c r="H379" s="184">
        <f>IF(G379/F379*100&gt;100,100,G379/F379*100)</f>
        <v>100</v>
      </c>
      <c r="I379" s="18"/>
      <c r="J379" s="286"/>
      <c r="K379" s="23"/>
      <c r="L379" s="19"/>
      <c r="M379" s="19"/>
      <c r="N379" s="76"/>
      <c r="O379" s="26"/>
      <c r="P379" s="402"/>
      <c r="Q379" s="18"/>
      <c r="R379" s="474"/>
      <c r="S379" s="585"/>
      <c r="T379" s="169"/>
      <c r="U379" s="196"/>
      <c r="V379" s="169"/>
      <c r="W379" s="169"/>
      <c r="X379" s="169"/>
      <c r="Y379" s="169"/>
      <c r="Z379" s="169"/>
      <c r="AA379" s="169"/>
      <c r="AB379" s="169"/>
      <c r="AC379" s="169"/>
      <c r="AD379" s="169"/>
      <c r="AE379" s="169"/>
      <c r="AF379" s="169"/>
      <c r="AG379" s="169"/>
      <c r="AH379" s="169"/>
      <c r="AI379" s="169"/>
      <c r="AJ379" s="169"/>
      <c r="AK379" s="169"/>
      <c r="AL379" s="169"/>
      <c r="AM379" s="169"/>
      <c r="AN379" s="169"/>
      <c r="AO379" s="169"/>
      <c r="AP379" s="169"/>
      <c r="AQ379" s="169"/>
      <c r="AR379" s="169"/>
      <c r="AS379" s="169"/>
      <c r="AT379" s="169"/>
    </row>
    <row r="380" spans="1:46" customFormat="1" ht="82.5" x14ac:dyDescent="0.25">
      <c r="A380" s="523"/>
      <c r="B380" s="550"/>
      <c r="C380" s="19" t="s">
        <v>39</v>
      </c>
      <c r="D380" s="23" t="s">
        <v>324</v>
      </c>
      <c r="E380" s="19" t="s">
        <v>25</v>
      </c>
      <c r="F380" s="75">
        <v>95</v>
      </c>
      <c r="G380" s="184">
        <v>95</v>
      </c>
      <c r="H380" s="184">
        <f>IF(G380/F380*100&gt;100,100,G380/F380*100)</f>
        <v>100</v>
      </c>
      <c r="I380" s="18"/>
      <c r="J380" s="286"/>
      <c r="K380" s="23"/>
      <c r="L380" s="19"/>
      <c r="M380" s="19"/>
      <c r="N380" s="76"/>
      <c r="O380" s="26"/>
      <c r="P380" s="402"/>
      <c r="Q380" s="18"/>
      <c r="R380" s="474"/>
      <c r="S380" s="585"/>
      <c r="T380" s="169"/>
      <c r="U380" s="196"/>
      <c r="V380" s="169"/>
      <c r="W380" s="169"/>
      <c r="X380" s="169"/>
      <c r="Y380" s="169"/>
      <c r="Z380" s="169"/>
      <c r="AA380" s="169"/>
      <c r="AB380" s="169"/>
      <c r="AC380" s="169"/>
      <c r="AD380" s="169"/>
      <c r="AE380" s="169"/>
      <c r="AF380" s="169"/>
      <c r="AG380" s="169"/>
      <c r="AH380" s="169"/>
      <c r="AI380" s="169"/>
      <c r="AJ380" s="169"/>
      <c r="AK380" s="169"/>
      <c r="AL380" s="169"/>
      <c r="AM380" s="169"/>
      <c r="AN380" s="169"/>
      <c r="AO380" s="169"/>
      <c r="AP380" s="169"/>
      <c r="AQ380" s="169"/>
      <c r="AR380" s="169"/>
      <c r="AS380" s="169"/>
      <c r="AT380" s="169"/>
    </row>
    <row r="381" spans="1:46" s="101" customFormat="1" ht="33" x14ac:dyDescent="0.25">
      <c r="A381" s="523"/>
      <c r="B381" s="550"/>
      <c r="C381" s="36"/>
      <c r="D381" s="22" t="s">
        <v>6</v>
      </c>
      <c r="E381" s="36"/>
      <c r="F381" s="104"/>
      <c r="G381" s="105"/>
      <c r="H381" s="7"/>
      <c r="I381" s="7">
        <f>(H378+H379+H380)/3</f>
        <v>100</v>
      </c>
      <c r="J381" s="285"/>
      <c r="K381" s="22" t="s">
        <v>6</v>
      </c>
      <c r="L381" s="285"/>
      <c r="M381" s="285"/>
      <c r="N381" s="285"/>
      <c r="O381" s="7"/>
      <c r="P381" s="7">
        <f>O378</f>
        <v>100</v>
      </c>
      <c r="Q381" s="7">
        <f t="shared" si="54"/>
        <v>100</v>
      </c>
      <c r="R381" s="192" t="s">
        <v>31</v>
      </c>
      <c r="S381" s="585"/>
      <c r="T381" s="169"/>
      <c r="U381" s="196"/>
      <c r="V381" s="169"/>
      <c r="W381" s="169"/>
      <c r="X381" s="169"/>
      <c r="Y381" s="169"/>
      <c r="Z381" s="169"/>
      <c r="AA381" s="169"/>
      <c r="AB381" s="169"/>
      <c r="AC381" s="169"/>
      <c r="AD381" s="169"/>
      <c r="AE381" s="169"/>
      <c r="AF381" s="169"/>
      <c r="AG381" s="169"/>
      <c r="AH381" s="169"/>
      <c r="AI381" s="169"/>
      <c r="AJ381" s="169"/>
      <c r="AK381" s="169"/>
      <c r="AL381" s="169"/>
      <c r="AM381" s="169"/>
      <c r="AN381" s="169"/>
      <c r="AO381" s="169"/>
      <c r="AP381" s="169"/>
      <c r="AQ381" s="169"/>
      <c r="AR381" s="169"/>
      <c r="AS381" s="169"/>
      <c r="AT381" s="169"/>
    </row>
    <row r="382" spans="1:46" s="101" customFormat="1" ht="49.5" x14ac:dyDescent="0.25">
      <c r="A382" s="523"/>
      <c r="B382" s="550"/>
      <c r="C382" s="277" t="s">
        <v>28</v>
      </c>
      <c r="D382" s="24" t="s">
        <v>222</v>
      </c>
      <c r="E382" s="277"/>
      <c r="F382" s="221"/>
      <c r="G382" s="41"/>
      <c r="H382" s="281"/>
      <c r="I382" s="281"/>
      <c r="J382" s="274"/>
      <c r="K382" s="24" t="str">
        <f>D382</f>
        <v>Организация и проведение официальных спортивных мероприятий</v>
      </c>
      <c r="L382" s="274"/>
      <c r="M382" s="274"/>
      <c r="N382" s="274"/>
      <c r="O382" s="281"/>
      <c r="P382" s="281"/>
      <c r="Q382" s="281"/>
      <c r="R382" s="474"/>
      <c r="S382" s="585"/>
      <c r="T382" s="169"/>
      <c r="U382" s="196"/>
      <c r="V382" s="169"/>
      <c r="W382" s="169"/>
      <c r="X382" s="169"/>
      <c r="Y382" s="169"/>
      <c r="Z382" s="169"/>
      <c r="AA382" s="169"/>
      <c r="AB382" s="169"/>
      <c r="AC382" s="169"/>
      <c r="AD382" s="169"/>
      <c r="AE382" s="169"/>
      <c r="AF382" s="169"/>
      <c r="AG382" s="169"/>
      <c r="AH382" s="169"/>
      <c r="AI382" s="169"/>
      <c r="AJ382" s="169"/>
      <c r="AK382" s="169"/>
      <c r="AL382" s="169"/>
      <c r="AM382" s="169"/>
      <c r="AN382" s="169"/>
      <c r="AO382" s="169"/>
      <c r="AP382" s="169"/>
      <c r="AQ382" s="169"/>
      <c r="AR382" s="169"/>
      <c r="AS382" s="169"/>
      <c r="AT382" s="169"/>
    </row>
    <row r="383" spans="1:46" s="101" customFormat="1" ht="18.75" customHeight="1" x14ac:dyDescent="0.25">
      <c r="A383" s="523"/>
      <c r="B383" s="550"/>
      <c r="C383" s="277" t="s">
        <v>29</v>
      </c>
      <c r="D383" s="282" t="s">
        <v>218</v>
      </c>
      <c r="E383" s="19" t="s">
        <v>38</v>
      </c>
      <c r="F383" s="75">
        <v>200</v>
      </c>
      <c r="G383" s="106">
        <v>200</v>
      </c>
      <c r="H383" s="26">
        <f>IF(G383/F383*100&gt;100,100,G383/F383*100)</f>
        <v>100</v>
      </c>
      <c r="I383" s="281"/>
      <c r="J383" s="274" t="str">
        <f>C383</f>
        <v>3.1.</v>
      </c>
      <c r="K383" s="282" t="s">
        <v>40</v>
      </c>
      <c r="L383" s="277" t="s">
        <v>36</v>
      </c>
      <c r="M383" s="274">
        <v>3</v>
      </c>
      <c r="N383" s="274">
        <v>3</v>
      </c>
      <c r="O383" s="281">
        <f t="shared" si="53"/>
        <v>100</v>
      </c>
      <c r="P383" s="281"/>
      <c r="Q383" s="281"/>
      <c r="R383" s="474"/>
      <c r="S383" s="585"/>
      <c r="T383" s="169"/>
      <c r="U383" s="196"/>
      <c r="V383" s="169"/>
      <c r="W383" s="169"/>
      <c r="X383" s="169"/>
      <c r="Y383" s="169"/>
      <c r="Z383" s="169"/>
      <c r="AA383" s="169"/>
      <c r="AB383" s="169"/>
      <c r="AC383" s="169"/>
      <c r="AD383" s="169"/>
      <c r="AE383" s="169"/>
      <c r="AF383" s="169"/>
      <c r="AG383" s="169"/>
      <c r="AH383" s="169"/>
      <c r="AI383" s="169"/>
      <c r="AJ383" s="169"/>
      <c r="AK383" s="169"/>
      <c r="AL383" s="169"/>
      <c r="AM383" s="169"/>
      <c r="AN383" s="169"/>
      <c r="AO383" s="169"/>
      <c r="AP383" s="169"/>
      <c r="AQ383" s="169"/>
      <c r="AR383" s="169"/>
      <c r="AS383" s="169"/>
      <c r="AT383" s="169"/>
    </row>
    <row r="384" spans="1:46" s="101" customFormat="1" ht="82.5" x14ac:dyDescent="0.25">
      <c r="A384" s="523"/>
      <c r="B384" s="550"/>
      <c r="C384" s="277" t="s">
        <v>30</v>
      </c>
      <c r="D384" s="282" t="s">
        <v>320</v>
      </c>
      <c r="E384" s="19" t="s">
        <v>25</v>
      </c>
      <c r="F384" s="75">
        <v>5</v>
      </c>
      <c r="G384" s="75">
        <v>0</v>
      </c>
      <c r="H384" s="26">
        <v>100</v>
      </c>
      <c r="I384" s="281"/>
      <c r="J384" s="274"/>
      <c r="K384" s="24"/>
      <c r="L384" s="274"/>
      <c r="M384" s="274"/>
      <c r="N384" s="274"/>
      <c r="O384" s="281"/>
      <c r="P384" s="281"/>
      <c r="Q384" s="281"/>
      <c r="R384" s="474"/>
      <c r="S384" s="585"/>
      <c r="T384" s="169"/>
      <c r="U384" s="196"/>
      <c r="V384" s="169"/>
      <c r="W384" s="169"/>
      <c r="X384" s="169"/>
      <c r="Y384" s="169"/>
      <c r="Z384" s="169"/>
      <c r="AA384" s="169"/>
      <c r="AB384" s="169"/>
      <c r="AC384" s="169"/>
      <c r="AD384" s="169"/>
      <c r="AE384" s="169"/>
      <c r="AF384" s="169"/>
      <c r="AG384" s="169"/>
      <c r="AH384" s="169"/>
      <c r="AI384" s="169"/>
      <c r="AJ384" s="169"/>
      <c r="AK384" s="169"/>
      <c r="AL384" s="169"/>
      <c r="AM384" s="169"/>
      <c r="AN384" s="169"/>
      <c r="AO384" s="169"/>
      <c r="AP384" s="169"/>
      <c r="AQ384" s="169"/>
      <c r="AR384" s="169"/>
      <c r="AS384" s="169"/>
      <c r="AT384" s="169"/>
    </row>
    <row r="385" spans="1:46" s="101" customFormat="1" ht="99" x14ac:dyDescent="0.25">
      <c r="A385" s="523"/>
      <c r="B385" s="550"/>
      <c r="C385" s="277" t="s">
        <v>52</v>
      </c>
      <c r="D385" s="282" t="s">
        <v>507</v>
      </c>
      <c r="E385" s="19" t="s">
        <v>25</v>
      </c>
      <c r="F385" s="75">
        <v>7</v>
      </c>
      <c r="G385" s="75">
        <v>0</v>
      </c>
      <c r="H385" s="26">
        <v>100</v>
      </c>
      <c r="I385" s="281"/>
      <c r="J385" s="274"/>
      <c r="K385" s="24"/>
      <c r="L385" s="274"/>
      <c r="M385" s="274"/>
      <c r="N385" s="274"/>
      <c r="O385" s="281"/>
      <c r="P385" s="281"/>
      <c r="Q385" s="281"/>
      <c r="R385" s="474"/>
      <c r="S385" s="585"/>
      <c r="T385" s="169"/>
      <c r="U385" s="196"/>
      <c r="V385" s="169"/>
      <c r="W385" s="169"/>
      <c r="X385" s="169"/>
      <c r="Y385" s="169"/>
      <c r="Z385" s="169"/>
      <c r="AA385" s="169"/>
      <c r="AB385" s="169"/>
      <c r="AC385" s="169"/>
      <c r="AD385" s="169"/>
      <c r="AE385" s="169"/>
      <c r="AF385" s="169"/>
      <c r="AG385" s="169"/>
      <c r="AH385" s="169"/>
      <c r="AI385" s="169"/>
      <c r="AJ385" s="169"/>
      <c r="AK385" s="169"/>
      <c r="AL385" s="169"/>
      <c r="AM385" s="169"/>
      <c r="AN385" s="169"/>
      <c r="AO385" s="169"/>
      <c r="AP385" s="169"/>
      <c r="AQ385" s="169"/>
      <c r="AR385" s="169"/>
      <c r="AS385" s="169"/>
      <c r="AT385" s="169"/>
    </row>
    <row r="386" spans="1:46" s="16" customFormat="1" ht="33" x14ac:dyDescent="0.25">
      <c r="A386" s="524"/>
      <c r="B386" s="551"/>
      <c r="C386" s="187"/>
      <c r="D386" s="22" t="s">
        <v>6</v>
      </c>
      <c r="E386" s="36"/>
      <c r="F386" s="99"/>
      <c r="G386" s="102"/>
      <c r="H386" s="7"/>
      <c r="I386" s="7">
        <f>H383</f>
        <v>100</v>
      </c>
      <c r="J386" s="36"/>
      <c r="K386" s="22" t="s">
        <v>6</v>
      </c>
      <c r="L386" s="36"/>
      <c r="M386" s="100"/>
      <c r="N386" s="100"/>
      <c r="O386" s="7"/>
      <c r="P386" s="7">
        <f>O383</f>
        <v>100</v>
      </c>
      <c r="Q386" s="7">
        <f>(I386+P386)/2</f>
        <v>100</v>
      </c>
      <c r="R386" s="192" t="s">
        <v>31</v>
      </c>
      <c r="S386" s="586"/>
      <c r="T386" s="169"/>
      <c r="U386" s="196"/>
      <c r="V386" s="169"/>
      <c r="W386" s="169"/>
      <c r="X386" s="169"/>
      <c r="Y386" s="169"/>
      <c r="Z386" s="169"/>
      <c r="AA386" s="169"/>
      <c r="AB386" s="169"/>
      <c r="AC386" s="169"/>
      <c r="AD386" s="169"/>
      <c r="AE386" s="169"/>
      <c r="AF386" s="169"/>
      <c r="AG386" s="169"/>
      <c r="AH386" s="169"/>
      <c r="AI386" s="169"/>
      <c r="AJ386" s="169"/>
      <c r="AK386" s="169"/>
      <c r="AL386" s="169"/>
      <c r="AM386" s="169"/>
      <c r="AN386" s="169"/>
      <c r="AO386" s="169"/>
      <c r="AP386" s="169"/>
      <c r="AQ386" s="169"/>
      <c r="AR386" s="169"/>
      <c r="AS386" s="169"/>
      <c r="AT386" s="169"/>
    </row>
    <row r="387" spans="1:46" customFormat="1" ht="49.5" x14ac:dyDescent="0.25">
      <c r="A387" s="522" t="s">
        <v>86</v>
      </c>
      <c r="B387" s="540" t="s">
        <v>226</v>
      </c>
      <c r="C387" s="286" t="s">
        <v>12</v>
      </c>
      <c r="D387" s="25" t="s">
        <v>534</v>
      </c>
      <c r="E387" s="286"/>
      <c r="F387" s="78"/>
      <c r="G387" s="83"/>
      <c r="H387" s="18"/>
      <c r="I387" s="18"/>
      <c r="J387" s="286" t="s">
        <v>12</v>
      </c>
      <c r="K387" s="25" t="str">
        <f>D387</f>
        <v>Организация физкультурно-спортивной работы по месту жительства граждан</v>
      </c>
      <c r="L387" s="286"/>
      <c r="M387" s="286"/>
      <c r="N387" s="286"/>
      <c r="O387" s="18"/>
      <c r="P387" s="18"/>
      <c r="Q387" s="18"/>
      <c r="R387" s="284"/>
      <c r="S387" s="581" t="s">
        <v>286</v>
      </c>
      <c r="T387" s="169"/>
      <c r="U387" s="196"/>
      <c r="V387" s="169"/>
      <c r="W387" s="169"/>
      <c r="X387" s="169"/>
      <c r="Y387" s="169"/>
      <c r="Z387" s="169"/>
      <c r="AA387" s="169"/>
      <c r="AB387" s="169"/>
      <c r="AC387" s="169"/>
      <c r="AD387" s="169"/>
      <c r="AE387" s="169"/>
      <c r="AF387" s="169"/>
      <c r="AG387" s="169"/>
      <c r="AH387" s="169"/>
      <c r="AI387" s="169"/>
      <c r="AJ387" s="169"/>
      <c r="AK387" s="169"/>
      <c r="AL387" s="169"/>
      <c r="AM387" s="169"/>
      <c r="AN387" s="169"/>
      <c r="AO387" s="169"/>
      <c r="AP387" s="169"/>
      <c r="AQ387" s="169"/>
      <c r="AR387" s="169"/>
      <c r="AS387" s="169"/>
      <c r="AT387" s="169"/>
    </row>
    <row r="388" spans="1:46" customFormat="1" ht="18.75" customHeight="1" x14ac:dyDescent="0.25">
      <c r="A388" s="523"/>
      <c r="B388" s="550"/>
      <c r="C388" s="79" t="s">
        <v>7</v>
      </c>
      <c r="D388" s="23" t="s">
        <v>51</v>
      </c>
      <c r="E388" s="19" t="s">
        <v>41</v>
      </c>
      <c r="F388" s="75">
        <v>3</v>
      </c>
      <c r="G388" s="19">
        <v>0</v>
      </c>
      <c r="H388" s="26">
        <v>100</v>
      </c>
      <c r="I388" s="18"/>
      <c r="J388" s="19" t="s">
        <v>7</v>
      </c>
      <c r="K388" s="23" t="s">
        <v>224</v>
      </c>
      <c r="L388" s="19" t="s">
        <v>36</v>
      </c>
      <c r="M388" s="19">
        <v>453</v>
      </c>
      <c r="N388" s="19">
        <v>453</v>
      </c>
      <c r="O388" s="26">
        <f t="shared" si="53"/>
        <v>100</v>
      </c>
      <c r="P388" s="286"/>
      <c r="Q388" s="18"/>
      <c r="R388" s="474"/>
      <c r="S388" s="585"/>
      <c r="T388" s="169"/>
      <c r="U388" s="196"/>
      <c r="V388" s="169"/>
      <c r="W388" s="169"/>
      <c r="X388" s="169"/>
      <c r="Y388" s="169"/>
      <c r="Z388" s="169"/>
      <c r="AA388" s="169"/>
      <c r="AB388" s="169"/>
      <c r="AC388" s="169"/>
      <c r="AD388" s="169"/>
      <c r="AE388" s="169"/>
      <c r="AF388" s="169"/>
      <c r="AG388" s="169"/>
      <c r="AH388" s="169"/>
      <c r="AI388" s="169"/>
      <c r="AJ388" s="169"/>
      <c r="AK388" s="169"/>
      <c r="AL388" s="169"/>
      <c r="AM388" s="169"/>
      <c r="AN388" s="169"/>
      <c r="AO388" s="169"/>
      <c r="AP388" s="169"/>
      <c r="AQ388" s="169"/>
      <c r="AR388" s="169"/>
      <c r="AS388" s="169"/>
      <c r="AT388" s="169"/>
    </row>
    <row r="389" spans="1:46" s="16" customFormat="1" ht="33" x14ac:dyDescent="0.25">
      <c r="A389" s="523"/>
      <c r="B389" s="550"/>
      <c r="C389" s="187"/>
      <c r="D389" s="22" t="s">
        <v>6</v>
      </c>
      <c r="E389" s="36"/>
      <c r="F389" s="99"/>
      <c r="G389" s="102"/>
      <c r="H389" s="7"/>
      <c r="I389" s="7">
        <f>H388</f>
        <v>100</v>
      </c>
      <c r="J389" s="36"/>
      <c r="K389" s="22" t="s">
        <v>6</v>
      </c>
      <c r="L389" s="36"/>
      <c r="M389" s="100"/>
      <c r="N389" s="100"/>
      <c r="O389" s="7"/>
      <c r="P389" s="7">
        <f>O388</f>
        <v>100</v>
      </c>
      <c r="Q389" s="7">
        <f>(I389+P389)/2</f>
        <v>100</v>
      </c>
      <c r="R389" s="192" t="s">
        <v>31</v>
      </c>
      <c r="S389" s="585"/>
      <c r="T389" s="169"/>
      <c r="U389" s="196"/>
      <c r="V389" s="169"/>
      <c r="W389" s="169"/>
      <c r="X389" s="169"/>
      <c r="Y389" s="169"/>
      <c r="Z389" s="169"/>
      <c r="AA389" s="169"/>
      <c r="AB389" s="169"/>
      <c r="AC389" s="169"/>
      <c r="AD389" s="169"/>
      <c r="AE389" s="169"/>
      <c r="AF389" s="169"/>
      <c r="AG389" s="169"/>
      <c r="AH389" s="169"/>
      <c r="AI389" s="169"/>
      <c r="AJ389" s="169"/>
      <c r="AK389" s="169"/>
      <c r="AL389" s="169"/>
      <c r="AM389" s="169"/>
      <c r="AN389" s="169"/>
      <c r="AO389" s="169"/>
      <c r="AP389" s="169"/>
      <c r="AQ389" s="169"/>
      <c r="AR389" s="169"/>
      <c r="AS389" s="169"/>
      <c r="AT389" s="169"/>
    </row>
    <row r="390" spans="1:46" customFormat="1" ht="33" x14ac:dyDescent="0.25">
      <c r="A390" s="523"/>
      <c r="B390" s="550"/>
      <c r="C390" s="286" t="s">
        <v>13</v>
      </c>
      <c r="D390" s="25" t="s">
        <v>216</v>
      </c>
      <c r="E390" s="19"/>
      <c r="F390" s="75"/>
      <c r="G390" s="106"/>
      <c r="H390" s="18"/>
      <c r="I390" s="18"/>
      <c r="J390" s="286" t="str">
        <f>C390</f>
        <v>II</v>
      </c>
      <c r="K390" s="25" t="str">
        <f>D390</f>
        <v>Обеспечение доступа к объектам спорта</v>
      </c>
      <c r="L390" s="286"/>
      <c r="M390" s="286"/>
      <c r="N390" s="77"/>
      <c r="O390" s="18"/>
      <c r="P390" s="18"/>
      <c r="Q390" s="18"/>
      <c r="R390" s="474"/>
      <c r="S390" s="585"/>
      <c r="T390" s="169"/>
      <c r="U390" s="196"/>
      <c r="V390" s="169"/>
      <c r="W390" s="169"/>
      <c r="X390" s="169"/>
      <c r="Y390" s="169"/>
      <c r="Z390" s="169"/>
      <c r="AA390" s="169"/>
      <c r="AB390" s="169"/>
      <c r="AC390" s="169"/>
      <c r="AD390" s="169"/>
      <c r="AE390" s="169"/>
      <c r="AF390" s="169"/>
      <c r="AG390" s="169"/>
      <c r="AH390" s="169"/>
      <c r="AI390" s="169"/>
      <c r="AJ390" s="169"/>
      <c r="AK390" s="169"/>
      <c r="AL390" s="169"/>
      <c r="AM390" s="169"/>
      <c r="AN390" s="169"/>
      <c r="AO390" s="169"/>
      <c r="AP390" s="169"/>
      <c r="AQ390" s="169"/>
      <c r="AR390" s="169"/>
      <c r="AS390" s="169"/>
      <c r="AT390" s="169"/>
    </row>
    <row r="391" spans="1:46" customFormat="1" ht="18.75" customHeight="1" x14ac:dyDescent="0.25">
      <c r="A391" s="523"/>
      <c r="B391" s="550"/>
      <c r="C391" s="19" t="s">
        <v>14</v>
      </c>
      <c r="D391" s="23" t="s">
        <v>51</v>
      </c>
      <c r="E391" s="19" t="s">
        <v>41</v>
      </c>
      <c r="F391" s="75">
        <v>3</v>
      </c>
      <c r="G391" s="19">
        <v>0</v>
      </c>
      <c r="H391" s="26">
        <v>100</v>
      </c>
      <c r="I391" s="18"/>
      <c r="J391" s="19" t="str">
        <f>C391</f>
        <v>2.1.</v>
      </c>
      <c r="K391" s="23" t="s">
        <v>319</v>
      </c>
      <c r="L391" s="19" t="s">
        <v>36</v>
      </c>
      <c r="M391" s="19">
        <v>20</v>
      </c>
      <c r="N391" s="76">
        <v>20</v>
      </c>
      <c r="O391" s="26">
        <f t="shared" si="53"/>
        <v>100</v>
      </c>
      <c r="P391" s="402"/>
      <c r="Q391" s="18"/>
      <c r="R391" s="474"/>
      <c r="S391" s="585"/>
      <c r="T391" s="169"/>
      <c r="U391" s="196"/>
      <c r="V391" s="169"/>
      <c r="W391" s="169"/>
      <c r="X391" s="169"/>
      <c r="Y391" s="169"/>
      <c r="Z391" s="169"/>
      <c r="AA391" s="169"/>
      <c r="AB391" s="169"/>
      <c r="AC391" s="169"/>
      <c r="AD391" s="169"/>
      <c r="AE391" s="169"/>
      <c r="AF391" s="169"/>
      <c r="AG391" s="169"/>
      <c r="AH391" s="169"/>
      <c r="AI391" s="169"/>
      <c r="AJ391" s="169"/>
      <c r="AK391" s="169"/>
      <c r="AL391" s="169"/>
      <c r="AM391" s="169"/>
      <c r="AN391" s="169"/>
      <c r="AO391" s="169"/>
      <c r="AP391" s="169"/>
      <c r="AQ391" s="169"/>
      <c r="AR391" s="169"/>
      <c r="AS391" s="169"/>
      <c r="AT391" s="169"/>
    </row>
    <row r="392" spans="1:46" customFormat="1" ht="99" x14ac:dyDescent="0.25">
      <c r="A392" s="523"/>
      <c r="B392" s="550"/>
      <c r="C392" s="19" t="s">
        <v>15</v>
      </c>
      <c r="D392" s="23" t="s">
        <v>421</v>
      </c>
      <c r="E392" s="19" t="s">
        <v>25</v>
      </c>
      <c r="F392" s="75">
        <v>100</v>
      </c>
      <c r="G392" s="106">
        <v>100</v>
      </c>
      <c r="H392" s="26">
        <f>IF(G392/F392*100&gt;100,100,G392/F392*100)</f>
        <v>100</v>
      </c>
      <c r="I392" s="18"/>
      <c r="J392" s="286"/>
      <c r="K392" s="23"/>
      <c r="L392" s="19"/>
      <c r="M392" s="19"/>
      <c r="N392" s="76"/>
      <c r="O392" s="26"/>
      <c r="P392" s="402"/>
      <c r="Q392" s="18"/>
      <c r="R392" s="474"/>
      <c r="S392" s="585"/>
      <c r="T392" s="169"/>
      <c r="U392" s="196"/>
      <c r="V392" s="169"/>
      <c r="W392" s="169"/>
      <c r="X392" s="169"/>
      <c r="Y392" s="169"/>
      <c r="Z392" s="169"/>
      <c r="AA392" s="169"/>
      <c r="AB392" s="169"/>
      <c r="AC392" s="169"/>
      <c r="AD392" s="169"/>
      <c r="AE392" s="169"/>
      <c r="AF392" s="169"/>
      <c r="AG392" s="169"/>
      <c r="AH392" s="169"/>
      <c r="AI392" s="169"/>
      <c r="AJ392" s="169"/>
      <c r="AK392" s="169"/>
      <c r="AL392" s="169"/>
      <c r="AM392" s="169"/>
      <c r="AN392" s="169"/>
      <c r="AO392" s="169"/>
      <c r="AP392" s="169"/>
      <c r="AQ392" s="169"/>
      <c r="AR392" s="169"/>
      <c r="AS392" s="169"/>
      <c r="AT392" s="169"/>
    </row>
    <row r="393" spans="1:46" customFormat="1" ht="82.5" x14ac:dyDescent="0.25">
      <c r="A393" s="523"/>
      <c r="B393" s="550"/>
      <c r="C393" s="19" t="s">
        <v>39</v>
      </c>
      <c r="D393" s="23" t="s">
        <v>324</v>
      </c>
      <c r="E393" s="19" t="s">
        <v>25</v>
      </c>
      <c r="F393" s="75">
        <v>98</v>
      </c>
      <c r="G393" s="106">
        <v>98</v>
      </c>
      <c r="H393" s="26">
        <f>IF(G393/F393*100&gt;100,100,G393/F393*100)</f>
        <v>100</v>
      </c>
      <c r="I393" s="18"/>
      <c r="J393" s="286"/>
      <c r="K393" s="23"/>
      <c r="L393" s="19"/>
      <c r="M393" s="19"/>
      <c r="N393" s="76"/>
      <c r="O393" s="26"/>
      <c r="P393" s="402"/>
      <c r="Q393" s="18"/>
      <c r="R393" s="474"/>
      <c r="S393" s="585"/>
      <c r="T393" s="169"/>
      <c r="U393" s="196"/>
      <c r="V393" s="169"/>
      <c r="W393" s="169"/>
      <c r="X393" s="169"/>
      <c r="Y393" s="169"/>
      <c r="Z393" s="169"/>
      <c r="AA393" s="169"/>
      <c r="AB393" s="169"/>
      <c r="AC393" s="169"/>
      <c r="AD393" s="169"/>
      <c r="AE393" s="169"/>
      <c r="AF393" s="169"/>
      <c r="AG393" s="169"/>
      <c r="AH393" s="169"/>
      <c r="AI393" s="169"/>
      <c r="AJ393" s="169"/>
      <c r="AK393" s="169"/>
      <c r="AL393" s="169"/>
      <c r="AM393" s="169"/>
      <c r="AN393" s="169"/>
      <c r="AO393" s="169"/>
      <c r="AP393" s="169"/>
      <c r="AQ393" s="169"/>
      <c r="AR393" s="169"/>
      <c r="AS393" s="169"/>
      <c r="AT393" s="169"/>
    </row>
    <row r="394" spans="1:46" s="101" customFormat="1" ht="33" x14ac:dyDescent="0.25">
      <c r="A394" s="523"/>
      <c r="B394" s="550"/>
      <c r="C394" s="36"/>
      <c r="D394" s="22" t="s">
        <v>6</v>
      </c>
      <c r="E394" s="36"/>
      <c r="F394" s="104"/>
      <c r="G394" s="105"/>
      <c r="H394" s="7"/>
      <c r="I394" s="7">
        <f>(H391+H392+H393)/3</f>
        <v>100</v>
      </c>
      <c r="J394" s="285"/>
      <c r="K394" s="22" t="s">
        <v>6</v>
      </c>
      <c r="L394" s="285"/>
      <c r="M394" s="285"/>
      <c r="N394" s="285"/>
      <c r="O394" s="7"/>
      <c r="P394" s="7">
        <f>O391</f>
        <v>100</v>
      </c>
      <c r="Q394" s="7">
        <f t="shared" ref="Q394" si="55">(I394+P394)/2</f>
        <v>100</v>
      </c>
      <c r="R394" s="192" t="s">
        <v>31</v>
      </c>
      <c r="S394" s="585"/>
      <c r="T394" s="169"/>
      <c r="U394" s="196"/>
      <c r="V394" s="169"/>
      <c r="W394" s="169"/>
      <c r="X394" s="169"/>
      <c r="Y394" s="169"/>
      <c r="Z394" s="169"/>
      <c r="AA394" s="169"/>
      <c r="AB394" s="169"/>
      <c r="AC394" s="169"/>
      <c r="AD394" s="169"/>
      <c r="AE394" s="169"/>
      <c r="AF394" s="169"/>
      <c r="AG394" s="169"/>
      <c r="AH394" s="169"/>
      <c r="AI394" s="169"/>
      <c r="AJ394" s="169"/>
      <c r="AK394" s="169"/>
      <c r="AL394" s="169"/>
      <c r="AM394" s="169"/>
      <c r="AN394" s="169"/>
      <c r="AO394" s="169"/>
      <c r="AP394" s="169"/>
      <c r="AQ394" s="169"/>
      <c r="AR394" s="169"/>
      <c r="AS394" s="169"/>
      <c r="AT394" s="169"/>
    </row>
    <row r="395" spans="1:46" customFormat="1" ht="49.5" x14ac:dyDescent="0.25">
      <c r="A395" s="523"/>
      <c r="B395" s="550"/>
      <c r="C395" s="286" t="s">
        <v>28</v>
      </c>
      <c r="D395" s="25" t="s">
        <v>217</v>
      </c>
      <c r="E395" s="19"/>
      <c r="F395" s="75"/>
      <c r="G395" s="106"/>
      <c r="H395" s="18"/>
      <c r="I395" s="281"/>
      <c r="J395" s="286" t="str">
        <f>C395</f>
        <v>III</v>
      </c>
      <c r="K395" s="25" t="str">
        <f>D395</f>
        <v xml:space="preserve">Организация и проведение официальных спортивных мероприятий </v>
      </c>
      <c r="L395" s="19"/>
      <c r="M395" s="19"/>
      <c r="N395" s="19"/>
      <c r="O395" s="18"/>
      <c r="P395" s="18"/>
      <c r="Q395" s="18"/>
      <c r="R395" s="474"/>
      <c r="S395" s="585"/>
      <c r="T395" s="169"/>
      <c r="U395" s="196"/>
      <c r="V395" s="169"/>
      <c r="W395" s="169"/>
      <c r="X395" s="169"/>
      <c r="Y395" s="169"/>
      <c r="Z395" s="169"/>
      <c r="AA395" s="169"/>
      <c r="AB395" s="169"/>
      <c r="AC395" s="169"/>
      <c r="AD395" s="169"/>
      <c r="AE395" s="169"/>
      <c r="AF395" s="169"/>
      <c r="AG395" s="169"/>
      <c r="AH395" s="169"/>
      <c r="AI395" s="169"/>
      <c r="AJ395" s="169"/>
      <c r="AK395" s="169"/>
      <c r="AL395" s="169"/>
      <c r="AM395" s="169"/>
      <c r="AN395" s="169"/>
      <c r="AO395" s="169"/>
      <c r="AP395" s="169"/>
      <c r="AQ395" s="169"/>
      <c r="AR395" s="169"/>
      <c r="AS395" s="169"/>
      <c r="AT395" s="169"/>
    </row>
    <row r="396" spans="1:46" customFormat="1" ht="18.75" customHeight="1" x14ac:dyDescent="0.25">
      <c r="A396" s="523"/>
      <c r="B396" s="550"/>
      <c r="C396" s="19" t="s">
        <v>29</v>
      </c>
      <c r="D396" s="23" t="s">
        <v>218</v>
      </c>
      <c r="E396" s="19" t="s">
        <v>38</v>
      </c>
      <c r="F396" s="75">
        <v>1400</v>
      </c>
      <c r="G396" s="106">
        <v>1468</v>
      </c>
      <c r="H396" s="26">
        <f>IF(G396/F396*100&gt;100,100,G396/F396*100)</f>
        <v>100</v>
      </c>
      <c r="I396" s="18"/>
      <c r="J396" s="19" t="str">
        <f>C396</f>
        <v>3.1.</v>
      </c>
      <c r="K396" s="23" t="s">
        <v>40</v>
      </c>
      <c r="L396" s="19" t="s">
        <v>36</v>
      </c>
      <c r="M396" s="19">
        <v>8</v>
      </c>
      <c r="N396" s="19">
        <v>8</v>
      </c>
      <c r="O396" s="26">
        <f t="shared" si="53"/>
        <v>100</v>
      </c>
      <c r="P396" s="18"/>
      <c r="Q396" s="18"/>
      <c r="R396" s="474"/>
      <c r="S396" s="585"/>
      <c r="T396" s="169"/>
      <c r="U396" s="196"/>
      <c r="V396" s="169"/>
      <c r="W396" s="169"/>
      <c r="X396" s="169"/>
      <c r="Y396" s="169"/>
      <c r="Z396" s="169"/>
      <c r="AA396" s="169"/>
      <c r="AB396" s="169"/>
      <c r="AC396" s="169"/>
      <c r="AD396" s="169"/>
      <c r="AE396" s="169"/>
      <c r="AF396" s="169"/>
      <c r="AG396" s="169"/>
      <c r="AH396" s="169"/>
      <c r="AI396" s="169"/>
      <c r="AJ396" s="169"/>
      <c r="AK396" s="169"/>
      <c r="AL396" s="169"/>
      <c r="AM396" s="169"/>
      <c r="AN396" s="169"/>
      <c r="AO396" s="169"/>
      <c r="AP396" s="169"/>
      <c r="AQ396" s="169"/>
      <c r="AR396" s="169"/>
      <c r="AS396" s="169"/>
      <c r="AT396" s="169"/>
    </row>
    <row r="397" spans="1:46" customFormat="1" ht="82.5" x14ac:dyDescent="0.25">
      <c r="A397" s="523"/>
      <c r="B397" s="550"/>
      <c r="C397" s="19" t="s">
        <v>30</v>
      </c>
      <c r="D397" s="23" t="s">
        <v>320</v>
      </c>
      <c r="E397" s="19" t="s">
        <v>25</v>
      </c>
      <c r="F397" s="75">
        <v>5</v>
      </c>
      <c r="G397" s="75">
        <v>0</v>
      </c>
      <c r="H397" s="26">
        <f>IF(G397/F397*100&gt;100,100,G397/F397*100)</f>
        <v>0</v>
      </c>
      <c r="I397" s="18"/>
      <c r="J397" s="19"/>
      <c r="K397" s="23"/>
      <c r="L397" s="19"/>
      <c r="M397" s="12"/>
      <c r="N397" s="12"/>
      <c r="O397" s="26"/>
      <c r="P397" s="18"/>
      <c r="Q397" s="18"/>
      <c r="R397" s="474"/>
      <c r="S397" s="585"/>
      <c r="T397" s="169"/>
      <c r="U397" s="196"/>
      <c r="V397" s="169"/>
      <c r="W397" s="169"/>
      <c r="X397" s="169"/>
      <c r="Y397" s="169"/>
      <c r="Z397" s="169"/>
      <c r="AA397" s="169"/>
      <c r="AB397" s="169"/>
      <c r="AC397" s="169"/>
      <c r="AD397" s="169"/>
      <c r="AE397" s="169"/>
      <c r="AF397" s="169"/>
      <c r="AG397" s="169"/>
      <c r="AH397" s="169"/>
      <c r="AI397" s="169"/>
      <c r="AJ397" s="169"/>
      <c r="AK397" s="169"/>
      <c r="AL397" s="169"/>
      <c r="AM397" s="169"/>
      <c r="AN397" s="169"/>
      <c r="AO397" s="169"/>
      <c r="AP397" s="169"/>
      <c r="AQ397" s="169"/>
      <c r="AR397" s="169"/>
      <c r="AS397" s="169"/>
      <c r="AT397" s="169"/>
    </row>
    <row r="398" spans="1:46" customFormat="1" ht="99" x14ac:dyDescent="0.25">
      <c r="A398" s="523"/>
      <c r="B398" s="550"/>
      <c r="C398" s="19" t="s">
        <v>52</v>
      </c>
      <c r="D398" s="23" t="s">
        <v>507</v>
      </c>
      <c r="E398" s="19" t="s">
        <v>25</v>
      </c>
      <c r="F398" s="75">
        <v>7</v>
      </c>
      <c r="G398" s="75">
        <v>0</v>
      </c>
      <c r="H398" s="26">
        <f>IF(G398/F398*100&gt;100,100,G398/F398*100)</f>
        <v>0</v>
      </c>
      <c r="I398" s="18"/>
      <c r="J398" s="19"/>
      <c r="K398" s="23"/>
      <c r="L398" s="19"/>
      <c r="M398" s="12"/>
      <c r="N398" s="97"/>
      <c r="O398" s="26"/>
      <c r="P398" s="18"/>
      <c r="Q398" s="18"/>
      <c r="R398" s="474"/>
      <c r="S398" s="585"/>
      <c r="T398" s="169"/>
      <c r="U398" s="196"/>
      <c r="V398" s="169"/>
      <c r="W398" s="169"/>
      <c r="X398" s="169"/>
      <c r="Y398" s="169"/>
      <c r="Z398" s="169"/>
      <c r="AA398" s="169"/>
      <c r="AB398" s="169"/>
      <c r="AC398" s="169"/>
      <c r="AD398" s="169"/>
      <c r="AE398" s="169"/>
      <c r="AF398" s="169"/>
      <c r="AG398" s="169"/>
      <c r="AH398" s="169"/>
      <c r="AI398" s="169"/>
      <c r="AJ398" s="169"/>
      <c r="AK398" s="169"/>
      <c r="AL398" s="169"/>
      <c r="AM398" s="169"/>
      <c r="AN398" s="169"/>
      <c r="AO398" s="169"/>
      <c r="AP398" s="169"/>
      <c r="AQ398" s="169"/>
      <c r="AR398" s="169"/>
      <c r="AS398" s="169"/>
      <c r="AT398" s="169"/>
    </row>
    <row r="399" spans="1:46" s="101" customFormat="1" ht="33" x14ac:dyDescent="0.25">
      <c r="A399" s="523"/>
      <c r="B399" s="550"/>
      <c r="C399" s="36"/>
      <c r="D399" s="22" t="s">
        <v>6</v>
      </c>
      <c r="E399" s="36"/>
      <c r="F399" s="104"/>
      <c r="G399" s="105"/>
      <c r="H399" s="7"/>
      <c r="I399" s="7">
        <v>100</v>
      </c>
      <c r="J399" s="285"/>
      <c r="K399" s="22" t="s">
        <v>6</v>
      </c>
      <c r="L399" s="285"/>
      <c r="M399" s="285"/>
      <c r="N399" s="285"/>
      <c r="O399" s="7"/>
      <c r="P399" s="7">
        <f>O396</f>
        <v>100</v>
      </c>
      <c r="Q399" s="7">
        <f t="shared" ref="Q399" si="56">(I399+P399)/2</f>
        <v>100</v>
      </c>
      <c r="R399" s="192" t="s">
        <v>31</v>
      </c>
      <c r="S399" s="585"/>
      <c r="T399" s="169"/>
      <c r="U399" s="196"/>
      <c r="V399" s="169"/>
      <c r="W399" s="169"/>
      <c r="X399" s="169"/>
      <c r="Y399" s="169"/>
      <c r="Z399" s="169"/>
      <c r="AA399" s="169"/>
      <c r="AB399" s="169"/>
      <c r="AC399" s="169"/>
      <c r="AD399" s="169"/>
      <c r="AE399" s="169"/>
      <c r="AF399" s="169"/>
      <c r="AG399" s="169"/>
      <c r="AH399" s="169"/>
      <c r="AI399" s="169"/>
      <c r="AJ399" s="169"/>
      <c r="AK399" s="169"/>
      <c r="AL399" s="169"/>
      <c r="AM399" s="169"/>
      <c r="AN399" s="169"/>
      <c r="AO399" s="169"/>
      <c r="AP399" s="169"/>
      <c r="AQ399" s="169"/>
      <c r="AR399" s="169"/>
      <c r="AS399" s="169"/>
      <c r="AT399" s="169"/>
    </row>
    <row r="400" spans="1:46" customFormat="1" ht="82.5" x14ac:dyDescent="0.25">
      <c r="A400" s="523"/>
      <c r="B400" s="550"/>
      <c r="C400" s="286" t="s">
        <v>42</v>
      </c>
      <c r="D400" s="25" t="s">
        <v>219</v>
      </c>
      <c r="E400" s="19"/>
      <c r="F400" s="75"/>
      <c r="G400" s="106"/>
      <c r="H400" s="18"/>
      <c r="I400" s="281"/>
      <c r="J400" s="286" t="str">
        <f>C400</f>
        <v>IV</v>
      </c>
      <c r="K400" s="25" t="str">
        <f>D400</f>
        <v>Организация и проведение официальных физкультурных (физкультурно-оздоровительных) мероприятий</v>
      </c>
      <c r="L400" s="286"/>
      <c r="M400" s="286"/>
      <c r="N400" s="77"/>
      <c r="O400" s="18"/>
      <c r="P400" s="18"/>
      <c r="Q400" s="18"/>
      <c r="R400" s="474"/>
      <c r="S400" s="585"/>
      <c r="T400" s="169"/>
      <c r="U400" s="196"/>
      <c r="V400" s="169"/>
      <c r="W400" s="169"/>
      <c r="X400" s="169"/>
      <c r="Y400" s="169"/>
      <c r="Z400" s="169"/>
      <c r="AA400" s="169"/>
      <c r="AB400" s="169"/>
      <c r="AC400" s="169"/>
      <c r="AD400" s="169"/>
      <c r="AE400" s="169"/>
      <c r="AF400" s="169"/>
      <c r="AG400" s="169"/>
      <c r="AH400" s="169"/>
      <c r="AI400" s="169"/>
      <c r="AJ400" s="169"/>
      <c r="AK400" s="169"/>
      <c r="AL400" s="169"/>
      <c r="AM400" s="169"/>
      <c r="AN400" s="169"/>
      <c r="AO400" s="169"/>
      <c r="AP400" s="169"/>
      <c r="AQ400" s="169"/>
      <c r="AR400" s="169"/>
      <c r="AS400" s="169"/>
      <c r="AT400" s="169"/>
    </row>
    <row r="401" spans="1:43" customFormat="1" ht="18.75" customHeight="1" x14ac:dyDescent="0.25">
      <c r="A401" s="523"/>
      <c r="B401" s="550"/>
      <c r="C401" s="19" t="s">
        <v>43</v>
      </c>
      <c r="D401" s="23" t="s">
        <v>218</v>
      </c>
      <c r="E401" s="19" t="s">
        <v>38</v>
      </c>
      <c r="F401" s="75">
        <v>900</v>
      </c>
      <c r="G401" s="19">
        <v>923</v>
      </c>
      <c r="H401" s="26">
        <f>IF(G401/F401*100&gt;100,100,G401/F401*100)</f>
        <v>100</v>
      </c>
      <c r="I401" s="403"/>
      <c r="J401" s="19" t="str">
        <f>C401</f>
        <v>4.1.</v>
      </c>
      <c r="K401" s="23" t="s">
        <v>40</v>
      </c>
      <c r="L401" s="19" t="s">
        <v>36</v>
      </c>
      <c r="M401" s="19">
        <v>12</v>
      </c>
      <c r="N401" s="19">
        <v>12</v>
      </c>
      <c r="O401" s="26">
        <f t="shared" ref="O401:O413" si="57">IF(N401/M401*100&gt;110,110,N401/M401*100)</f>
        <v>100</v>
      </c>
      <c r="P401" s="402"/>
      <c r="Q401" s="18"/>
      <c r="R401" s="474"/>
      <c r="S401" s="585"/>
      <c r="U401" s="56"/>
    </row>
    <row r="402" spans="1:43" customFormat="1" ht="82.5" x14ac:dyDescent="0.25">
      <c r="A402" s="523"/>
      <c r="B402" s="550"/>
      <c r="C402" s="19" t="s">
        <v>138</v>
      </c>
      <c r="D402" s="23" t="s">
        <v>320</v>
      </c>
      <c r="E402" s="19" t="s">
        <v>25</v>
      </c>
      <c r="F402" s="75">
        <v>5</v>
      </c>
      <c r="G402" s="19">
        <v>0</v>
      </c>
      <c r="H402" s="26">
        <f>IF(G402/F402*100&gt;100,100,G402/F402*100)</f>
        <v>0</v>
      </c>
      <c r="I402" s="18"/>
      <c r="J402" s="286"/>
      <c r="K402" s="23"/>
      <c r="L402" s="19"/>
      <c r="M402" s="19"/>
      <c r="N402" s="19"/>
      <c r="O402" s="26"/>
      <c r="P402" s="286"/>
      <c r="Q402" s="18"/>
      <c r="R402" s="474"/>
      <c r="S402" s="585"/>
      <c r="U402" s="56"/>
    </row>
    <row r="403" spans="1:43" customFormat="1" ht="101.25" customHeight="1" x14ac:dyDescent="0.25">
      <c r="A403" s="523"/>
      <c r="B403" s="550"/>
      <c r="C403" s="19" t="s">
        <v>162</v>
      </c>
      <c r="D403" s="23" t="s">
        <v>507</v>
      </c>
      <c r="E403" s="19" t="s">
        <v>25</v>
      </c>
      <c r="F403" s="75">
        <v>7</v>
      </c>
      <c r="G403" s="19">
        <v>0</v>
      </c>
      <c r="H403" s="26">
        <f>IF(G403/F403*100&gt;100,100,G403/F403*100)</f>
        <v>0</v>
      </c>
      <c r="I403" s="18"/>
      <c r="J403" s="286"/>
      <c r="K403" s="23"/>
      <c r="L403" s="19"/>
      <c r="M403" s="19"/>
      <c r="N403" s="19"/>
      <c r="O403" s="26"/>
      <c r="P403" s="286"/>
      <c r="Q403" s="18"/>
      <c r="R403" s="474"/>
      <c r="S403" s="585"/>
      <c r="U403" s="56"/>
    </row>
    <row r="404" spans="1:43" s="101" customFormat="1" ht="33" x14ac:dyDescent="0.25">
      <c r="A404" s="523"/>
      <c r="B404" s="550"/>
      <c r="C404" s="36"/>
      <c r="D404" s="22" t="s">
        <v>6</v>
      </c>
      <c r="E404" s="36"/>
      <c r="F404" s="104"/>
      <c r="G404" s="105"/>
      <c r="H404" s="7"/>
      <c r="I404" s="7">
        <v>100</v>
      </c>
      <c r="J404" s="285"/>
      <c r="K404" s="22" t="s">
        <v>6</v>
      </c>
      <c r="L404" s="285"/>
      <c r="M404" s="285"/>
      <c r="N404" s="285"/>
      <c r="O404" s="7"/>
      <c r="P404" s="7">
        <f>O401</f>
        <v>100</v>
      </c>
      <c r="Q404" s="7">
        <f t="shared" ref="Q404:Q407" si="58">(I404+P404)/2</f>
        <v>100</v>
      </c>
      <c r="R404" s="192" t="s">
        <v>31</v>
      </c>
      <c r="S404" s="585"/>
      <c r="T404" s="169"/>
      <c r="U404" s="196"/>
      <c r="V404" s="169"/>
      <c r="W404" s="169"/>
      <c r="X404" s="169"/>
      <c r="Y404" s="169"/>
      <c r="Z404" s="169"/>
      <c r="AA404" s="169"/>
      <c r="AB404" s="169"/>
      <c r="AC404" s="169"/>
      <c r="AD404" s="169"/>
      <c r="AE404" s="169"/>
      <c r="AF404" s="169"/>
      <c r="AG404" s="169"/>
      <c r="AH404" s="169"/>
      <c r="AI404" s="169"/>
      <c r="AJ404" s="169"/>
      <c r="AK404" s="169"/>
      <c r="AL404" s="169"/>
      <c r="AM404" s="169"/>
      <c r="AN404" s="169"/>
      <c r="AO404" s="169"/>
      <c r="AP404" s="169"/>
      <c r="AQ404" s="169"/>
    </row>
    <row r="405" spans="1:43" customFormat="1" ht="49.5" x14ac:dyDescent="0.25">
      <c r="A405" s="523"/>
      <c r="B405" s="550"/>
      <c r="C405" s="286" t="s">
        <v>165</v>
      </c>
      <c r="D405" s="25" t="s">
        <v>315</v>
      </c>
      <c r="E405" s="19"/>
      <c r="F405" s="75"/>
      <c r="G405" s="106"/>
      <c r="H405" s="281"/>
      <c r="I405" s="281"/>
      <c r="J405" s="286" t="str">
        <f>C405</f>
        <v>V</v>
      </c>
      <c r="K405" s="25" t="str">
        <f>D405</f>
        <v>Организация мероприятий по подготовке спортивных сборных команд</v>
      </c>
      <c r="L405" s="286"/>
      <c r="M405" s="286"/>
      <c r="N405" s="286"/>
      <c r="O405" s="281"/>
      <c r="P405" s="281"/>
      <c r="Q405" s="281"/>
      <c r="R405" s="474"/>
      <c r="S405" s="585"/>
      <c r="T405" s="169"/>
      <c r="U405" s="196"/>
      <c r="V405" s="169"/>
      <c r="W405" s="169"/>
      <c r="X405" s="169"/>
      <c r="Y405" s="169"/>
      <c r="Z405" s="169"/>
      <c r="AA405" s="169"/>
      <c r="AB405" s="169"/>
      <c r="AC405" s="169"/>
      <c r="AD405" s="169"/>
      <c r="AE405" s="169"/>
      <c r="AF405" s="169"/>
      <c r="AG405" s="169"/>
      <c r="AH405" s="169"/>
      <c r="AI405" s="169"/>
      <c r="AJ405" s="169"/>
      <c r="AK405" s="169"/>
      <c r="AL405" s="169"/>
      <c r="AM405" s="169"/>
      <c r="AN405" s="169"/>
      <c r="AO405" s="169"/>
      <c r="AP405" s="169"/>
      <c r="AQ405" s="169"/>
    </row>
    <row r="406" spans="1:43" customFormat="1" ht="82.5" customHeight="1" x14ac:dyDescent="0.25">
      <c r="A406" s="523"/>
      <c r="B406" s="550"/>
      <c r="C406" s="19" t="s">
        <v>166</v>
      </c>
      <c r="D406" s="23" t="s">
        <v>450</v>
      </c>
      <c r="E406" s="19" t="s">
        <v>25</v>
      </c>
      <c r="F406" s="19">
        <v>95</v>
      </c>
      <c r="G406" s="19">
        <v>109</v>
      </c>
      <c r="H406" s="26">
        <f>IF(G406/F406*100&gt;100,100,G406/F406*100)</f>
        <v>100</v>
      </c>
      <c r="I406" s="18"/>
      <c r="J406" s="19" t="str">
        <f>C406</f>
        <v>5.1.</v>
      </c>
      <c r="K406" s="23" t="s">
        <v>451</v>
      </c>
      <c r="L406" s="19" t="s">
        <v>38</v>
      </c>
      <c r="M406" s="19">
        <v>80</v>
      </c>
      <c r="N406" s="19">
        <v>87</v>
      </c>
      <c r="O406" s="26">
        <f t="shared" si="57"/>
        <v>108.74999999999999</v>
      </c>
      <c r="P406" s="286"/>
      <c r="Q406" s="281"/>
      <c r="R406" s="474"/>
      <c r="S406" s="585"/>
      <c r="T406" s="169"/>
      <c r="U406" s="196"/>
      <c r="V406" s="169"/>
      <c r="W406" s="169"/>
      <c r="X406" s="169"/>
      <c r="Y406" s="169"/>
      <c r="Z406" s="169"/>
      <c r="AA406" s="169"/>
      <c r="AB406" s="169"/>
      <c r="AC406" s="169"/>
      <c r="AD406" s="169"/>
      <c r="AE406" s="169"/>
      <c r="AF406" s="169"/>
      <c r="AG406" s="169"/>
      <c r="AH406" s="169"/>
      <c r="AI406" s="169"/>
      <c r="AJ406" s="169"/>
      <c r="AK406" s="169"/>
      <c r="AL406" s="169"/>
      <c r="AM406" s="169"/>
      <c r="AN406" s="169"/>
      <c r="AO406" s="169"/>
      <c r="AP406" s="169"/>
      <c r="AQ406" s="169"/>
    </row>
    <row r="407" spans="1:43" s="101" customFormat="1" ht="33" x14ac:dyDescent="0.25">
      <c r="A407" s="524"/>
      <c r="B407" s="551"/>
      <c r="C407" s="36"/>
      <c r="D407" s="22" t="s">
        <v>6</v>
      </c>
      <c r="E407" s="36"/>
      <c r="F407" s="104"/>
      <c r="G407" s="105"/>
      <c r="H407" s="7"/>
      <c r="I407" s="7">
        <v>100</v>
      </c>
      <c r="J407" s="285"/>
      <c r="K407" s="22" t="s">
        <v>6</v>
      </c>
      <c r="L407" s="285"/>
      <c r="M407" s="285"/>
      <c r="N407" s="285"/>
      <c r="O407" s="7"/>
      <c r="P407" s="7">
        <f>O406</f>
        <v>108.74999999999999</v>
      </c>
      <c r="Q407" s="7">
        <f t="shared" si="58"/>
        <v>104.375</v>
      </c>
      <c r="R407" s="192" t="s">
        <v>31</v>
      </c>
      <c r="S407" s="586"/>
      <c r="T407" s="169"/>
      <c r="U407" s="196"/>
      <c r="V407" s="169"/>
      <c r="W407" s="169"/>
      <c r="X407" s="169"/>
      <c r="Y407" s="169"/>
      <c r="Z407" s="169"/>
      <c r="AA407" s="169"/>
      <c r="AB407" s="169"/>
      <c r="AC407" s="169"/>
      <c r="AD407" s="169"/>
      <c r="AE407" s="169"/>
      <c r="AF407" s="169"/>
      <c r="AG407" s="169"/>
      <c r="AH407" s="169"/>
      <c r="AI407" s="169"/>
      <c r="AJ407" s="169"/>
      <c r="AK407" s="169"/>
      <c r="AL407" s="169"/>
      <c r="AM407" s="169"/>
      <c r="AN407" s="169"/>
      <c r="AO407" s="169"/>
      <c r="AP407" s="169"/>
      <c r="AQ407" s="169"/>
    </row>
    <row r="408" spans="1:43" ht="132" x14ac:dyDescent="0.25">
      <c r="A408" s="547" t="s">
        <v>87</v>
      </c>
      <c r="B408" s="540" t="s">
        <v>317</v>
      </c>
      <c r="C408" s="286" t="s">
        <v>12</v>
      </c>
      <c r="D408" s="25" t="s">
        <v>420</v>
      </c>
      <c r="E408" s="286"/>
      <c r="F408" s="78"/>
      <c r="G408" s="286"/>
      <c r="H408" s="18"/>
      <c r="I408" s="18"/>
      <c r="J408" s="286" t="str">
        <f>C408</f>
        <v>I</v>
      </c>
      <c r="K408" s="25" t="s">
        <v>213</v>
      </c>
      <c r="L408" s="19"/>
      <c r="M408" s="19"/>
      <c r="N408" s="19"/>
      <c r="O408" s="18"/>
      <c r="P408" s="18"/>
      <c r="Q408" s="18"/>
      <c r="R408" s="284"/>
      <c r="S408" s="476" t="s">
        <v>287</v>
      </c>
    </row>
    <row r="409" spans="1:43" ht="66" x14ac:dyDescent="0.25">
      <c r="A409" s="548"/>
      <c r="B409" s="550"/>
      <c r="C409" s="19" t="s">
        <v>7</v>
      </c>
      <c r="D409" s="23" t="s">
        <v>362</v>
      </c>
      <c r="E409" s="19" t="s">
        <v>25</v>
      </c>
      <c r="F409" s="75">
        <v>90</v>
      </c>
      <c r="G409" s="19">
        <v>92</v>
      </c>
      <c r="H409" s="26">
        <f>IF(G409/F409*100&gt;100,100,G409/F409*100)</f>
        <v>100</v>
      </c>
      <c r="I409" s="19"/>
      <c r="J409" s="19" t="str">
        <f>C409</f>
        <v>1.1.</v>
      </c>
      <c r="K409" s="81" t="s">
        <v>205</v>
      </c>
      <c r="L409" s="19" t="s">
        <v>206</v>
      </c>
      <c r="M409" s="19">
        <v>37720</v>
      </c>
      <c r="N409" s="19">
        <v>34702</v>
      </c>
      <c r="O409" s="26">
        <f t="shared" si="57"/>
        <v>91.998939554612932</v>
      </c>
      <c r="P409" s="82"/>
      <c r="Q409" s="18"/>
      <c r="R409" s="474"/>
      <c r="S409" s="550"/>
    </row>
    <row r="410" spans="1:43" ht="82.5" x14ac:dyDescent="0.25">
      <c r="A410" s="548"/>
      <c r="B410" s="550"/>
      <c r="C410" s="19" t="s">
        <v>8</v>
      </c>
      <c r="D410" s="23" t="s">
        <v>363</v>
      </c>
      <c r="E410" s="19" t="s">
        <v>25</v>
      </c>
      <c r="F410" s="75">
        <v>90</v>
      </c>
      <c r="G410" s="19">
        <v>100</v>
      </c>
      <c r="H410" s="26">
        <f>IF(G410/F410*100&gt;100,100,G410/F410*100)</f>
        <v>100</v>
      </c>
      <c r="I410" s="19"/>
      <c r="J410" s="19"/>
      <c r="K410" s="81"/>
      <c r="L410" s="19"/>
      <c r="M410" s="19"/>
      <c r="N410" s="19"/>
      <c r="O410" s="26"/>
      <c r="P410" s="82"/>
      <c r="Q410" s="18"/>
      <c r="R410" s="474"/>
      <c r="S410" s="550"/>
    </row>
    <row r="411" spans="1:43" ht="33" x14ac:dyDescent="0.25">
      <c r="A411" s="548"/>
      <c r="B411" s="550"/>
      <c r="C411" s="36"/>
      <c r="D411" s="22" t="s">
        <v>6</v>
      </c>
      <c r="E411" s="36"/>
      <c r="F411" s="104"/>
      <c r="G411" s="105"/>
      <c r="H411" s="7"/>
      <c r="I411" s="7">
        <f>(H409+H410)/2</f>
        <v>100</v>
      </c>
      <c r="J411" s="285"/>
      <c r="K411" s="22" t="s">
        <v>6</v>
      </c>
      <c r="L411" s="285"/>
      <c r="M411" s="285"/>
      <c r="N411" s="285"/>
      <c r="O411" s="7"/>
      <c r="P411" s="7">
        <f>O409</f>
        <v>91.998939554612932</v>
      </c>
      <c r="Q411" s="7">
        <f t="shared" ref="Q411" si="59">(I411+P411)/2</f>
        <v>95.999469777306473</v>
      </c>
      <c r="R411" s="192" t="s">
        <v>376</v>
      </c>
      <c r="S411" s="550"/>
    </row>
    <row r="412" spans="1:43" ht="33" x14ac:dyDescent="0.25">
      <c r="A412" s="548"/>
      <c r="B412" s="550"/>
      <c r="C412" s="286" t="s">
        <v>13</v>
      </c>
      <c r="D412" s="25" t="s">
        <v>213</v>
      </c>
      <c r="E412" s="286"/>
      <c r="F412" s="78"/>
      <c r="G412" s="286"/>
      <c r="H412" s="18"/>
      <c r="I412" s="18"/>
      <c r="J412" s="286" t="str">
        <f>C412</f>
        <v>II</v>
      </c>
      <c r="K412" s="25" t="s">
        <v>213</v>
      </c>
      <c r="L412" s="19"/>
      <c r="M412" s="19"/>
      <c r="N412" s="19"/>
      <c r="O412" s="18"/>
      <c r="P412" s="18"/>
      <c r="Q412" s="18"/>
      <c r="R412" s="474"/>
      <c r="S412" s="550"/>
    </row>
    <row r="413" spans="1:43" ht="66" x14ac:dyDescent="0.25">
      <c r="A413" s="548"/>
      <c r="B413" s="550"/>
      <c r="C413" s="19" t="s">
        <v>14</v>
      </c>
      <c r="D413" s="23" t="s">
        <v>362</v>
      </c>
      <c r="E413" s="19" t="s">
        <v>25</v>
      </c>
      <c r="F413" s="75">
        <v>90</v>
      </c>
      <c r="G413" s="19">
        <v>92</v>
      </c>
      <c r="H413" s="26">
        <f>IF(G413/F413*100&gt;100,100,G413/F413*100)</f>
        <v>100</v>
      </c>
      <c r="I413" s="19"/>
      <c r="J413" s="19" t="str">
        <f>C413</f>
        <v>2.1.</v>
      </c>
      <c r="K413" s="81" t="s">
        <v>205</v>
      </c>
      <c r="L413" s="19" t="s">
        <v>206</v>
      </c>
      <c r="M413" s="19">
        <v>52020</v>
      </c>
      <c r="N413" s="19">
        <v>47858</v>
      </c>
      <c r="O413" s="26">
        <f t="shared" si="57"/>
        <v>91.999231064975007</v>
      </c>
      <c r="P413" s="82"/>
      <c r="Q413" s="18"/>
      <c r="R413" s="474"/>
      <c r="S413" s="550"/>
    </row>
    <row r="414" spans="1:43" ht="82.5" x14ac:dyDescent="0.25">
      <c r="A414" s="548"/>
      <c r="B414" s="550"/>
      <c r="C414" s="19" t="s">
        <v>15</v>
      </c>
      <c r="D414" s="23" t="s">
        <v>363</v>
      </c>
      <c r="E414" s="19" t="s">
        <v>25</v>
      </c>
      <c r="F414" s="75">
        <v>90</v>
      </c>
      <c r="G414" s="19">
        <v>100</v>
      </c>
      <c r="H414" s="26">
        <f>IF(G414/F414*100&gt;100,100,G414/F414*100)</f>
        <v>100</v>
      </c>
      <c r="I414" s="19"/>
      <c r="J414" s="19"/>
      <c r="K414" s="81"/>
      <c r="L414" s="19"/>
      <c r="M414" s="19"/>
      <c r="N414" s="19"/>
      <c r="O414" s="26"/>
      <c r="P414" s="82"/>
      <c r="Q414" s="18"/>
      <c r="R414" s="474"/>
      <c r="S414" s="550"/>
    </row>
    <row r="415" spans="1:43" ht="16.5" x14ac:dyDescent="0.25">
      <c r="A415" s="548"/>
      <c r="B415" s="550"/>
      <c r="C415" s="19"/>
      <c r="D415" s="23"/>
      <c r="E415" s="19"/>
      <c r="F415" s="75"/>
      <c r="G415" s="19"/>
      <c r="H415" s="26"/>
      <c r="I415" s="19"/>
      <c r="J415" s="19"/>
      <c r="K415" s="33"/>
      <c r="L415" s="19"/>
      <c r="M415" s="19"/>
      <c r="N415" s="19"/>
      <c r="O415" s="26"/>
      <c r="P415" s="161"/>
      <c r="Q415" s="18"/>
      <c r="R415" s="474"/>
      <c r="S415" s="550"/>
    </row>
    <row r="416" spans="1:43" ht="33" x14ac:dyDescent="0.25">
      <c r="A416" s="549"/>
      <c r="B416" s="551"/>
      <c r="C416" s="36"/>
      <c r="D416" s="22" t="s">
        <v>6</v>
      </c>
      <c r="E416" s="36"/>
      <c r="F416" s="104"/>
      <c r="G416" s="105"/>
      <c r="H416" s="7"/>
      <c r="I416" s="7">
        <f>(H413+H414)/2</f>
        <v>100</v>
      </c>
      <c r="J416" s="285"/>
      <c r="K416" s="22" t="s">
        <v>6</v>
      </c>
      <c r="L416" s="285"/>
      <c r="M416" s="285"/>
      <c r="N416" s="285"/>
      <c r="O416" s="7"/>
      <c r="P416" s="7">
        <f>O413</f>
        <v>91.999231064975007</v>
      </c>
      <c r="Q416" s="7">
        <f t="shared" ref="Q416" si="60">(I416+P416)/2</f>
        <v>95.999615532487496</v>
      </c>
      <c r="R416" s="192" t="s">
        <v>376</v>
      </c>
      <c r="S416" s="551"/>
    </row>
  </sheetData>
  <mergeCells count="59">
    <mergeCell ref="A387:A407"/>
    <mergeCell ref="B387:B407"/>
    <mergeCell ref="S387:S407"/>
    <mergeCell ref="A408:A416"/>
    <mergeCell ref="B408:B416"/>
    <mergeCell ref="S408:S416"/>
    <mergeCell ref="A366:A373"/>
    <mergeCell ref="B366:B373"/>
    <mergeCell ref="S366:S373"/>
    <mergeCell ref="A374:A386"/>
    <mergeCell ref="B374:B386"/>
    <mergeCell ref="S374:S386"/>
    <mergeCell ref="A335:A347"/>
    <mergeCell ref="B335:B347"/>
    <mergeCell ref="S335:S347"/>
    <mergeCell ref="A348:A365"/>
    <mergeCell ref="B348:B365"/>
    <mergeCell ref="S348:S365"/>
    <mergeCell ref="A268:A313"/>
    <mergeCell ref="B268:B313"/>
    <mergeCell ref="A314:A334"/>
    <mergeCell ref="B314:B334"/>
    <mergeCell ref="S314:S334"/>
    <mergeCell ref="S268:S313"/>
    <mergeCell ref="A223:A248"/>
    <mergeCell ref="B223:B248"/>
    <mergeCell ref="S223:S248"/>
    <mergeCell ref="A249:A267"/>
    <mergeCell ref="B249:B267"/>
    <mergeCell ref="S249:S267"/>
    <mergeCell ref="A163:A200"/>
    <mergeCell ref="B163:B200"/>
    <mergeCell ref="S163:S200"/>
    <mergeCell ref="A201:A222"/>
    <mergeCell ref="B201:B222"/>
    <mergeCell ref="S201:S222"/>
    <mergeCell ref="B83:B112"/>
    <mergeCell ref="S83:S112"/>
    <mergeCell ref="A113:A162"/>
    <mergeCell ref="B113:B162"/>
    <mergeCell ref="S113:S162"/>
    <mergeCell ref="A83:A112"/>
    <mergeCell ref="Q9:S9"/>
    <mergeCell ref="A12:A33"/>
    <mergeCell ref="B12:B33"/>
    <mergeCell ref="S12:S33"/>
    <mergeCell ref="A34:A82"/>
    <mergeCell ref="B34:B82"/>
    <mergeCell ref="S34:S82"/>
    <mergeCell ref="A8:A10"/>
    <mergeCell ref="B8:B10"/>
    <mergeCell ref="D8:S8"/>
    <mergeCell ref="D9:I9"/>
    <mergeCell ref="J9:P9"/>
    <mergeCell ref="B2:Q2"/>
    <mergeCell ref="B3:Q3"/>
    <mergeCell ref="B4:Q4"/>
    <mergeCell ref="B5:Q5"/>
    <mergeCell ref="B6:Q6"/>
  </mergeCells>
  <printOptions horizontalCentered="1"/>
  <pageMargins left="0.70866141732283472" right="0.27559055118110237" top="0.19685039370078741" bottom="0.19685039370078741" header="0.31496062992125984" footer="0.31496062992125984"/>
  <pageSetup paperSize="9" scale="36" fitToHeight="0" orientation="landscape" r:id="rId1"/>
  <rowBreaks count="3" manualBreakCount="3">
    <brk id="295" max="18" man="1"/>
    <brk id="312" max="18" man="1"/>
    <brk id="338" max="18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Q19"/>
  <sheetViews>
    <sheetView view="pageBreakPreview" zoomScale="60" zoomScaleNormal="70" workbookViewId="0">
      <pane xSplit="1" ySplit="1" topLeftCell="B2" activePane="bottomRight" state="frozen"/>
      <selection pane="topRight" activeCell="C1" sqref="C1"/>
      <selection pane="bottomLeft" activeCell="A17" sqref="A17"/>
      <selection pane="bottomRight" activeCell="G6" sqref="G6"/>
    </sheetView>
  </sheetViews>
  <sheetFormatPr defaultRowHeight="15" x14ac:dyDescent="0.25"/>
  <cols>
    <col min="1" max="1" width="13" customWidth="1"/>
    <col min="2" max="2" width="36.42578125" customWidth="1"/>
    <col min="3" max="3" width="18.85546875" customWidth="1"/>
    <col min="4" max="7" width="13.7109375" customWidth="1"/>
    <col min="8" max="8" width="10.7109375" customWidth="1"/>
    <col min="9" max="9" width="43.85546875" customWidth="1"/>
    <col min="10" max="10" width="20.5703125" customWidth="1"/>
    <col min="11" max="12" width="12.42578125" customWidth="1"/>
    <col min="13" max="13" width="12.5703125" customWidth="1"/>
    <col min="14" max="14" width="13.42578125" customWidth="1"/>
    <col min="15" max="15" width="19.140625" customWidth="1"/>
    <col min="16" max="16" width="20.5703125" customWidth="1"/>
    <col min="17" max="17" width="19.85546875" customWidth="1"/>
  </cols>
  <sheetData>
    <row r="1" spans="1:17" ht="16.5" x14ac:dyDescent="0.25">
      <c r="A1" s="478" t="s">
        <v>0</v>
      </c>
      <c r="B1" s="478"/>
      <c r="C1" s="478"/>
      <c r="D1" s="478"/>
      <c r="E1" s="478"/>
      <c r="F1" s="478"/>
      <c r="G1" s="478"/>
      <c r="H1" s="478"/>
      <c r="I1" s="478"/>
      <c r="J1" s="478"/>
      <c r="K1" s="478"/>
      <c r="L1" s="478"/>
      <c r="M1" s="478"/>
      <c r="N1" s="478"/>
      <c r="O1" s="478"/>
      <c r="P1" s="478"/>
      <c r="Q1" s="478"/>
    </row>
    <row r="2" spans="1:17" ht="16.5" customHeight="1" x14ac:dyDescent="0.25">
      <c r="A2" s="478" t="s">
        <v>32</v>
      </c>
      <c r="B2" s="478"/>
      <c r="C2" s="478"/>
      <c r="D2" s="478"/>
      <c r="E2" s="478"/>
      <c r="F2" s="478"/>
      <c r="G2" s="478"/>
      <c r="H2" s="478"/>
      <c r="I2" s="478"/>
      <c r="J2" s="478"/>
      <c r="K2" s="478"/>
      <c r="L2" s="478"/>
      <c r="M2" s="478"/>
      <c r="N2" s="478"/>
      <c r="O2" s="478"/>
      <c r="P2" s="478"/>
      <c r="Q2" s="478"/>
    </row>
    <row r="3" spans="1:17" ht="18.75" customHeight="1" x14ac:dyDescent="0.25">
      <c r="A3" s="596" t="s">
        <v>433</v>
      </c>
      <c r="B3" s="596"/>
      <c r="C3" s="596"/>
      <c r="D3" s="596"/>
      <c r="E3" s="596"/>
      <c r="F3" s="596"/>
      <c r="G3" s="596"/>
      <c r="H3" s="596"/>
      <c r="I3" s="596"/>
      <c r="J3" s="596"/>
      <c r="K3" s="596"/>
      <c r="L3" s="596"/>
      <c r="M3" s="596"/>
      <c r="N3" s="596"/>
      <c r="O3" s="596"/>
      <c r="P3" s="596"/>
      <c r="Q3" s="596"/>
    </row>
    <row r="4" spans="1:17" ht="16.5" customHeight="1" x14ac:dyDescent="0.25">
      <c r="A4" s="492" t="s">
        <v>33</v>
      </c>
      <c r="B4" s="492"/>
      <c r="C4" s="492"/>
      <c r="D4" s="492"/>
      <c r="E4" s="492"/>
      <c r="F4" s="492"/>
      <c r="G4" s="492"/>
      <c r="H4" s="492"/>
      <c r="I4" s="492"/>
      <c r="J4" s="492"/>
      <c r="K4" s="492"/>
      <c r="L4" s="492"/>
      <c r="M4" s="492"/>
      <c r="N4" s="492"/>
      <c r="O4" s="492"/>
      <c r="P4" s="492"/>
      <c r="Q4" s="492"/>
    </row>
    <row r="5" spans="1:17" ht="16.5" x14ac:dyDescent="0.25">
      <c r="A5" s="478" t="s">
        <v>510</v>
      </c>
      <c r="B5" s="478"/>
      <c r="C5" s="478"/>
      <c r="D5" s="478"/>
      <c r="E5" s="478"/>
      <c r="F5" s="478"/>
      <c r="G5" s="478"/>
      <c r="H5" s="478"/>
      <c r="I5" s="478"/>
      <c r="J5" s="478"/>
      <c r="K5" s="478"/>
      <c r="L5" s="478"/>
      <c r="M5" s="478"/>
      <c r="N5" s="478"/>
      <c r="O5" s="478"/>
      <c r="P5" s="478"/>
      <c r="Q5" s="478"/>
    </row>
    <row r="6" spans="1:17" ht="16.5" x14ac:dyDescent="0.25">
      <c r="A6" s="253"/>
      <c r="B6" s="253"/>
      <c r="C6" s="253"/>
      <c r="D6" s="253"/>
      <c r="E6" s="253"/>
      <c r="F6" s="253"/>
      <c r="G6" s="253"/>
      <c r="H6" s="253"/>
      <c r="I6" s="253"/>
      <c r="J6" s="253"/>
      <c r="K6" s="253"/>
      <c r="L6" s="253"/>
      <c r="M6" s="253"/>
      <c r="N6" s="253"/>
      <c r="O6" s="253"/>
      <c r="P6" s="27"/>
    </row>
    <row r="7" spans="1:17" ht="33" customHeight="1" x14ac:dyDescent="0.25">
      <c r="A7" s="487" t="s">
        <v>2</v>
      </c>
      <c r="B7" s="488"/>
      <c r="C7" s="488"/>
      <c r="D7" s="488"/>
      <c r="E7" s="488"/>
      <c r="F7" s="488"/>
      <c r="G7" s="488"/>
      <c r="H7" s="488"/>
      <c r="I7" s="488"/>
      <c r="J7" s="488"/>
      <c r="K7" s="488"/>
      <c r="L7" s="488"/>
      <c r="M7" s="488"/>
      <c r="N7" s="488"/>
      <c r="O7" s="488"/>
      <c r="P7" s="488"/>
      <c r="Q7" s="488"/>
    </row>
    <row r="8" spans="1:17" ht="41.25" customHeight="1" x14ac:dyDescent="0.25">
      <c r="A8" s="255"/>
      <c r="B8" s="480" t="s">
        <v>70</v>
      </c>
      <c r="C8" s="480"/>
      <c r="D8" s="480"/>
      <c r="E8" s="480"/>
      <c r="F8" s="480"/>
      <c r="G8" s="480"/>
      <c r="H8" s="480" t="s">
        <v>71</v>
      </c>
      <c r="I8" s="482"/>
      <c r="J8" s="482"/>
      <c r="K8" s="482"/>
      <c r="L8" s="482"/>
      <c r="M8" s="482"/>
      <c r="N8" s="482"/>
      <c r="O8" s="480" t="s">
        <v>24</v>
      </c>
      <c r="P8" s="480"/>
      <c r="Q8" s="481"/>
    </row>
    <row r="9" spans="1:17" ht="99" customHeight="1" x14ac:dyDescent="0.25">
      <c r="A9" s="255" t="s">
        <v>1</v>
      </c>
      <c r="B9" s="255" t="s">
        <v>5</v>
      </c>
      <c r="C9" s="255" t="s">
        <v>11</v>
      </c>
      <c r="D9" s="30" t="s">
        <v>54</v>
      </c>
      <c r="E9" s="30" t="s">
        <v>55</v>
      </c>
      <c r="F9" s="30" t="s">
        <v>56</v>
      </c>
      <c r="G9" s="30" t="s">
        <v>57</v>
      </c>
      <c r="H9" s="255" t="s">
        <v>1</v>
      </c>
      <c r="I9" s="255" t="s">
        <v>5</v>
      </c>
      <c r="J9" s="255" t="s">
        <v>11</v>
      </c>
      <c r="K9" s="30" t="s">
        <v>58</v>
      </c>
      <c r="L9" s="30" t="s">
        <v>59</v>
      </c>
      <c r="M9" s="30" t="s">
        <v>60</v>
      </c>
      <c r="N9" s="30" t="s">
        <v>61</v>
      </c>
      <c r="O9" s="30" t="s">
        <v>62</v>
      </c>
      <c r="P9" s="255" t="s">
        <v>439</v>
      </c>
      <c r="Q9" s="255" t="s">
        <v>440</v>
      </c>
    </row>
    <row r="10" spans="1:17" x14ac:dyDescent="0.25">
      <c r="A10" s="52">
        <v>1</v>
      </c>
      <c r="B10" s="52">
        <v>2</v>
      </c>
      <c r="C10" s="52">
        <v>3</v>
      </c>
      <c r="D10" s="52">
        <v>4</v>
      </c>
      <c r="E10" s="52">
        <v>5</v>
      </c>
      <c r="F10" s="52">
        <v>6</v>
      </c>
      <c r="G10" s="52">
        <v>7</v>
      </c>
      <c r="H10" s="52">
        <v>8</v>
      </c>
      <c r="I10" s="52">
        <v>9</v>
      </c>
      <c r="J10" s="52">
        <v>10</v>
      </c>
      <c r="K10" s="52">
        <v>11</v>
      </c>
      <c r="L10" s="52">
        <v>12</v>
      </c>
      <c r="M10" s="52">
        <v>13</v>
      </c>
      <c r="N10" s="52">
        <v>14</v>
      </c>
      <c r="O10" s="52">
        <v>15</v>
      </c>
      <c r="P10" s="52">
        <v>16</v>
      </c>
      <c r="Q10" s="52">
        <v>17</v>
      </c>
    </row>
    <row r="11" spans="1:17" ht="49.5" x14ac:dyDescent="0.25">
      <c r="A11" s="255" t="s">
        <v>12</v>
      </c>
      <c r="B11" s="70" t="s">
        <v>430</v>
      </c>
      <c r="C11" s="255"/>
      <c r="D11" s="255"/>
      <c r="E11" s="255"/>
      <c r="F11" s="18"/>
      <c r="G11" s="6"/>
      <c r="H11" s="255" t="s">
        <v>12</v>
      </c>
      <c r="I11" s="25" t="str">
        <f>B11</f>
        <v>Оказание туристско-информационных услуг 
(в стационарных условиях)</v>
      </c>
      <c r="J11" s="262"/>
      <c r="K11" s="19"/>
      <c r="L11" s="19"/>
      <c r="M11" s="18"/>
      <c r="N11" s="18"/>
      <c r="O11" s="258"/>
      <c r="P11" s="76"/>
      <c r="Q11" s="603" t="s">
        <v>511</v>
      </c>
    </row>
    <row r="12" spans="1:17" ht="33" x14ac:dyDescent="0.25">
      <c r="A12" s="39" t="s">
        <v>7</v>
      </c>
      <c r="B12" s="31" t="s">
        <v>431</v>
      </c>
      <c r="C12" s="167" t="s">
        <v>260</v>
      </c>
      <c r="D12" s="15">
        <v>100</v>
      </c>
      <c r="E12" s="15">
        <v>139</v>
      </c>
      <c r="F12" s="26">
        <f>IF(E12/D12*100&gt;100,100,E12/D12*100)</f>
        <v>100</v>
      </c>
      <c r="G12" s="39"/>
      <c r="H12" s="39" t="s">
        <v>7</v>
      </c>
      <c r="I12" s="23" t="s">
        <v>215</v>
      </c>
      <c r="J12" s="167" t="s">
        <v>260</v>
      </c>
      <c r="K12" s="154">
        <v>100</v>
      </c>
      <c r="L12" s="154">
        <v>124</v>
      </c>
      <c r="M12" s="26">
        <f t="shared" ref="M12" si="0">IF(L12/K12*100&gt;110,110,L12/K12*100)</f>
        <v>110</v>
      </c>
      <c r="N12" s="18"/>
      <c r="O12" s="258"/>
      <c r="P12" s="224"/>
      <c r="Q12" s="603"/>
    </row>
    <row r="13" spans="1:17" s="101" customFormat="1" ht="33" x14ac:dyDescent="0.25">
      <c r="A13" s="36"/>
      <c r="B13" s="22" t="s">
        <v>6</v>
      </c>
      <c r="C13" s="36"/>
      <c r="D13" s="104"/>
      <c r="E13" s="105"/>
      <c r="F13" s="7"/>
      <c r="G13" s="7">
        <f>F12</f>
        <v>100</v>
      </c>
      <c r="H13" s="475"/>
      <c r="I13" s="22" t="s">
        <v>6</v>
      </c>
      <c r="J13" s="475"/>
      <c r="K13" s="475"/>
      <c r="L13" s="475"/>
      <c r="M13" s="7"/>
      <c r="N13" s="7">
        <f>M12</f>
        <v>110</v>
      </c>
      <c r="O13" s="7">
        <f t="shared" ref="O13:O16" si="1">(G13+N13)/2</f>
        <v>105</v>
      </c>
      <c r="P13" s="181" t="s">
        <v>31</v>
      </c>
      <c r="Q13" s="603"/>
    </row>
    <row r="14" spans="1:17" ht="49.5" x14ac:dyDescent="0.25">
      <c r="A14" s="255" t="s">
        <v>13</v>
      </c>
      <c r="B14" s="70" t="s">
        <v>432</v>
      </c>
      <c r="C14" s="255"/>
      <c r="D14" s="255"/>
      <c r="E14" s="255"/>
      <c r="F14" s="18"/>
      <c r="G14" s="6"/>
      <c r="H14" s="255" t="str">
        <f>A14</f>
        <v>II</v>
      </c>
      <c r="I14" s="25" t="str">
        <f>B14</f>
        <v>Оказание туристско-информационных услуг 
(вне стационара)</v>
      </c>
      <c r="J14" s="262"/>
      <c r="K14" s="19"/>
      <c r="L14" s="19"/>
      <c r="M14" s="18"/>
      <c r="N14" s="18"/>
      <c r="O14" s="258"/>
      <c r="P14" s="225"/>
      <c r="Q14" s="603"/>
    </row>
    <row r="15" spans="1:17" ht="33.75" customHeight="1" x14ac:dyDescent="0.25">
      <c r="A15" s="39" t="s">
        <v>14</v>
      </c>
      <c r="B15" s="31" t="s">
        <v>51</v>
      </c>
      <c r="C15" s="167" t="s">
        <v>260</v>
      </c>
      <c r="D15" s="168">
        <v>0</v>
      </c>
      <c r="E15" s="168">
        <v>0</v>
      </c>
      <c r="F15" s="26">
        <v>100</v>
      </c>
      <c r="G15" s="39"/>
      <c r="H15" s="39" t="str">
        <f>A15</f>
        <v>2.1.</v>
      </c>
      <c r="I15" s="23" t="s">
        <v>215</v>
      </c>
      <c r="J15" s="167" t="s">
        <v>260</v>
      </c>
      <c r="K15" s="154">
        <v>5720</v>
      </c>
      <c r="L15" s="154">
        <v>6599</v>
      </c>
      <c r="M15" s="26">
        <f t="shared" ref="M15" si="2">IF(L15/K15*100&gt;110,110,L15/K15*100)</f>
        <v>110</v>
      </c>
      <c r="N15" s="18"/>
      <c r="O15" s="258"/>
      <c r="P15" s="225"/>
      <c r="Q15" s="603"/>
    </row>
    <row r="16" spans="1:17" s="101" customFormat="1" ht="33" x14ac:dyDescent="0.25">
      <c r="A16" s="36"/>
      <c r="B16" s="22" t="s">
        <v>6</v>
      </c>
      <c r="C16" s="36"/>
      <c r="D16" s="104"/>
      <c r="E16" s="105"/>
      <c r="F16" s="7"/>
      <c r="G16" s="7">
        <f>F15</f>
        <v>100</v>
      </c>
      <c r="H16" s="475"/>
      <c r="I16" s="22" t="s">
        <v>6</v>
      </c>
      <c r="J16" s="475"/>
      <c r="K16" s="475"/>
      <c r="L16" s="475"/>
      <c r="M16" s="7"/>
      <c r="N16" s="7">
        <f>M15</f>
        <v>110</v>
      </c>
      <c r="O16" s="7">
        <f t="shared" si="1"/>
        <v>105</v>
      </c>
      <c r="P16" s="181" t="s">
        <v>31</v>
      </c>
      <c r="Q16" s="603"/>
    </row>
    <row r="17" spans="1:17" ht="66" x14ac:dyDescent="0.25">
      <c r="A17" s="255" t="s">
        <v>28</v>
      </c>
      <c r="B17" s="70" t="s">
        <v>480</v>
      </c>
      <c r="C17" s="220"/>
      <c r="D17" s="221"/>
      <c r="E17" s="221"/>
      <c r="F17" s="258"/>
      <c r="G17" s="222"/>
      <c r="H17" s="255" t="str">
        <f>A17</f>
        <v>III</v>
      </c>
      <c r="I17" s="70" t="s">
        <v>480</v>
      </c>
      <c r="J17" s="220"/>
      <c r="K17" s="223"/>
      <c r="L17" s="223"/>
      <c r="M17" s="258"/>
      <c r="N17" s="258"/>
      <c r="O17" s="18"/>
      <c r="Q17" s="603"/>
    </row>
    <row r="18" spans="1:17" ht="16.5" x14ac:dyDescent="0.25">
      <c r="A18" s="39" t="s">
        <v>29</v>
      </c>
      <c r="B18" s="31" t="s">
        <v>51</v>
      </c>
      <c r="C18" s="167" t="s">
        <v>260</v>
      </c>
      <c r="D18" s="168">
        <v>0</v>
      </c>
      <c r="E18" s="168">
        <v>0</v>
      </c>
      <c r="F18" s="26">
        <v>100</v>
      </c>
      <c r="G18" s="39"/>
      <c r="H18" s="39" t="str">
        <f>A18</f>
        <v>3.1.</v>
      </c>
      <c r="I18" s="23" t="s">
        <v>215</v>
      </c>
      <c r="J18" s="167" t="s">
        <v>260</v>
      </c>
      <c r="K18" s="154">
        <v>13190</v>
      </c>
      <c r="L18" s="154">
        <v>486433</v>
      </c>
      <c r="M18" s="26">
        <f t="shared" ref="M18" si="3">IF(L18/K18*100&gt;110,110,L18/K18*100)</f>
        <v>110</v>
      </c>
      <c r="N18" s="18"/>
      <c r="O18" s="258"/>
      <c r="P18" s="225"/>
      <c r="Q18" s="603"/>
    </row>
    <row r="19" spans="1:17" s="101" customFormat="1" ht="33" x14ac:dyDescent="0.25">
      <c r="A19" s="36"/>
      <c r="B19" s="22" t="s">
        <v>6</v>
      </c>
      <c r="C19" s="36"/>
      <c r="D19" s="104"/>
      <c r="E19" s="105"/>
      <c r="F19" s="7"/>
      <c r="G19" s="7">
        <f>F18</f>
        <v>100</v>
      </c>
      <c r="H19" s="475"/>
      <c r="I19" s="22" t="s">
        <v>6</v>
      </c>
      <c r="J19" s="475"/>
      <c r="K19" s="475"/>
      <c r="L19" s="475"/>
      <c r="M19" s="7"/>
      <c r="N19" s="7">
        <f>M18</f>
        <v>110</v>
      </c>
      <c r="O19" s="7">
        <f t="shared" ref="O19" si="4">(G19+N19)/2</f>
        <v>105</v>
      </c>
      <c r="P19" s="181" t="s">
        <v>31</v>
      </c>
      <c r="Q19" s="603"/>
    </row>
  </sheetData>
  <mergeCells count="10">
    <mergeCell ref="B8:G8"/>
    <mergeCell ref="H8:N8"/>
    <mergeCell ref="O8:Q8"/>
    <mergeCell ref="Q11:Q19"/>
    <mergeCell ref="A1:Q1"/>
    <mergeCell ref="A2:Q2"/>
    <mergeCell ref="A3:Q3"/>
    <mergeCell ref="A4:Q4"/>
    <mergeCell ref="A5:Q5"/>
    <mergeCell ref="A7:Q7"/>
  </mergeCells>
  <printOptions horizontalCentered="1"/>
  <pageMargins left="0.19685039370078741" right="0.19685039370078741" top="0.43307086614173229" bottom="0.43307086614173229" header="0.31496062992125984" footer="0.31496062992125984"/>
  <pageSetup paperSize="9" scale="4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10</vt:i4>
      </vt:variant>
    </vt:vector>
  </HeadingPairs>
  <TitlesOfParts>
    <vt:vector size="17" baseType="lpstr">
      <vt:lpstr>2.1. СМИ 23</vt:lpstr>
      <vt:lpstr>+2.2. Транспорт 23</vt:lpstr>
      <vt:lpstr>+2.3. Молодежная политика 23</vt:lpstr>
      <vt:lpstr>+2.4. Образование 23</vt:lpstr>
      <vt:lpstr>+2.6. Культура и искусство 23</vt:lpstr>
      <vt:lpstr>+2.5. Физ. культура и спорт 23</vt:lpstr>
      <vt:lpstr>2.7 Центр развития туризма 23</vt:lpstr>
      <vt:lpstr>'+2.4. Образование 23'!Заголовки_для_печати</vt:lpstr>
      <vt:lpstr>'+2.5. Физ. культура и спорт 23'!Заголовки_для_печати</vt:lpstr>
      <vt:lpstr>'+2.6. Культура и искусство 23'!Заголовки_для_печати</vt:lpstr>
      <vt:lpstr>'+2.2. Транспорт 23'!Область_печати</vt:lpstr>
      <vt:lpstr>'+2.3. Молодежная политика 23'!Область_печати</vt:lpstr>
      <vt:lpstr>'+2.4. Образование 23'!Область_печати</vt:lpstr>
      <vt:lpstr>'+2.5. Физ. культура и спорт 23'!Область_печати</vt:lpstr>
      <vt:lpstr>'+2.6. Культура и искусство 23'!Область_печати</vt:lpstr>
      <vt:lpstr>'2.1. СМИ 23'!Область_печати</vt:lpstr>
      <vt:lpstr>'2.7 Центр развития туризма 23'!Область_печати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Воробьёва Надежда Павловна</dc:creator>
  <cp:lastModifiedBy>Воронина Марина Петровна</cp:lastModifiedBy>
  <cp:lastPrinted>2024-02-28T04:10:14Z</cp:lastPrinted>
  <dcterms:created xsi:type="dcterms:W3CDTF">2016-02-29T08:25:26Z</dcterms:created>
  <dcterms:modified xsi:type="dcterms:W3CDTF">2024-03-04T03:32:15Z</dcterms:modified>
</cp:coreProperties>
</file>