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"/>
    </mc:Choice>
  </mc:AlternateContent>
  <bookViews>
    <workbookView xWindow="0" yWindow="0" windowWidth="18765" windowHeight="12120" tabRatio="793" activeTab="14"/>
  </bookViews>
  <sheets>
    <sheet name="Янв" sheetId="16" r:id="rId1"/>
    <sheet name="Фев" sheetId="32" r:id="rId2"/>
    <sheet name="Март" sheetId="31" r:id="rId3"/>
    <sheet name="Апрель" sheetId="62" r:id="rId4"/>
    <sheet name="Май" sheetId="63" r:id="rId5"/>
    <sheet name="Июнь" sheetId="64" r:id="rId6"/>
    <sheet name="Июль" sheetId="66" r:id="rId7"/>
    <sheet name="Авг" sheetId="60" r:id="rId8"/>
    <sheet name="Сен" sheetId="65" r:id="rId9"/>
    <sheet name="Окт" sheetId="68" r:id="rId10"/>
    <sheet name="Ноя" sheetId="71" r:id="rId11"/>
    <sheet name="Cognos_Office_Connection_Cache" sheetId="59" state="veryHidden" r:id="rId12"/>
    <sheet name="Рейтинг" sheetId="73" r:id="rId13"/>
    <sheet name="Абсолют" sheetId="75" r:id="rId14"/>
    <sheet name="Городской турнир" sheetId="76" r:id="rId15"/>
    <sheet name="жереб." sheetId="42" state="hidden" r:id="rId16"/>
  </sheets>
  <definedNames>
    <definedName name="_xlnm._FilterDatabase" localSheetId="10" hidden="1">Ноя!$B$27:$N$35</definedName>
    <definedName name="ID" localSheetId="11" hidden="1">"e0b00e70-80a1-4381-9e6d-b47b863af4d7"</definedName>
    <definedName name="ID" localSheetId="15" hidden="1">"d43fbae4-9f34-4655-b6d6-8a38137a2e88"</definedName>
    <definedName name="ID" localSheetId="2" hidden="1">"c2625eb7-c7f7-443b-9da5-ecac06f5f21d"</definedName>
    <definedName name="ID" localSheetId="12" hidden="1">"c3619bae-8e7c-46c6-b28e-ad2f6146a2f9"</definedName>
    <definedName name="ID" localSheetId="1" hidden="1">"ddaa5bff-9c3b-4cc8-bed8-2f10f104b851"</definedName>
    <definedName name="ID" localSheetId="0" hidden="1">"f52e7a8b-1439-4d2e-ad06-fd6420315159"</definedName>
    <definedName name="_xlnm.Print_Area" localSheetId="15">жереб.!$A$1:$M$19</definedName>
    <definedName name="_xlnm.Print_Area" localSheetId="2">Март!$A$1:$N$42</definedName>
    <definedName name="_xlnm.Print_Area" localSheetId="12">Рейтинг!$A$1:$O$49</definedName>
    <definedName name="_xlnm.Print_Area" localSheetId="1">Фев!$A$1:$N$44</definedName>
    <definedName name="_xlnm.Print_Area" localSheetId="0">Янв!$A$1:$M$32</definedName>
  </definedNames>
  <calcPr calcId="162913"/>
</workbook>
</file>

<file path=xl/calcChain.xml><?xml version="1.0" encoding="utf-8"?>
<calcChain xmlns="http://schemas.openxmlformats.org/spreadsheetml/2006/main">
  <c r="D132" i="76" l="1"/>
  <c r="D131" i="76"/>
  <c r="D130" i="76"/>
  <c r="D129" i="76"/>
  <c r="D128" i="76"/>
  <c r="D127" i="76"/>
  <c r="D126" i="76"/>
  <c r="D125" i="76"/>
  <c r="D124" i="76"/>
  <c r="D123" i="76"/>
  <c r="D122" i="76"/>
  <c r="D121" i="76"/>
  <c r="H102" i="76"/>
  <c r="G102" i="76"/>
  <c r="F102" i="76"/>
  <c r="C102" i="76"/>
  <c r="C112" i="76" s="1"/>
  <c r="F101" i="76"/>
  <c r="H99" i="76"/>
  <c r="F99" i="76"/>
  <c r="F98" i="76"/>
  <c r="F93" i="76"/>
  <c r="C93" i="76"/>
  <c r="F92" i="76"/>
  <c r="C92" i="76"/>
  <c r="F90" i="76"/>
  <c r="C90" i="76"/>
  <c r="F89" i="76"/>
  <c r="C89" i="76"/>
  <c r="C99" i="76" s="1"/>
  <c r="F87" i="76"/>
  <c r="C87" i="76"/>
  <c r="C101" i="76" s="1"/>
  <c r="F86" i="76"/>
  <c r="C86" i="76"/>
  <c r="F84" i="76"/>
  <c r="C84" i="76"/>
  <c r="F83" i="76"/>
  <c r="C83" i="76"/>
  <c r="C98" i="76" s="1"/>
  <c r="F78" i="76"/>
  <c r="F77" i="76"/>
  <c r="G75" i="76"/>
  <c r="F75" i="76"/>
  <c r="G74" i="76"/>
  <c r="F74" i="76"/>
  <c r="G73" i="76"/>
  <c r="G72" i="76"/>
  <c r="F72" i="76"/>
  <c r="F71" i="76"/>
  <c r="H70" i="76"/>
  <c r="G70" i="76"/>
  <c r="G69" i="76"/>
  <c r="F69" i="76"/>
  <c r="H68" i="76" s="1"/>
  <c r="G68" i="76"/>
  <c r="F68" i="76"/>
  <c r="F65" i="76"/>
  <c r="F64" i="76"/>
  <c r="H69" i="76" s="1"/>
  <c r="F62" i="76"/>
  <c r="F61" i="76"/>
  <c r="F59" i="76"/>
  <c r="F58" i="76"/>
  <c r="F56" i="76"/>
  <c r="F55" i="76"/>
  <c r="I49" i="76"/>
  <c r="G49" i="76"/>
  <c r="E49" i="76"/>
  <c r="C49" i="76"/>
  <c r="I48" i="76"/>
  <c r="G48" i="76"/>
  <c r="E48" i="76"/>
  <c r="C48" i="76"/>
  <c r="I44" i="76"/>
  <c r="G44" i="76"/>
  <c r="E44" i="76"/>
  <c r="C44" i="76"/>
  <c r="I43" i="76"/>
  <c r="G43" i="76"/>
  <c r="E43" i="76"/>
  <c r="C43" i="76"/>
  <c r="S39" i="76"/>
  <c r="U39" i="76" s="1"/>
  <c r="Q39" i="76"/>
  <c r="P39" i="76"/>
  <c r="O39" i="76"/>
  <c r="C39" i="76"/>
  <c r="R38" i="76"/>
  <c r="Q38" i="76"/>
  <c r="S38" i="76" s="1"/>
  <c r="U38" i="76" s="1"/>
  <c r="P38" i="76"/>
  <c r="O38" i="76"/>
  <c r="L38" i="76"/>
  <c r="L39" i="76" s="1"/>
  <c r="E38" i="76"/>
  <c r="G37" i="76" s="1"/>
  <c r="C38" i="76"/>
  <c r="Q37" i="76"/>
  <c r="P37" i="76"/>
  <c r="O37" i="76"/>
  <c r="S37" i="76" s="1"/>
  <c r="U37" i="76" s="1"/>
  <c r="L37" i="76"/>
  <c r="E37" i="76"/>
  <c r="G39" i="76" s="1"/>
  <c r="C37" i="76"/>
  <c r="E39" i="76" s="1"/>
  <c r="G38" i="76" s="1"/>
  <c r="I33" i="76"/>
  <c r="G33" i="76"/>
  <c r="E33" i="76"/>
  <c r="C33" i="76"/>
  <c r="S32" i="76"/>
  <c r="U32" i="76" s="1"/>
  <c r="R32" i="76"/>
  <c r="Q32" i="76"/>
  <c r="P32" i="76"/>
  <c r="O32" i="76"/>
  <c r="I32" i="76"/>
  <c r="G32" i="76"/>
  <c r="E32" i="76"/>
  <c r="C32" i="76"/>
  <c r="Q31" i="76"/>
  <c r="P31" i="76"/>
  <c r="O31" i="76"/>
  <c r="S31" i="76" s="1"/>
  <c r="U31" i="76" s="1"/>
  <c r="I31" i="76"/>
  <c r="G31" i="76"/>
  <c r="E31" i="76"/>
  <c r="C31" i="76"/>
  <c r="R30" i="76"/>
  <c r="Q30" i="76"/>
  <c r="P30" i="76"/>
  <c r="O30" i="76"/>
  <c r="S30" i="76" s="1"/>
  <c r="U30" i="76" s="1"/>
  <c r="R29" i="76"/>
  <c r="Q29" i="76"/>
  <c r="P29" i="76"/>
  <c r="O29" i="76"/>
  <c r="S29" i="76" s="1"/>
  <c r="U29" i="76" s="1"/>
  <c r="R28" i="76"/>
  <c r="Q28" i="76"/>
  <c r="P28" i="76"/>
  <c r="S28" i="76" s="1"/>
  <c r="U28" i="76" s="1"/>
  <c r="O28" i="76"/>
  <c r="I28" i="76"/>
  <c r="G28" i="76"/>
  <c r="E28" i="76"/>
  <c r="C28" i="76"/>
  <c r="Q27" i="76"/>
  <c r="P27" i="76"/>
  <c r="S27" i="76" s="1"/>
  <c r="U27" i="76" s="1"/>
  <c r="O27" i="76"/>
  <c r="I27" i="76"/>
  <c r="G27" i="76"/>
  <c r="E27" i="76"/>
  <c r="C27" i="76"/>
  <c r="S26" i="76"/>
  <c r="U26" i="76" s="1"/>
  <c r="Q26" i="76"/>
  <c r="P26" i="76"/>
  <c r="O26" i="76"/>
  <c r="I26" i="76"/>
  <c r="G26" i="76"/>
  <c r="E26" i="76"/>
  <c r="C26" i="76"/>
  <c r="S25" i="76"/>
  <c r="U25" i="76" s="1"/>
  <c r="R25" i="76"/>
  <c r="Q25" i="76"/>
  <c r="P25" i="76"/>
  <c r="O25" i="76"/>
  <c r="R24" i="76"/>
  <c r="Q24" i="76"/>
  <c r="S24" i="76" s="1"/>
  <c r="U24" i="76" s="1"/>
  <c r="P24" i="76"/>
  <c r="O24" i="76"/>
  <c r="S23" i="76"/>
  <c r="U23" i="76" s="1"/>
  <c r="Q23" i="76"/>
  <c r="P23" i="76"/>
  <c r="O23" i="76"/>
  <c r="I23" i="76"/>
  <c r="G23" i="76"/>
  <c r="E23" i="76"/>
  <c r="C23" i="76"/>
  <c r="S22" i="76"/>
  <c r="U22" i="76" s="1"/>
  <c r="Q22" i="76"/>
  <c r="P22" i="76"/>
  <c r="O22" i="76"/>
  <c r="I22" i="76"/>
  <c r="G22" i="76"/>
  <c r="E22" i="76"/>
  <c r="C22" i="76"/>
  <c r="Q21" i="76"/>
  <c r="P21" i="76"/>
  <c r="O21" i="76"/>
  <c r="S21" i="76" s="1"/>
  <c r="U21" i="76" s="1"/>
  <c r="L21" i="76"/>
  <c r="L22" i="76" s="1"/>
  <c r="L23" i="76" s="1"/>
  <c r="L24" i="76" s="1"/>
  <c r="L25" i="76" s="1"/>
  <c r="L26" i="76" s="1"/>
  <c r="L27" i="76" s="1"/>
  <c r="L28" i="76" s="1"/>
  <c r="L29" i="76" s="1"/>
  <c r="L30" i="76" s="1"/>
  <c r="L31" i="76" s="1"/>
  <c r="L32" i="76" s="1"/>
  <c r="I21" i="76"/>
  <c r="G21" i="76"/>
  <c r="E21" i="76"/>
  <c r="C21" i="76"/>
  <c r="I17" i="76"/>
  <c r="G17" i="76"/>
  <c r="E17" i="76"/>
  <c r="C17" i="76"/>
  <c r="S16" i="76"/>
  <c r="U16" i="76" s="1"/>
  <c r="R16" i="76"/>
  <c r="Q16" i="76"/>
  <c r="P16" i="76"/>
  <c r="O16" i="76"/>
  <c r="I16" i="76"/>
  <c r="G16" i="76"/>
  <c r="E16" i="76"/>
  <c r="C16" i="76"/>
  <c r="R15" i="76"/>
  <c r="Q15" i="76"/>
  <c r="P15" i="76"/>
  <c r="O15" i="76"/>
  <c r="S15" i="76" s="1"/>
  <c r="U15" i="76" s="1"/>
  <c r="I15" i="76"/>
  <c r="G15" i="76"/>
  <c r="E15" i="76"/>
  <c r="C15" i="76"/>
  <c r="Q14" i="76"/>
  <c r="P14" i="76"/>
  <c r="S14" i="76" s="1"/>
  <c r="U14" i="76" s="1"/>
  <c r="O14" i="76"/>
  <c r="Q13" i="76"/>
  <c r="P13" i="76"/>
  <c r="S13" i="76" s="1"/>
  <c r="U13" i="76" s="1"/>
  <c r="O13" i="76"/>
  <c r="Q12" i="76"/>
  <c r="P12" i="76"/>
  <c r="O12" i="76"/>
  <c r="S12" i="76" s="1"/>
  <c r="U12" i="76" s="1"/>
  <c r="I12" i="76"/>
  <c r="G12" i="76"/>
  <c r="E12" i="76"/>
  <c r="C12" i="76"/>
  <c r="R11" i="76"/>
  <c r="Q11" i="76"/>
  <c r="P11" i="76"/>
  <c r="O11" i="76"/>
  <c r="S11" i="76" s="1"/>
  <c r="U11" i="76" s="1"/>
  <c r="I11" i="76"/>
  <c r="G11" i="76"/>
  <c r="E11" i="76"/>
  <c r="C11" i="76"/>
  <c r="R10" i="76"/>
  <c r="Q10" i="76"/>
  <c r="S10" i="76" s="1"/>
  <c r="U10" i="76" s="1"/>
  <c r="P10" i="76"/>
  <c r="O10" i="76"/>
  <c r="I10" i="76"/>
  <c r="G10" i="76"/>
  <c r="E10" i="76"/>
  <c r="C10" i="76"/>
  <c r="R9" i="76"/>
  <c r="Q9" i="76"/>
  <c r="P9" i="76"/>
  <c r="O9" i="76"/>
  <c r="S9" i="76" s="1"/>
  <c r="U9" i="76" s="1"/>
  <c r="U8" i="76"/>
  <c r="S8" i="76"/>
  <c r="R8" i="76"/>
  <c r="Q8" i="76"/>
  <c r="P8" i="76"/>
  <c r="O8" i="76"/>
  <c r="S7" i="76"/>
  <c r="U7" i="76" s="1"/>
  <c r="R7" i="76"/>
  <c r="Q7" i="76"/>
  <c r="P7" i="76"/>
  <c r="O7" i="76"/>
  <c r="I7" i="76"/>
  <c r="G7" i="76"/>
  <c r="E7" i="76"/>
  <c r="C7" i="76"/>
  <c r="R6" i="76"/>
  <c r="Q6" i="76"/>
  <c r="P6" i="76"/>
  <c r="O6" i="76"/>
  <c r="S6" i="76" s="1"/>
  <c r="U6" i="76" s="1"/>
  <c r="L6" i="76"/>
  <c r="L7" i="76" s="1"/>
  <c r="L8" i="76" s="1"/>
  <c r="L9" i="76" s="1"/>
  <c r="L10" i="76" s="1"/>
  <c r="L11" i="76" s="1"/>
  <c r="L12" i="76" s="1"/>
  <c r="L13" i="76" s="1"/>
  <c r="L14" i="76" s="1"/>
  <c r="L15" i="76" s="1"/>
  <c r="L16" i="76" s="1"/>
  <c r="I6" i="76"/>
  <c r="G6" i="76"/>
  <c r="E6" i="76"/>
  <c r="C6" i="76"/>
  <c r="R5" i="76"/>
  <c r="Q5" i="76"/>
  <c r="S5" i="76" s="1"/>
  <c r="U5" i="76" s="1"/>
  <c r="P5" i="76"/>
  <c r="O5" i="76"/>
  <c r="L5" i="76"/>
  <c r="I5" i="76"/>
  <c r="G5" i="76"/>
  <c r="E5" i="76"/>
  <c r="C5" i="76"/>
  <c r="G99" i="76" l="1"/>
  <c r="C109" i="76"/>
  <c r="G101" i="76"/>
  <c r="C111" i="76"/>
  <c r="G98" i="76"/>
  <c r="C108" i="76"/>
  <c r="Y18" i="75"/>
  <c r="Z18" i="75"/>
  <c r="AH18" i="75" s="1"/>
  <c r="AA18" i="75"/>
  <c r="AB18" i="75"/>
  <c r="AC18" i="75"/>
  <c r="AD18" i="75"/>
  <c r="AE18" i="75"/>
  <c r="AF18" i="75"/>
  <c r="AG18" i="75" s="1"/>
  <c r="Y13" i="75"/>
  <c r="Z13" i="75"/>
  <c r="AA13" i="75"/>
  <c r="AH13" i="75" s="1"/>
  <c r="AB13" i="75"/>
  <c r="AC13" i="75"/>
  <c r="AD13" i="75"/>
  <c r="AE13" i="75"/>
  <c r="AF13" i="75"/>
  <c r="Y17" i="75"/>
  <c r="Z17" i="75"/>
  <c r="AH17" i="75" s="1"/>
  <c r="AA17" i="75"/>
  <c r="AB17" i="75"/>
  <c r="AG17" i="75" s="1"/>
  <c r="AC17" i="75"/>
  <c r="AD17" i="75"/>
  <c r="AE17" i="75"/>
  <c r="AF17" i="75"/>
  <c r="Y11" i="75"/>
  <c r="Z11" i="75"/>
  <c r="AH11" i="75" s="1"/>
  <c r="AA11" i="75"/>
  <c r="AB11" i="75"/>
  <c r="AC11" i="75"/>
  <c r="AD11" i="75"/>
  <c r="AE11" i="75"/>
  <c r="AF11" i="75"/>
  <c r="AG11" i="75"/>
  <c r="Y12" i="75"/>
  <c r="Z12" i="75"/>
  <c r="AH12" i="75" s="1"/>
  <c r="AA12" i="75"/>
  <c r="AB12" i="75"/>
  <c r="AC12" i="75"/>
  <c r="AD12" i="75"/>
  <c r="AE12" i="75"/>
  <c r="AF12" i="75"/>
  <c r="AG12" i="75" s="1"/>
  <c r="Y16" i="75"/>
  <c r="AG16" i="75" s="1"/>
  <c r="Z16" i="75"/>
  <c r="AA16" i="75"/>
  <c r="AH16" i="75" s="1"/>
  <c r="AB16" i="75"/>
  <c r="AC16" i="75"/>
  <c r="AD16" i="75"/>
  <c r="AE16" i="75"/>
  <c r="AF16" i="75"/>
  <c r="Y10" i="75"/>
  <c r="Z10" i="75"/>
  <c r="AH10" i="75" s="1"/>
  <c r="AA10" i="75"/>
  <c r="AB10" i="75"/>
  <c r="AG10" i="75" s="1"/>
  <c r="AC10" i="75"/>
  <c r="AD10" i="75"/>
  <c r="AE10" i="75"/>
  <c r="AF10" i="75"/>
  <c r="Y15" i="75"/>
  <c r="Z15" i="75"/>
  <c r="AH15" i="75" s="1"/>
  <c r="AA15" i="75"/>
  <c r="AB15" i="75"/>
  <c r="AC15" i="75"/>
  <c r="AD15" i="75"/>
  <c r="AE15" i="75"/>
  <c r="AF15" i="75"/>
  <c r="AG15" i="75"/>
  <c r="Y19" i="75"/>
  <c r="AG19" i="75" s="1"/>
  <c r="Z19" i="75"/>
  <c r="AA19" i="75"/>
  <c r="AB19" i="75"/>
  <c r="AC19" i="75"/>
  <c r="AD19" i="75"/>
  <c r="AE19" i="75"/>
  <c r="Y9" i="75"/>
  <c r="Z9" i="75"/>
  <c r="AA9" i="75"/>
  <c r="AB9" i="75"/>
  <c r="AC9" i="75"/>
  <c r="AD9" i="75"/>
  <c r="AE9" i="75"/>
  <c r="AF9" i="75"/>
  <c r="AH9" i="75"/>
  <c r="AF19" i="75"/>
  <c r="AH19" i="75"/>
  <c r="Y14" i="75"/>
  <c r="Z14" i="75"/>
  <c r="AH14" i="75" s="1"/>
  <c r="AA14" i="75"/>
  <c r="AG14" i="75" s="1"/>
  <c r="AB14" i="75"/>
  <c r="AC14" i="75"/>
  <c r="AD14" i="75"/>
  <c r="AE14" i="75"/>
  <c r="AF14" i="75"/>
  <c r="Y8" i="75"/>
  <c r="AG8" i="75" s="1"/>
  <c r="Z8" i="75"/>
  <c r="AA8" i="75"/>
  <c r="AH8" i="75" s="1"/>
  <c r="AB8" i="75"/>
  <c r="AC8" i="75"/>
  <c r="AD8" i="75"/>
  <c r="AE8" i="75"/>
  <c r="AF8" i="75"/>
  <c r="AG9" i="75"/>
  <c r="R24" i="75"/>
  <c r="P24" i="75"/>
  <c r="N24" i="75"/>
  <c r="L24" i="75"/>
  <c r="H24" i="75"/>
  <c r="F24" i="75"/>
  <c r="D24" i="75"/>
  <c r="B24" i="75"/>
  <c r="R23" i="75"/>
  <c r="P23" i="75"/>
  <c r="N23" i="75"/>
  <c r="L23" i="75"/>
  <c r="H23" i="75"/>
  <c r="F23" i="75"/>
  <c r="D23" i="75"/>
  <c r="B23" i="75"/>
  <c r="R22" i="75"/>
  <c r="P22" i="75"/>
  <c r="N22" i="75"/>
  <c r="L22" i="75"/>
  <c r="H22" i="75"/>
  <c r="F22" i="75"/>
  <c r="D22" i="75"/>
  <c r="B22" i="75"/>
  <c r="R19" i="75"/>
  <c r="P19" i="75"/>
  <c r="N19" i="75"/>
  <c r="L19" i="75"/>
  <c r="H19" i="75"/>
  <c r="F19" i="75"/>
  <c r="D19" i="75"/>
  <c r="B19" i="75"/>
  <c r="R18" i="75"/>
  <c r="P18" i="75"/>
  <c r="N18" i="75"/>
  <c r="L18" i="75"/>
  <c r="H18" i="75"/>
  <c r="F18" i="75"/>
  <c r="D18" i="75"/>
  <c r="B18" i="75"/>
  <c r="R17" i="75"/>
  <c r="P17" i="75"/>
  <c r="N17" i="75"/>
  <c r="L17" i="75"/>
  <c r="H17" i="75"/>
  <c r="F17" i="75"/>
  <c r="D17" i="75"/>
  <c r="B17" i="75"/>
  <c r="R14" i="75"/>
  <c r="P14" i="75"/>
  <c r="N14" i="75"/>
  <c r="L14" i="75"/>
  <c r="H14" i="75"/>
  <c r="F14" i="75"/>
  <c r="D14" i="75"/>
  <c r="B14" i="75"/>
  <c r="R13" i="75"/>
  <c r="P13" i="75"/>
  <c r="N13" i="75"/>
  <c r="L13" i="75"/>
  <c r="H13" i="75"/>
  <c r="F13" i="75"/>
  <c r="D13" i="75"/>
  <c r="B13" i="75"/>
  <c r="R12" i="75"/>
  <c r="P12" i="75"/>
  <c r="N12" i="75"/>
  <c r="L12" i="75"/>
  <c r="H12" i="75"/>
  <c r="F12" i="75"/>
  <c r="D12" i="75"/>
  <c r="B12" i="75"/>
  <c r="R9" i="75"/>
  <c r="P9" i="75"/>
  <c r="N9" i="75"/>
  <c r="L9" i="75"/>
  <c r="H9" i="75"/>
  <c r="F9" i="75"/>
  <c r="D9" i="75"/>
  <c r="B9" i="75"/>
  <c r="R8" i="75"/>
  <c r="P8" i="75"/>
  <c r="N8" i="75"/>
  <c r="L8" i="75"/>
  <c r="H8" i="75"/>
  <c r="F8" i="75"/>
  <c r="D8" i="75"/>
  <c r="B8" i="75"/>
  <c r="R7" i="75"/>
  <c r="P7" i="75"/>
  <c r="N7" i="75"/>
  <c r="L7" i="75"/>
  <c r="H7" i="75"/>
  <c r="F7" i="75"/>
  <c r="D7" i="75"/>
  <c r="B7" i="75"/>
  <c r="T14" i="73"/>
  <c r="R14" i="73"/>
  <c r="L32" i="66"/>
  <c r="K32" i="66"/>
  <c r="J32" i="66"/>
  <c r="L31" i="66"/>
  <c r="K31" i="66"/>
  <c r="J31" i="66"/>
  <c r="K19" i="66"/>
  <c r="J19" i="66"/>
  <c r="L19" i="66"/>
  <c r="K17" i="66"/>
  <c r="J17" i="66"/>
  <c r="L17" i="66" s="1"/>
  <c r="K14" i="66"/>
  <c r="J14" i="66"/>
  <c r="N14" i="66" s="1"/>
  <c r="L14" i="66"/>
  <c r="K12" i="66"/>
  <c r="J12" i="66"/>
  <c r="L12" i="66" s="1"/>
  <c r="K9" i="66"/>
  <c r="J9" i="66"/>
  <c r="L9" i="66"/>
  <c r="K7" i="66"/>
  <c r="J7" i="66"/>
  <c r="L7" i="66" s="1"/>
  <c r="C18" i="73"/>
  <c r="L30" i="71"/>
  <c r="K30" i="71"/>
  <c r="J30" i="71"/>
  <c r="N30" i="71"/>
  <c r="K19" i="71"/>
  <c r="J19" i="71"/>
  <c r="L19" i="71" s="1"/>
  <c r="K6" i="71"/>
  <c r="J6" i="71"/>
  <c r="L6" i="71" s="1"/>
  <c r="N6" i="71"/>
  <c r="K16" i="71"/>
  <c r="J16" i="71"/>
  <c r="L16" i="71" s="1"/>
  <c r="N16" i="71"/>
  <c r="K9" i="71"/>
  <c r="J9" i="71"/>
  <c r="N9" i="71"/>
  <c r="K15" i="71"/>
  <c r="J15" i="71"/>
  <c r="L15" i="71" s="1"/>
  <c r="K22" i="71"/>
  <c r="J22" i="71"/>
  <c r="N22" i="71"/>
  <c r="K18" i="71"/>
  <c r="J18" i="71"/>
  <c r="N18" i="71" s="1"/>
  <c r="K10" i="71"/>
  <c r="J10" i="71"/>
  <c r="N10" i="71"/>
  <c r="K21" i="71"/>
  <c r="J21" i="71"/>
  <c r="L21" i="71" s="1"/>
  <c r="K20" i="71"/>
  <c r="J20" i="71"/>
  <c r="L20" i="71" s="1"/>
  <c r="N20" i="71"/>
  <c r="L10" i="71"/>
  <c r="L22" i="71"/>
  <c r="L9" i="71"/>
  <c r="L36" i="64"/>
  <c r="K36" i="64"/>
  <c r="J36" i="64"/>
  <c r="N36" i="64" s="1"/>
  <c r="K13" i="64"/>
  <c r="J13" i="64"/>
  <c r="L13" i="64"/>
  <c r="N13" i="64"/>
  <c r="L39" i="63"/>
  <c r="K39" i="63"/>
  <c r="J39" i="63"/>
  <c r="N39" i="63" s="1"/>
  <c r="L37" i="63"/>
  <c r="K37" i="63"/>
  <c r="J37" i="63"/>
  <c r="L33" i="63"/>
  <c r="K33" i="63"/>
  <c r="J33" i="63"/>
  <c r="L30" i="63"/>
  <c r="K30" i="63"/>
  <c r="J30" i="63"/>
  <c r="K22" i="63"/>
  <c r="J22" i="63"/>
  <c r="L22" i="63"/>
  <c r="K18" i="63"/>
  <c r="J18" i="63"/>
  <c r="K16" i="63"/>
  <c r="J16" i="63"/>
  <c r="L16" i="63" s="1"/>
  <c r="K15" i="63"/>
  <c r="J15" i="63"/>
  <c r="K14" i="63"/>
  <c r="J14" i="63"/>
  <c r="L14" i="63"/>
  <c r="K11" i="63"/>
  <c r="J11" i="63"/>
  <c r="L11" i="63" s="1"/>
  <c r="J29" i="68"/>
  <c r="N29" i="68"/>
  <c r="K29" i="68"/>
  <c r="L29" i="68"/>
  <c r="J27" i="68"/>
  <c r="N27" i="68"/>
  <c r="K27" i="68"/>
  <c r="L27" i="68"/>
  <c r="L24" i="68"/>
  <c r="K24" i="68"/>
  <c r="J24" i="68"/>
  <c r="N24" i="68"/>
  <c r="K11" i="68"/>
  <c r="J11" i="68"/>
  <c r="N11" i="68" s="1"/>
  <c r="K6" i="68"/>
  <c r="J6" i="68"/>
  <c r="N6" i="68"/>
  <c r="J15" i="68"/>
  <c r="N15" i="68"/>
  <c r="K15" i="68"/>
  <c r="J14" i="68"/>
  <c r="N14" i="68" s="1"/>
  <c r="K14" i="68"/>
  <c r="J33" i="62"/>
  <c r="N33" i="62"/>
  <c r="K33" i="62"/>
  <c r="L33" i="62"/>
  <c r="J30" i="62"/>
  <c r="N30" i="62"/>
  <c r="K30" i="62"/>
  <c r="L30" i="62"/>
  <c r="J39" i="62"/>
  <c r="N39" i="62"/>
  <c r="K39" i="62"/>
  <c r="L39" i="62"/>
  <c r="L38" i="62"/>
  <c r="K38" i="62"/>
  <c r="J38" i="62"/>
  <c r="N38" i="62"/>
  <c r="L32" i="62"/>
  <c r="K32" i="62"/>
  <c r="J32" i="62"/>
  <c r="N32" i="62"/>
  <c r="L29" i="62"/>
  <c r="K29" i="62"/>
  <c r="J29" i="62"/>
  <c r="N29" i="62"/>
  <c r="L37" i="62"/>
  <c r="K37" i="62"/>
  <c r="J37" i="62"/>
  <c r="N37" i="62"/>
  <c r="K17" i="62"/>
  <c r="J17" i="62"/>
  <c r="N17" i="62" s="1"/>
  <c r="K8" i="62"/>
  <c r="J8" i="62"/>
  <c r="N8" i="62"/>
  <c r="K10" i="62"/>
  <c r="J10" i="62"/>
  <c r="N10" i="62" s="1"/>
  <c r="K9" i="62"/>
  <c r="J9" i="62"/>
  <c r="N9" i="62"/>
  <c r="K21" i="62"/>
  <c r="J21" i="62"/>
  <c r="N21" i="62"/>
  <c r="L30" i="66"/>
  <c r="K30" i="66"/>
  <c r="J30" i="66"/>
  <c r="N30" i="66"/>
  <c r="L37" i="66"/>
  <c r="K37" i="66"/>
  <c r="J37" i="66"/>
  <c r="N37" i="66"/>
  <c r="J22" i="66"/>
  <c r="K22" i="66"/>
  <c r="J8" i="66"/>
  <c r="K8" i="66"/>
  <c r="J20" i="66"/>
  <c r="K20" i="66"/>
  <c r="J18" i="66"/>
  <c r="K18" i="66"/>
  <c r="J13" i="66"/>
  <c r="N13" i="66"/>
  <c r="K13" i="66"/>
  <c r="J15" i="66"/>
  <c r="N15" i="66" s="1"/>
  <c r="K15" i="66"/>
  <c r="J11" i="66"/>
  <c r="N11" i="66"/>
  <c r="K11" i="66"/>
  <c r="J16" i="66"/>
  <c r="N16" i="66" s="1"/>
  <c r="K16" i="66"/>
  <c r="K10" i="66"/>
  <c r="J10" i="66"/>
  <c r="K21" i="66"/>
  <c r="J21" i="66"/>
  <c r="N21" i="66" s="1"/>
  <c r="K23" i="66"/>
  <c r="J23" i="66"/>
  <c r="C40" i="73"/>
  <c r="C39" i="73"/>
  <c r="C38" i="73"/>
  <c r="C37" i="73"/>
  <c r="C35" i="73"/>
  <c r="C36" i="73"/>
  <c r="C31" i="73"/>
  <c r="C32" i="73"/>
  <c r="C21" i="73"/>
  <c r="C23" i="73"/>
  <c r="C29" i="73"/>
  <c r="C11" i="73"/>
  <c r="C34" i="73"/>
  <c r="C26" i="73"/>
  <c r="C16" i="73"/>
  <c r="C27" i="73"/>
  <c r="C28" i="73"/>
  <c r="C13" i="73"/>
  <c r="C14" i="73"/>
  <c r="C24" i="73"/>
  <c r="C20" i="73"/>
  <c r="C33" i="73"/>
  <c r="C30" i="73"/>
  <c r="C22" i="73"/>
  <c r="C17" i="73"/>
  <c r="C25" i="73"/>
  <c r="C9" i="73"/>
  <c r="C15" i="73"/>
  <c r="C8" i="73"/>
  <c r="C10" i="73"/>
  <c r="C19" i="73"/>
  <c r="C12" i="73"/>
  <c r="C6" i="73"/>
  <c r="C7" i="73"/>
  <c r="J28" i="65"/>
  <c r="N28" i="65"/>
  <c r="K28" i="65"/>
  <c r="L28" i="65"/>
  <c r="J25" i="65"/>
  <c r="N25" i="65" s="1"/>
  <c r="K25" i="65"/>
  <c r="L25" i="65"/>
  <c r="J27" i="65"/>
  <c r="N27" i="65"/>
  <c r="K27" i="65"/>
  <c r="L27" i="65"/>
  <c r="J6" i="65"/>
  <c r="L6" i="65" s="1"/>
  <c r="K6" i="65"/>
  <c r="J9" i="65"/>
  <c r="N9" i="65" s="1"/>
  <c r="K9" i="65"/>
  <c r="J19" i="65"/>
  <c r="L19" i="65" s="1"/>
  <c r="K19" i="65"/>
  <c r="J11" i="65"/>
  <c r="N11" i="65"/>
  <c r="K11" i="65"/>
  <c r="J15" i="65"/>
  <c r="N15" i="65" s="1"/>
  <c r="L15" i="65"/>
  <c r="K15" i="65"/>
  <c r="J14" i="65"/>
  <c r="L14" i="65"/>
  <c r="K14" i="65"/>
  <c r="N20" i="66"/>
  <c r="L9" i="65"/>
  <c r="L15" i="68"/>
  <c r="L14" i="68"/>
  <c r="L11" i="65"/>
  <c r="N14" i="65"/>
  <c r="N8" i="66"/>
  <c r="N30" i="63"/>
  <c r="N37" i="63"/>
  <c r="N22" i="63"/>
  <c r="L15" i="63"/>
  <c r="L18" i="63"/>
  <c r="L11" i="68"/>
  <c r="L6" i="68"/>
  <c r="L21" i="62"/>
  <c r="L9" i="62"/>
  <c r="L10" i="62"/>
  <c r="L8" i="62"/>
  <c r="L17" i="62"/>
  <c r="L23" i="66"/>
  <c r="L21" i="66"/>
  <c r="L10" i="66"/>
  <c r="L31" i="64"/>
  <c r="K31" i="64"/>
  <c r="J31" i="64"/>
  <c r="L29" i="64"/>
  <c r="K29" i="64"/>
  <c r="J29" i="64"/>
  <c r="L28" i="64"/>
  <c r="K28" i="64"/>
  <c r="J28" i="64"/>
  <c r="K12" i="64"/>
  <c r="J12" i="64"/>
  <c r="K20" i="64"/>
  <c r="J20" i="64"/>
  <c r="N20" i="64" s="1"/>
  <c r="K7" i="64"/>
  <c r="J7" i="64"/>
  <c r="L7" i="64" s="1"/>
  <c r="K16" i="64"/>
  <c r="J16" i="64"/>
  <c r="L16" i="64" s="1"/>
  <c r="K18" i="64"/>
  <c r="J18" i="64"/>
  <c r="K8" i="64"/>
  <c r="J8" i="64"/>
  <c r="N18" i="64"/>
  <c r="L12" i="64"/>
  <c r="L18" i="64"/>
  <c r="L8" i="64"/>
  <c r="K40" i="63"/>
  <c r="L34" i="63"/>
  <c r="K34" i="63"/>
  <c r="J34" i="63"/>
  <c r="L36" i="63"/>
  <c r="K36" i="63"/>
  <c r="J36" i="63"/>
  <c r="K13" i="63"/>
  <c r="J13" i="63"/>
  <c r="J20" i="63"/>
  <c r="L20" i="63" s="1"/>
  <c r="K20" i="63"/>
  <c r="L13" i="63"/>
  <c r="K11" i="62"/>
  <c r="K16" i="62"/>
  <c r="J11" i="62"/>
  <c r="J16" i="62"/>
  <c r="L16" i="62" s="1"/>
  <c r="L11" i="62"/>
  <c r="L32" i="71"/>
  <c r="K32" i="71"/>
  <c r="J32" i="71"/>
  <c r="N32" i="71"/>
  <c r="L28" i="71"/>
  <c r="K28" i="71"/>
  <c r="J28" i="71"/>
  <c r="N28" i="71" s="1"/>
  <c r="L31" i="71"/>
  <c r="K31" i="71"/>
  <c r="J31" i="71"/>
  <c r="N31" i="71"/>
  <c r="L33" i="71"/>
  <c r="K33" i="71"/>
  <c r="J33" i="71"/>
  <c r="N33" i="71" s="1"/>
  <c r="L35" i="71"/>
  <c r="K35" i="71"/>
  <c r="J35" i="71"/>
  <c r="N35" i="71"/>
  <c r="L34" i="71"/>
  <c r="K34" i="71"/>
  <c r="J34" i="71"/>
  <c r="N34" i="71" s="1"/>
  <c r="A29" i="71"/>
  <c r="A30" i="71"/>
  <c r="A31" i="71" s="1"/>
  <c r="A32" i="71" s="1"/>
  <c r="A33" i="71" s="1"/>
  <c r="L29" i="71"/>
  <c r="K29" i="71"/>
  <c r="J29" i="71"/>
  <c r="N29" i="71"/>
  <c r="K7" i="71"/>
  <c r="J7" i="71"/>
  <c r="L7" i="71"/>
  <c r="K17" i="71"/>
  <c r="J17" i="71"/>
  <c r="L17" i="71" s="1"/>
  <c r="K11" i="71"/>
  <c r="J11" i="71"/>
  <c r="N11" i="71"/>
  <c r="K14" i="71"/>
  <c r="J14" i="71"/>
  <c r="L14" i="71" s="1"/>
  <c r="K8" i="71"/>
  <c r="J8" i="71"/>
  <c r="N8" i="71" s="1"/>
  <c r="K13" i="71"/>
  <c r="J13" i="71"/>
  <c r="L13" i="71" s="1"/>
  <c r="K12" i="71"/>
  <c r="J12" i="71"/>
  <c r="N12" i="71"/>
  <c r="L23" i="68"/>
  <c r="K23" i="68"/>
  <c r="J23" i="68"/>
  <c r="N23" i="68"/>
  <c r="L31" i="68"/>
  <c r="K31" i="68"/>
  <c r="J31" i="68"/>
  <c r="N31" i="68"/>
  <c r="L25" i="68"/>
  <c r="K25" i="68"/>
  <c r="J25" i="68"/>
  <c r="N25" i="68"/>
  <c r="L30" i="68"/>
  <c r="K30" i="68"/>
  <c r="J30" i="68"/>
  <c r="N30" i="68"/>
  <c r="L28" i="68"/>
  <c r="K28" i="68"/>
  <c r="J28" i="68"/>
  <c r="N28" i="68"/>
  <c r="L26" i="68"/>
  <c r="K26" i="68"/>
  <c r="J26" i="68"/>
  <c r="N26" i="68"/>
  <c r="L32" i="68"/>
  <c r="K32" i="68"/>
  <c r="J32" i="68"/>
  <c r="N32" i="68"/>
  <c r="K7" i="68"/>
  <c r="J7" i="68"/>
  <c r="N7" i="68" s="1"/>
  <c r="K17" i="68"/>
  <c r="J17" i="68"/>
  <c r="N17" i="68" s="1"/>
  <c r="K13" i="68"/>
  <c r="J13" i="68"/>
  <c r="N13" i="68" s="1"/>
  <c r="K10" i="68"/>
  <c r="J10" i="68"/>
  <c r="L10" i="68"/>
  <c r="K8" i="68"/>
  <c r="J8" i="68"/>
  <c r="N8" i="68"/>
  <c r="K16" i="68"/>
  <c r="J16" i="68"/>
  <c r="L16" i="68"/>
  <c r="K9" i="68"/>
  <c r="J9" i="68"/>
  <c r="N9" i="68" s="1"/>
  <c r="K12" i="68"/>
  <c r="J12" i="68"/>
  <c r="N12" i="68"/>
  <c r="L36" i="66"/>
  <c r="K36" i="66"/>
  <c r="J36" i="66"/>
  <c r="N36" i="66"/>
  <c r="L39" i="66"/>
  <c r="K39" i="66"/>
  <c r="J39" i="66"/>
  <c r="N39" i="66"/>
  <c r="L35" i="66"/>
  <c r="K35" i="66"/>
  <c r="J35" i="66"/>
  <c r="L33" i="66"/>
  <c r="K33" i="66"/>
  <c r="J33" i="66"/>
  <c r="N31" i="66"/>
  <c r="L34" i="66"/>
  <c r="K34" i="66"/>
  <c r="J34" i="66"/>
  <c r="N34" i="66" s="1"/>
  <c r="L38" i="66"/>
  <c r="K38" i="66"/>
  <c r="J38" i="66"/>
  <c r="N38" i="66" s="1"/>
  <c r="N19" i="66"/>
  <c r="L15" i="66"/>
  <c r="N10" i="66"/>
  <c r="L18" i="66"/>
  <c r="N23" i="66"/>
  <c r="L8" i="66"/>
  <c r="N22" i="66"/>
  <c r="L33" i="65"/>
  <c r="K33" i="65"/>
  <c r="J33" i="65"/>
  <c r="N33" i="65"/>
  <c r="L29" i="65"/>
  <c r="K29" i="65"/>
  <c r="J29" i="65"/>
  <c r="N29" i="65" s="1"/>
  <c r="L31" i="65"/>
  <c r="K31" i="65"/>
  <c r="J31" i="65"/>
  <c r="N31" i="65"/>
  <c r="L26" i="65"/>
  <c r="K26" i="65"/>
  <c r="J26" i="65"/>
  <c r="N26" i="65" s="1"/>
  <c r="L30" i="65"/>
  <c r="K30" i="65"/>
  <c r="J30" i="65"/>
  <c r="N30" i="65"/>
  <c r="L32" i="65"/>
  <c r="K32" i="65"/>
  <c r="J32" i="65"/>
  <c r="N32" i="65" s="1"/>
  <c r="L34" i="65"/>
  <c r="K34" i="65"/>
  <c r="J34" i="65"/>
  <c r="N34" i="65"/>
  <c r="K18" i="65"/>
  <c r="J18" i="65"/>
  <c r="N18" i="65" s="1"/>
  <c r="K17" i="65"/>
  <c r="J17" i="65"/>
  <c r="L17" i="65"/>
  <c r="K16" i="65"/>
  <c r="J16" i="65"/>
  <c r="L16" i="65" s="1"/>
  <c r="K12" i="65"/>
  <c r="J12" i="65"/>
  <c r="L12" i="65" s="1"/>
  <c r="K8" i="65"/>
  <c r="J8" i="65"/>
  <c r="N8" i="65" s="1"/>
  <c r="K7" i="65"/>
  <c r="J7" i="65"/>
  <c r="L7" i="65"/>
  <c r="K13" i="65"/>
  <c r="J13" i="65"/>
  <c r="N13" i="65"/>
  <c r="K10" i="65"/>
  <c r="J10" i="65"/>
  <c r="L38" i="64"/>
  <c r="K38" i="64"/>
  <c r="J38" i="64"/>
  <c r="N38" i="64" s="1"/>
  <c r="L37" i="64"/>
  <c r="K37" i="64"/>
  <c r="J37" i="64"/>
  <c r="N37" i="64"/>
  <c r="L30" i="64"/>
  <c r="K30" i="64"/>
  <c r="J30" i="64"/>
  <c r="N30" i="64" s="1"/>
  <c r="L33" i="64"/>
  <c r="K33" i="64"/>
  <c r="J33" i="64"/>
  <c r="L32" i="64"/>
  <c r="K32" i="64"/>
  <c r="J32" i="64"/>
  <c r="L35" i="64"/>
  <c r="K35" i="64"/>
  <c r="J35" i="64"/>
  <c r="L34" i="64"/>
  <c r="K34" i="64"/>
  <c r="J34" i="64"/>
  <c r="N28" i="64"/>
  <c r="K22" i="64"/>
  <c r="J22" i="64"/>
  <c r="N22" i="64"/>
  <c r="K17" i="64"/>
  <c r="J17" i="64"/>
  <c r="K21" i="64"/>
  <c r="J21" i="64"/>
  <c r="K14" i="64"/>
  <c r="J14" i="64"/>
  <c r="L14" i="64" s="1"/>
  <c r="K19" i="64"/>
  <c r="J19" i="64"/>
  <c r="K15" i="64"/>
  <c r="J15" i="64"/>
  <c r="K11" i="64"/>
  <c r="J11" i="64"/>
  <c r="L11" i="64"/>
  <c r="K10" i="64"/>
  <c r="J10" i="64"/>
  <c r="L10" i="64" s="1"/>
  <c r="N8" i="64"/>
  <c r="K9" i="64"/>
  <c r="J9" i="64"/>
  <c r="L9" i="64" s="1"/>
  <c r="L32" i="63"/>
  <c r="K32" i="63"/>
  <c r="J32" i="63"/>
  <c r="L29" i="63"/>
  <c r="K29" i="63"/>
  <c r="J29" i="63"/>
  <c r="L31" i="63"/>
  <c r="K31" i="63"/>
  <c r="J31" i="63"/>
  <c r="L35" i="63"/>
  <c r="K35" i="63"/>
  <c r="J35" i="63"/>
  <c r="N35" i="63" s="1"/>
  <c r="L38" i="63"/>
  <c r="K38" i="63"/>
  <c r="J38" i="63"/>
  <c r="L40" i="63"/>
  <c r="J40" i="63"/>
  <c r="L28" i="63"/>
  <c r="K28" i="63"/>
  <c r="J28" i="63"/>
  <c r="N28" i="63"/>
  <c r="K17" i="63"/>
  <c r="J17" i="63"/>
  <c r="K8" i="63"/>
  <c r="J8" i="63"/>
  <c r="N8" i="63" s="1"/>
  <c r="K12" i="63"/>
  <c r="J12" i="63"/>
  <c r="K19" i="63"/>
  <c r="J19" i="63"/>
  <c r="N19" i="63" s="1"/>
  <c r="K21" i="63"/>
  <c r="J21" i="63"/>
  <c r="N21" i="63" s="1"/>
  <c r="K10" i="63"/>
  <c r="J10" i="63"/>
  <c r="N10" i="63"/>
  <c r="K9" i="63"/>
  <c r="J9" i="63"/>
  <c r="L9" i="63"/>
  <c r="K7" i="63"/>
  <c r="J7" i="63"/>
  <c r="N7" i="63"/>
  <c r="J22" i="16"/>
  <c r="N22" i="16"/>
  <c r="J23" i="16"/>
  <c r="N23" i="16" s="1"/>
  <c r="J24" i="16"/>
  <c r="N24" i="16"/>
  <c r="J25" i="16"/>
  <c r="N25" i="16"/>
  <c r="J26" i="16"/>
  <c r="N26" i="16"/>
  <c r="J27" i="16"/>
  <c r="N27" i="16" s="1"/>
  <c r="J28" i="16"/>
  <c r="N28" i="16"/>
  <c r="J29" i="16"/>
  <c r="N29" i="16"/>
  <c r="J30" i="16"/>
  <c r="N30" i="16"/>
  <c r="J31" i="16"/>
  <c r="N31" i="16" s="1"/>
  <c r="J21" i="16"/>
  <c r="N21" i="16"/>
  <c r="J30" i="32"/>
  <c r="N30" i="32"/>
  <c r="J31" i="32"/>
  <c r="N31" i="32"/>
  <c r="J32" i="32"/>
  <c r="N32" i="32" s="1"/>
  <c r="J33" i="32"/>
  <c r="N33" i="32"/>
  <c r="J34" i="32"/>
  <c r="N34" i="32"/>
  <c r="J35" i="32"/>
  <c r="N35" i="32"/>
  <c r="J36" i="32"/>
  <c r="N36" i="32" s="1"/>
  <c r="J37" i="32"/>
  <c r="N37" i="32"/>
  <c r="J38" i="32"/>
  <c r="N38" i="32"/>
  <c r="J39" i="32"/>
  <c r="N39" i="32"/>
  <c r="J40" i="32"/>
  <c r="N40" i="32" s="1"/>
  <c r="J29" i="32"/>
  <c r="N29" i="32"/>
  <c r="J28" i="31"/>
  <c r="N28" i="31"/>
  <c r="J30" i="31"/>
  <c r="N30" i="31"/>
  <c r="J31" i="31"/>
  <c r="N31" i="31" s="1"/>
  <c r="J32" i="31"/>
  <c r="N32" i="31"/>
  <c r="J33" i="31"/>
  <c r="N33" i="31"/>
  <c r="J34" i="31"/>
  <c r="N34" i="31"/>
  <c r="J35" i="31"/>
  <c r="N35" i="31" s="1"/>
  <c r="J36" i="31"/>
  <c r="N36" i="31" s="1"/>
  <c r="J37" i="31"/>
  <c r="N37" i="31"/>
  <c r="J38" i="31"/>
  <c r="N38" i="31"/>
  <c r="J39" i="31"/>
  <c r="N39" i="31" s="1"/>
  <c r="J29" i="31"/>
  <c r="N29" i="31" s="1"/>
  <c r="J20" i="60"/>
  <c r="N20" i="60"/>
  <c r="J21" i="60"/>
  <c r="N21" i="60"/>
  <c r="J22" i="60"/>
  <c r="N22" i="60" s="1"/>
  <c r="J23" i="60"/>
  <c r="N23" i="60" s="1"/>
  <c r="J24" i="60"/>
  <c r="N24" i="60"/>
  <c r="J25" i="60"/>
  <c r="N25" i="60"/>
  <c r="J19" i="60"/>
  <c r="N19" i="60" s="1"/>
  <c r="J35" i="62"/>
  <c r="J36" i="62"/>
  <c r="J31" i="62"/>
  <c r="J28" i="62"/>
  <c r="N28" i="62" s="1"/>
  <c r="J34" i="62"/>
  <c r="L35" i="62"/>
  <c r="L36" i="62"/>
  <c r="L31" i="62"/>
  <c r="L28" i="62"/>
  <c r="L34" i="62"/>
  <c r="K35" i="62"/>
  <c r="K36" i="62"/>
  <c r="K31" i="62"/>
  <c r="K28" i="62"/>
  <c r="K34" i="62"/>
  <c r="K20" i="60"/>
  <c r="K21" i="60"/>
  <c r="K22" i="60"/>
  <c r="K23" i="60"/>
  <c r="K24" i="60"/>
  <c r="K25" i="60"/>
  <c r="K19" i="60"/>
  <c r="L20" i="60"/>
  <c r="L21" i="60"/>
  <c r="L22" i="60"/>
  <c r="L23" i="60"/>
  <c r="L24" i="60"/>
  <c r="L25" i="60"/>
  <c r="L19" i="60"/>
  <c r="K12" i="62"/>
  <c r="K7" i="62"/>
  <c r="K22" i="62"/>
  <c r="K19" i="62"/>
  <c r="K20" i="62"/>
  <c r="K13" i="62"/>
  <c r="K15" i="62"/>
  <c r="K14" i="62"/>
  <c r="K18" i="62"/>
  <c r="J12" i="62"/>
  <c r="N12" i="62" s="1"/>
  <c r="N11" i="62"/>
  <c r="J7" i="62"/>
  <c r="L7" i="62" s="1"/>
  <c r="J22" i="62"/>
  <c r="L22" i="62"/>
  <c r="J19" i="62"/>
  <c r="L19" i="62"/>
  <c r="J20" i="62"/>
  <c r="L20" i="62" s="1"/>
  <c r="J13" i="62"/>
  <c r="L13" i="62" s="1"/>
  <c r="J15" i="62"/>
  <c r="L15" i="62"/>
  <c r="J14" i="62"/>
  <c r="L14" i="62"/>
  <c r="J18" i="62"/>
  <c r="N18" i="62" s="1"/>
  <c r="N33" i="66"/>
  <c r="N35" i="66"/>
  <c r="N32" i="66"/>
  <c r="N40" i="63"/>
  <c r="N36" i="63"/>
  <c r="N31" i="63"/>
  <c r="N20" i="63"/>
  <c r="N15" i="63"/>
  <c r="L21" i="63"/>
  <c r="N18" i="63"/>
  <c r="N12" i="63"/>
  <c r="N11" i="63"/>
  <c r="L12" i="63"/>
  <c r="N13" i="63"/>
  <c r="N10" i="65"/>
  <c r="L10" i="65"/>
  <c r="N31" i="64"/>
  <c r="N33" i="64"/>
  <c r="N32" i="64"/>
  <c r="N34" i="64"/>
  <c r="N29" i="64"/>
  <c r="N35" i="64"/>
  <c r="L21" i="64"/>
  <c r="N21" i="64"/>
  <c r="N16" i="64"/>
  <c r="N17" i="64"/>
  <c r="N10" i="64"/>
  <c r="N15" i="64"/>
  <c r="N11" i="64"/>
  <c r="N19" i="64"/>
  <c r="N29" i="63"/>
  <c r="L8" i="65"/>
  <c r="N18" i="66"/>
  <c r="N35" i="62"/>
  <c r="N32" i="63"/>
  <c r="N33" i="63"/>
  <c r="N34" i="63"/>
  <c r="N38" i="63"/>
  <c r="N16" i="68"/>
  <c r="N13" i="71"/>
  <c r="N17" i="71"/>
  <c r="N14" i="63"/>
  <c r="N36" i="62"/>
  <c r="L13" i="65"/>
  <c r="L12" i="68"/>
  <c r="L19" i="64"/>
  <c r="N17" i="63"/>
  <c r="N31" i="62"/>
  <c r="N34" i="62"/>
  <c r="N20" i="62"/>
  <c r="N7" i="62"/>
  <c r="N19" i="62"/>
  <c r="N17" i="65"/>
  <c r="N7" i="66"/>
  <c r="L8" i="71"/>
  <c r="L11" i="71"/>
  <c r="N9" i="63"/>
  <c r="L22" i="64"/>
  <c r="N7" i="65"/>
  <c r="N7" i="71"/>
  <c r="N14" i="64"/>
  <c r="N17" i="66"/>
  <c r="N10" i="68"/>
  <c r="N9" i="64"/>
  <c r="N12" i="65"/>
  <c r="L8" i="68"/>
  <c r="L17" i="63"/>
  <c r="N7" i="64"/>
  <c r="L18" i="65"/>
  <c r="N9" i="66"/>
  <c r="L17" i="68"/>
  <c r="L13" i="68"/>
  <c r="L12" i="71"/>
  <c r="L9" i="68"/>
  <c r="L22" i="66"/>
  <c r="L20" i="66"/>
  <c r="L13" i="66"/>
  <c r="L11" i="66"/>
  <c r="L15" i="64"/>
  <c r="L17" i="64"/>
  <c r="N12" i="64"/>
  <c r="L7" i="63"/>
  <c r="L19" i="63"/>
  <c r="L10" i="63"/>
  <c r="L8" i="63"/>
  <c r="N22" i="62"/>
  <c r="N16" i="62"/>
  <c r="N15" i="62"/>
  <c r="N14" i="62"/>
  <c r="N13" i="62"/>
  <c r="D28" i="60"/>
  <c r="B28" i="60"/>
  <c r="B27" i="60"/>
  <c r="A20" i="60"/>
  <c r="A21" i="60" s="1"/>
  <c r="A22" i="60" s="1"/>
  <c r="A23" i="60" s="1"/>
  <c r="A24" i="60" s="1"/>
  <c r="A25" i="60" s="1"/>
  <c r="D16" i="60"/>
  <c r="B16" i="60"/>
  <c r="B15" i="60"/>
  <c r="K13" i="60"/>
  <c r="J13" i="60"/>
  <c r="L13" i="60" s="1"/>
  <c r="K12" i="60"/>
  <c r="J12" i="60"/>
  <c r="N12" i="60"/>
  <c r="K11" i="60"/>
  <c r="J11" i="60"/>
  <c r="L11" i="60" s="1"/>
  <c r="K10" i="60"/>
  <c r="J10" i="60"/>
  <c r="L10" i="60"/>
  <c r="K9" i="60"/>
  <c r="J9" i="60"/>
  <c r="N9" i="60" s="1"/>
  <c r="K8" i="60"/>
  <c r="J8" i="60"/>
  <c r="L8" i="60" s="1"/>
  <c r="K7" i="60"/>
  <c r="J7" i="60"/>
  <c r="N7" i="60" s="1"/>
  <c r="K6" i="60"/>
  <c r="J6" i="60"/>
  <c r="L6" i="60" s="1"/>
  <c r="A6" i="60"/>
  <c r="A7" i="60" s="1"/>
  <c r="A8" i="60" s="1"/>
  <c r="A9" i="60" s="1"/>
  <c r="A10" i="60" s="1"/>
  <c r="A11" i="60" s="1"/>
  <c r="A12" i="60" s="1"/>
  <c r="A13" i="60" s="1"/>
  <c r="K5" i="60"/>
  <c r="J5" i="60"/>
  <c r="L5" i="60" s="1"/>
  <c r="N6" i="60"/>
  <c r="N8" i="60"/>
  <c r="N10" i="60"/>
  <c r="N5" i="60"/>
  <c r="N13" i="60"/>
  <c r="L12" i="60"/>
  <c r="L9" i="60"/>
  <c r="L22" i="16"/>
  <c r="L23" i="16"/>
  <c r="L24" i="16"/>
  <c r="L25" i="16"/>
  <c r="L26" i="16"/>
  <c r="L27" i="16"/>
  <c r="L28" i="16"/>
  <c r="L29" i="16"/>
  <c r="L30" i="16"/>
  <c r="L31" i="16"/>
  <c r="L21" i="16"/>
  <c r="D25" i="31"/>
  <c r="B25" i="31"/>
  <c r="L30" i="32"/>
  <c r="L31" i="32"/>
  <c r="L32" i="32"/>
  <c r="L33" i="32"/>
  <c r="L34" i="32"/>
  <c r="L35" i="32"/>
  <c r="L36" i="32"/>
  <c r="L37" i="32"/>
  <c r="L38" i="32"/>
  <c r="L39" i="32"/>
  <c r="L40" i="32"/>
  <c r="L29" i="32"/>
  <c r="D42" i="31"/>
  <c r="B42" i="31"/>
  <c r="B41" i="31"/>
  <c r="J6" i="31"/>
  <c r="N6" i="31"/>
  <c r="J7" i="31"/>
  <c r="N7" i="31" s="1"/>
  <c r="J8" i="31"/>
  <c r="N8" i="31"/>
  <c r="J9" i="31"/>
  <c r="N9" i="31"/>
  <c r="J10" i="31"/>
  <c r="N10" i="31"/>
  <c r="J11" i="31"/>
  <c r="N11" i="31" s="1"/>
  <c r="J12" i="31"/>
  <c r="N12" i="31"/>
  <c r="J13" i="31"/>
  <c r="N13" i="31"/>
  <c r="J14" i="31"/>
  <c r="N14" i="31"/>
  <c r="J15" i="31"/>
  <c r="N15" i="31" s="1"/>
  <c r="J16" i="31"/>
  <c r="N16" i="31"/>
  <c r="J17" i="31"/>
  <c r="N17" i="31"/>
  <c r="J18" i="31"/>
  <c r="N18" i="31"/>
  <c r="J19" i="31"/>
  <c r="N19" i="31" s="1"/>
  <c r="J20" i="31"/>
  <c r="N20" i="31"/>
  <c r="J21" i="31"/>
  <c r="N21" i="31"/>
  <c r="J22" i="31"/>
  <c r="N22" i="31"/>
  <c r="J5" i="31"/>
  <c r="N5" i="31" s="1"/>
  <c r="B43" i="32"/>
  <c r="B42" i="32"/>
  <c r="K40" i="32"/>
  <c r="K39" i="32"/>
  <c r="K38" i="32"/>
  <c r="K37" i="32"/>
  <c r="K36" i="32"/>
  <c r="K35" i="32"/>
  <c r="K34" i="32"/>
  <c r="K33" i="32"/>
  <c r="K32" i="32"/>
  <c r="D43" i="32"/>
  <c r="K31" i="32"/>
  <c r="K30" i="32"/>
  <c r="K29" i="32"/>
  <c r="B25" i="32"/>
  <c r="B24" i="32"/>
  <c r="K22" i="32"/>
  <c r="J22" i="32"/>
  <c r="N22" i="32"/>
  <c r="K21" i="32"/>
  <c r="J21" i="32"/>
  <c r="L21" i="32"/>
  <c r="K20" i="32"/>
  <c r="J20" i="32"/>
  <c r="L20" i="32"/>
  <c r="K19" i="32"/>
  <c r="J19" i="32"/>
  <c r="L19" i="32" s="1"/>
  <c r="K18" i="32"/>
  <c r="J18" i="32"/>
  <c r="N18" i="32" s="1"/>
  <c r="K17" i="32"/>
  <c r="J17" i="32"/>
  <c r="N17" i="32" s="1"/>
  <c r="K16" i="32"/>
  <c r="J16" i="32"/>
  <c r="N16" i="32"/>
  <c r="K15" i="32"/>
  <c r="J15" i="32"/>
  <c r="N15" i="32" s="1"/>
  <c r="K14" i="32"/>
  <c r="J14" i="32"/>
  <c r="N14" i="32"/>
  <c r="K13" i="32"/>
  <c r="J13" i="32"/>
  <c r="N13" i="32"/>
  <c r="K12" i="32"/>
  <c r="J12" i="32"/>
  <c r="L12" i="32"/>
  <c r="K11" i="32"/>
  <c r="J11" i="32"/>
  <c r="L11" i="32" s="1"/>
  <c r="K10" i="32"/>
  <c r="J10" i="32"/>
  <c r="N10" i="32" s="1"/>
  <c r="K9" i="32"/>
  <c r="J9" i="32"/>
  <c r="N9" i="32" s="1"/>
  <c r="K8" i="32"/>
  <c r="J8" i="32"/>
  <c r="L8" i="32"/>
  <c r="K7" i="32"/>
  <c r="J7" i="32"/>
  <c r="N7" i="32" s="1"/>
  <c r="K6" i="32"/>
  <c r="J6" i="32"/>
  <c r="N6" i="32"/>
  <c r="A6" i="32"/>
  <c r="A7" i="32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K5" i="32"/>
  <c r="D26" i="32"/>
  <c r="J5" i="32"/>
  <c r="L5" i="32" s="1"/>
  <c r="D34" i="16"/>
  <c r="B34" i="16"/>
  <c r="B33" i="16"/>
  <c r="K31" i="16"/>
  <c r="K30" i="16"/>
  <c r="K29" i="16"/>
  <c r="K28" i="16"/>
  <c r="K27" i="16"/>
  <c r="K26" i="16"/>
  <c r="K25" i="16"/>
  <c r="K24" i="16"/>
  <c r="K23" i="16"/>
  <c r="K22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K21" i="16"/>
  <c r="D18" i="16"/>
  <c r="B18" i="16"/>
  <c r="B17" i="16"/>
  <c r="K15" i="16"/>
  <c r="J15" i="16"/>
  <c r="N15" i="16"/>
  <c r="K14" i="16"/>
  <c r="J14" i="16"/>
  <c r="N14" i="16"/>
  <c r="K13" i="16"/>
  <c r="J13" i="16"/>
  <c r="N13" i="16" s="1"/>
  <c r="K12" i="16"/>
  <c r="J12" i="16"/>
  <c r="L12" i="16" s="1"/>
  <c r="K11" i="16"/>
  <c r="J11" i="16"/>
  <c r="L11" i="16" s="1"/>
  <c r="K10" i="16"/>
  <c r="J10" i="16"/>
  <c r="N10" i="16"/>
  <c r="K9" i="16"/>
  <c r="J9" i="16"/>
  <c r="L9" i="16" s="1"/>
  <c r="K8" i="16"/>
  <c r="J8" i="16"/>
  <c r="L8" i="16"/>
  <c r="K7" i="16"/>
  <c r="J7" i="16"/>
  <c r="N7" i="16"/>
  <c r="K6" i="16"/>
  <c r="J6" i="16"/>
  <c r="N6" i="16"/>
  <c r="A6" i="16"/>
  <c r="A7" i="16"/>
  <c r="A8" i="16" s="1"/>
  <c r="A9" i="16" s="1"/>
  <c r="A10" i="16" s="1"/>
  <c r="A11" i="16" s="1"/>
  <c r="A12" i="16" s="1"/>
  <c r="A13" i="16" s="1"/>
  <c r="A14" i="16" s="1"/>
  <c r="A15" i="16" s="1"/>
  <c r="K5" i="16"/>
  <c r="J5" i="16"/>
  <c r="L5" i="16"/>
  <c r="N21" i="32"/>
  <c r="N8" i="32"/>
  <c r="N9" i="16"/>
  <c r="L13" i="32"/>
  <c r="L16" i="32"/>
  <c r="N5" i="32"/>
  <c r="N20" i="32"/>
  <c r="L6" i="16"/>
  <c r="N11" i="16"/>
  <c r="L14" i="16"/>
  <c r="L9" i="32"/>
  <c r="N12" i="32"/>
  <c r="L17" i="32"/>
  <c r="L10" i="32"/>
  <c r="L18" i="32"/>
  <c r="D25" i="32"/>
  <c r="L7" i="32"/>
  <c r="L15" i="32"/>
  <c r="L6" i="32"/>
  <c r="L14" i="32"/>
  <c r="L22" i="32"/>
  <c r="N5" i="16"/>
  <c r="L10" i="16"/>
  <c r="L7" i="16"/>
  <c r="L15" i="16"/>
  <c r="N8" i="16"/>
  <c r="L28" i="31"/>
  <c r="K28" i="31"/>
  <c r="K38" i="31"/>
  <c r="L38" i="31"/>
  <c r="L39" i="31"/>
  <c r="L37" i="31"/>
  <c r="L36" i="31"/>
  <c r="L35" i="31"/>
  <c r="L34" i="31"/>
  <c r="L33" i="31"/>
  <c r="L32" i="31"/>
  <c r="L31" i="31"/>
  <c r="L30" i="31"/>
  <c r="L29" i="31"/>
  <c r="K39" i="31"/>
  <c r="K37" i="31"/>
  <c r="K36" i="31"/>
  <c r="K35" i="31"/>
  <c r="K34" i="31"/>
  <c r="K33" i="31"/>
  <c r="K32" i="31"/>
  <c r="K31" i="31"/>
  <c r="K30" i="31"/>
  <c r="K29" i="31"/>
  <c r="A29" i="31"/>
  <c r="A30" i="31"/>
  <c r="A31" i="31" s="1"/>
  <c r="A32" i="31" s="1"/>
  <c r="A33" i="31" s="1"/>
  <c r="A34" i="31" s="1"/>
  <c r="A35" i="31" s="1"/>
  <c r="A36" i="31" s="1"/>
  <c r="A37" i="31" s="1"/>
  <c r="A38" i="31" s="1"/>
  <c r="A39" i="31" s="1"/>
  <c r="K22" i="31"/>
  <c r="K21" i="31"/>
  <c r="K20" i="31"/>
  <c r="K19" i="31"/>
  <c r="L19" i="31"/>
  <c r="K18" i="31"/>
  <c r="K17" i="31"/>
  <c r="K16" i="31"/>
  <c r="K15" i="31"/>
  <c r="L15" i="31"/>
  <c r="K14" i="31"/>
  <c r="K13" i="31"/>
  <c r="K12" i="31"/>
  <c r="L12" i="31"/>
  <c r="K11" i="31"/>
  <c r="L11" i="31"/>
  <c r="K10" i="31"/>
  <c r="K9" i="31"/>
  <c r="L9" i="31"/>
  <c r="K8" i="31"/>
  <c r="K7" i="31"/>
  <c r="L7" i="31"/>
  <c r="K6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K5" i="31"/>
  <c r="L5" i="31"/>
  <c r="L22" i="31"/>
  <c r="L20" i="31"/>
  <c r="L17" i="31"/>
  <c r="L6" i="31"/>
  <c r="L14" i="31"/>
  <c r="L10" i="31"/>
  <c r="L18" i="31"/>
  <c r="L16" i="31"/>
  <c r="L8" i="31"/>
  <c r="L13" i="31"/>
  <c r="L21" i="31"/>
  <c r="N16" i="65" l="1"/>
  <c r="N19" i="65"/>
  <c r="L18" i="71"/>
  <c r="N21" i="71"/>
  <c r="N19" i="71"/>
  <c r="N19" i="32"/>
  <c r="L18" i="62"/>
  <c r="L7" i="68"/>
  <c r="N6" i="65"/>
  <c r="N11" i="60"/>
  <c r="L12" i="62"/>
  <c r="N14" i="71"/>
  <c r="L16" i="66"/>
  <c r="N16" i="63"/>
  <c r="L20" i="64"/>
  <c r="N12" i="66"/>
  <c r="L13" i="16"/>
  <c r="N12" i="16"/>
  <c r="AG13" i="75"/>
  <c r="L7" i="60"/>
  <c r="N15" i="71"/>
  <c r="N11" i="32"/>
</calcChain>
</file>

<file path=xl/sharedStrings.xml><?xml version="1.0" encoding="utf-8"?>
<sst xmlns="http://schemas.openxmlformats.org/spreadsheetml/2006/main" count="1362" uniqueCount="228">
  <si>
    <t>Средний</t>
  </si>
  <si>
    <t>Сумма</t>
  </si>
  <si>
    <t>Игра 1</t>
  </si>
  <si>
    <t>Игра 2</t>
  </si>
  <si>
    <t>Игра 3</t>
  </si>
  <si>
    <t>Дор.№</t>
  </si>
  <si>
    <t>Игрок №</t>
  </si>
  <si>
    <t>Максимум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</si>
  <si>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</si>
  <si>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</si>
  <si>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</si>
  <si>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</si>
  <si>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</si>
  <si>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</si>
  <si>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Махотина Олеся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</si>
  <si>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</si>
  <si>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</si>
  <si>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</si>
  <si>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</si>
  <si>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</si>
  <si>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</si>
  <si>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</si>
  <si>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</si>
  <si>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</si>
  <si>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</si>
  <si>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</si>
  <si>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</si>
  <si>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</si>
  <si>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</si>
  <si>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</si>
  <si>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</si>
  <si>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</si>
  <si>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</si>
  <si>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</si>
  <si>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</si>
  <si>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</si>
  <si>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</si>
  <si>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</si>
  <si>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№</t>
  </si>
  <si>
    <t>Кол-во участников</t>
  </si>
  <si>
    <t>Папанцева Юлия</t>
  </si>
  <si>
    <t>-</t>
  </si>
  <si>
    <t xml:space="preserve">Рейтинговая турнирная таблица </t>
  </si>
  <si>
    <t>Место *</t>
  </si>
  <si>
    <t>Примечание *</t>
  </si>
  <si>
    <t>Эммерих Эдуард</t>
  </si>
  <si>
    <t>Авг</t>
  </si>
  <si>
    <t>Черный Сергей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</si>
  <si>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</si>
  <si>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</si>
  <si>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</si>
  <si>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</si>
  <si>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</si>
  <si>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</si>
  <si>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</si>
  <si>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</si>
  <si>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</si>
  <si>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 xml:space="preserve">результаты очередного этапа </t>
  </si>
  <si>
    <t>Победитель этапа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</si>
  <si>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</si>
  <si>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</si>
  <si>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</si>
  <si>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</si>
  <si>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</si>
  <si>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</si>
  <si>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Суровцев Александр</t>
  </si>
  <si>
    <r>
      <rPr>
        <b/>
        <sz val="11"/>
        <color indexed="30"/>
        <rFont val="Tahoma"/>
        <family val="2"/>
        <charset val="204"/>
      </rPr>
      <t>При равенстве количества рейтинговых очков</t>
    </r>
    <r>
      <rPr>
        <sz val="11"/>
        <rFont val="Tahoma"/>
        <family val="2"/>
        <charset val="204"/>
      </rPr>
      <t xml:space="preserve"> </t>
    </r>
    <r>
      <rPr>
        <b/>
        <sz val="11"/>
        <color indexed="30"/>
        <rFont val="Tahoma"/>
        <family val="2"/>
        <charset val="204"/>
      </rPr>
      <t xml:space="preserve">у двух и более игроков выше место присваивается игроку, занявшему большее среди указанных игроков количество первых мест в соревнованиях в сезоне. </t>
    </r>
    <r>
      <rPr>
        <sz val="11"/>
        <rFont val="Tahoma"/>
        <family val="2"/>
        <charset val="204"/>
      </rPr>
      <t xml:space="preserve">При отсутствии у указанных игроков занятых первых мест в соревнованиях сравниваются </t>
    </r>
    <r>
      <rPr>
        <sz val="11"/>
        <color indexed="30"/>
        <rFont val="Tahoma"/>
        <family val="2"/>
        <charset val="204"/>
      </rPr>
      <t>занятые ими вторые места</t>
    </r>
    <r>
      <rPr>
        <sz val="11"/>
        <rFont val="Tahoma"/>
        <family val="2"/>
        <charset val="204"/>
      </rPr>
      <t xml:space="preserve"> и т.д. При равенстве у указанных игроков показателей по занятым местам в соревнованиях в сезоне выше место присваивается игроку, набравшему большее среди указанных игроков количество очков в одной игре в течение сезона. При равенстве у указанных игроков показателей по количеству очков в одной игре в течение сезона, выше место присваивается игроку, набравшему следующее по величине (в меньшую сторону) среди указанных игроков количество очков в одной игре в течение сезона и т.д. </t>
    </r>
  </si>
  <si>
    <t>5.1.</t>
  </si>
  <si>
    <t>Дегтева Вика</t>
  </si>
  <si>
    <t>Городилов Сергей</t>
  </si>
  <si>
    <t>15 марта 2020 года</t>
  </si>
  <si>
    <t>16 февраля 2020 года</t>
  </si>
  <si>
    <t>Бурнаев Роман</t>
  </si>
  <si>
    <t>Демидов Кирилл</t>
  </si>
  <si>
    <t>Тулина Мария</t>
  </si>
  <si>
    <t>19 января 2020 года</t>
  </si>
  <si>
    <t>Ткачев Владимир</t>
  </si>
  <si>
    <t>Быков Алексей</t>
  </si>
  <si>
    <t>Папанцева Юля</t>
  </si>
  <si>
    <t>Чемпионат города Норильска по боулингу</t>
  </si>
  <si>
    <t xml:space="preserve">Лучший результат в одной игре </t>
  </si>
  <si>
    <t>23 августа 2020 года</t>
  </si>
  <si>
    <t>сумма</t>
  </si>
  <si>
    <t>место</t>
  </si>
  <si>
    <t>Беседина Елена</t>
  </si>
  <si>
    <t>30 августа 2020 года (1-ая часть апрельского этапа)</t>
  </si>
  <si>
    <t>30.08/
11.10</t>
  </si>
  <si>
    <t>6 сентября 2020 года (1-ая часть майского этапа)</t>
  </si>
  <si>
    <t>6.09/
1.11</t>
  </si>
  <si>
    <t>13.09/
8.11</t>
  </si>
  <si>
    <t>13 сентября 2020 года (1-ая часть июньского этапа)</t>
  </si>
  <si>
    <t>20 сентября 2020 года</t>
  </si>
  <si>
    <t>4 октября 2020 года (1-ая часть июльского этапа)</t>
  </si>
  <si>
    <t>11 октября 2020 года (2-ая часть апрельского этапа)</t>
  </si>
  <si>
    <t>18 октября 2020 года</t>
  </si>
  <si>
    <t>1 ноября 2020 года (2-ая часть майского этапа)</t>
  </si>
  <si>
    <t>15 ноября 2020 года</t>
  </si>
  <si>
    <t>29 ноября 2020 года (2-ая часть июльского этапа)</t>
  </si>
  <si>
    <t>Тулин Евгений</t>
  </si>
  <si>
    <t xml:space="preserve">Черный Сергей </t>
  </si>
  <si>
    <t>4.10/
29.11</t>
  </si>
  <si>
    <t>Чемпионата города Норильска по спортивному Боулингу 2020 года</t>
  </si>
  <si>
    <t>Доп.очки</t>
  </si>
  <si>
    <t>(победитель определён по лучшей игре)</t>
  </si>
  <si>
    <t>Пушкарёв Александр</t>
  </si>
  <si>
    <t>Фамилия, имя игрока</t>
  </si>
  <si>
    <t>Чёрный Сергей</t>
  </si>
  <si>
    <t>Ермолаева Кирилл</t>
  </si>
  <si>
    <t>12 лучших игроков по итогам Чемпионата принимают участие в турнире за звание 
Абсолютного чемпиона города Норильска по спортивному боулингу 06 декабря 2020 года</t>
  </si>
  <si>
    <t>1 дорожка</t>
  </si>
  <si>
    <t>рез.</t>
  </si>
  <si>
    <t>2 дорожка</t>
  </si>
  <si>
    <t>3 дорожка</t>
  </si>
  <si>
    <t>4  дорожка</t>
  </si>
  <si>
    <t>Игроки</t>
  </si>
  <si>
    <t>Результат</t>
  </si>
  <si>
    <t>ФИО</t>
  </si>
  <si>
    <t>дор/игрок</t>
  </si>
  <si>
    <t>Игра 5</t>
  </si>
  <si>
    <t>Игра 6</t>
  </si>
  <si>
    <t>Игра 7</t>
  </si>
  <si>
    <t>Игра 8</t>
  </si>
  <si>
    <t>Сумм</t>
  </si>
  <si>
    <t>номер 1</t>
  </si>
  <si>
    <t>1-1</t>
  </si>
  <si>
    <t>номер 4</t>
  </si>
  <si>
    <t>2-1</t>
  </si>
  <si>
    <t>номер 7</t>
  </si>
  <si>
    <t>3-1</t>
  </si>
  <si>
    <t>номер 10</t>
  </si>
  <si>
    <t>4-1</t>
  </si>
  <si>
    <t>номер 2</t>
  </si>
  <si>
    <t>1-2</t>
  </si>
  <si>
    <t>номер 5</t>
  </si>
  <si>
    <t>2-2</t>
  </si>
  <si>
    <t>номер 8</t>
  </si>
  <si>
    <t>3-2</t>
  </si>
  <si>
    <t>номер 11</t>
  </si>
  <si>
    <t>4-2</t>
  </si>
  <si>
    <t>номер 3</t>
  </si>
  <si>
    <t>1-3</t>
  </si>
  <si>
    <t>номер 6</t>
  </si>
  <si>
    <t>2-3</t>
  </si>
  <si>
    <t>номер 9</t>
  </si>
  <si>
    <t>3-3</t>
  </si>
  <si>
    <t>номер 12</t>
  </si>
  <si>
    <t>4-3</t>
  </si>
  <si>
    <t>Место</t>
  </si>
  <si>
    <t>№ в рейтинге</t>
  </si>
  <si>
    <t>6 декабря 2020 года</t>
  </si>
  <si>
    <t>Турнир за звание Абсолютного чемпиона города Норильска 2020 года</t>
  </si>
  <si>
    <t>Городской турнир по боулингу 24 февраля 2020 года.</t>
  </si>
  <si>
    <t>1. Отборочные игры: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</si>
  <si>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</si>
  <si>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t>кол- во</t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</si>
  <si>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</si>
  <si>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Результат Отборочных игр</t>
  </si>
  <si>
    <t>Пере-ка</t>
  </si>
  <si>
    <t>Ган-п</t>
  </si>
  <si>
    <t>Ф.И.О.</t>
  </si>
  <si>
    <t>1</t>
  </si>
  <si>
    <t>2</t>
  </si>
  <si>
    <t>3</t>
  </si>
  <si>
    <t>4</t>
  </si>
  <si>
    <t>1  дорожка</t>
  </si>
  <si>
    <t>5</t>
  </si>
  <si>
    <t>6</t>
  </si>
  <si>
    <t>7</t>
  </si>
  <si>
    <t>8</t>
  </si>
  <si>
    <t>9</t>
  </si>
  <si>
    <t>Cитников Алексей</t>
  </si>
  <si>
    <t>10</t>
  </si>
  <si>
    <t>11</t>
  </si>
  <si>
    <t>12</t>
  </si>
  <si>
    <t>Cинякова Ирина</t>
  </si>
  <si>
    <t>13</t>
  </si>
  <si>
    <t>14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</si>
  <si>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</si>
  <si>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</si>
  <si>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15</t>
  </si>
  <si>
    <t>16</t>
  </si>
  <si>
    <t>17</t>
  </si>
  <si>
    <t>Фатаев Назим</t>
  </si>
  <si>
    <t>18</t>
  </si>
  <si>
    <t>19</t>
  </si>
  <si>
    <t>20</t>
  </si>
  <si>
    <t>21</t>
  </si>
  <si>
    <t>22</t>
  </si>
  <si>
    <t>СУРОВЦЕВ Александр</t>
  </si>
  <si>
    <t>23</t>
  </si>
  <si>
    <t>24</t>
  </si>
  <si>
    <t>25</t>
  </si>
  <si>
    <t>26</t>
  </si>
  <si>
    <t>27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</si>
  <si>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</si>
  <si>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</si>
  <si>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</si>
  <si>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</si>
  <si>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2. 1/8 финала (16 человек):</t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</si>
  <si>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</si>
  <si>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t>дор</t>
  </si>
  <si>
    <t>игрок</t>
  </si>
  <si>
    <t>1 игра</t>
  </si>
  <si>
    <t>2 игра</t>
  </si>
  <si>
    <t>1/2</t>
  </si>
  <si>
    <t>2/1</t>
  </si>
  <si>
    <t>3/4</t>
  </si>
  <si>
    <t>4/3</t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</si>
  <si>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</si>
  <si>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</si>
  <si>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</si>
  <si>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</si>
  <si>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за 1 место</t>
  </si>
  <si>
    <t>3/2</t>
  </si>
  <si>
    <t>за 3 место</t>
  </si>
  <si>
    <t>5. Финал:</t>
  </si>
  <si>
    <t>3 игра</t>
  </si>
  <si>
    <t>сумма побед</t>
  </si>
  <si>
    <t>за 1 место (до 2-х побед)</t>
  </si>
  <si>
    <t>3/2/3</t>
  </si>
  <si>
    <t>6. Результат Соревнований:</t>
  </si>
  <si>
    <t>средний</t>
  </si>
  <si>
    <t>финал</t>
  </si>
  <si>
    <t>2 победы</t>
  </si>
  <si>
    <t>1 победа</t>
  </si>
  <si>
    <t>1/4</t>
  </si>
  <si>
    <t>1/8</t>
  </si>
  <si>
    <t>отбор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</si>
</sst>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9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Monotype Corsiva"/>
      <family val="4"/>
      <charset val="204"/>
    </font>
    <font>
      <i/>
      <sz val="11"/>
      <name val="Arial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sz val="11"/>
      <color indexed="30"/>
      <name val="Tahoma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rgb="FFC00000"/>
      <name val="Arial"/>
      <family val="2"/>
      <charset val="204"/>
    </font>
    <font>
      <b/>
      <sz val="16"/>
      <color rgb="FF0070C0"/>
      <name val="Monotype Corsiva"/>
      <family val="4"/>
      <charset val="204"/>
    </font>
    <font>
      <b/>
      <sz val="10"/>
      <color rgb="FF0070C0"/>
      <name val="Arial"/>
      <family val="2"/>
      <charset val="204"/>
    </font>
    <font>
      <b/>
      <sz val="16"/>
      <color rgb="FF002060"/>
      <name val="Monotype Corsiva"/>
      <family val="4"/>
      <charset val="204"/>
    </font>
    <font>
      <sz val="14"/>
      <color rgb="FF0070C0"/>
      <name val="Arial"/>
      <family val="2"/>
      <charset val="204"/>
    </font>
    <font>
      <b/>
      <sz val="12"/>
      <color rgb="FF002060"/>
      <name val="Segoe Print"/>
      <charset val="204"/>
    </font>
    <font>
      <b/>
      <sz val="10"/>
      <color rgb="FF002060"/>
      <name val="Segoe Print"/>
      <charset val="204"/>
    </font>
    <font>
      <b/>
      <i/>
      <sz val="12"/>
      <color rgb="FFC00000"/>
      <name val="Segoe Print"/>
      <charset val="204"/>
    </font>
    <font>
      <b/>
      <i/>
      <sz val="10"/>
      <color rgb="FFC00000"/>
      <name val="Segoe Print"/>
      <charset val="204"/>
    </font>
    <font>
      <b/>
      <sz val="16"/>
      <color rgb="FFFF0000"/>
      <name val="Monotype Corsiva"/>
      <family val="4"/>
      <charset val="204"/>
    </font>
    <font>
      <b/>
      <sz val="16"/>
      <color rgb="FF7030A0"/>
      <name val="Monotype Corsiva"/>
      <family val="4"/>
      <charset val="204"/>
    </font>
    <font>
      <b/>
      <sz val="16"/>
      <color theme="6" tint="-0.249977111117893"/>
      <name val="Monotype Corsiva"/>
      <family val="4"/>
      <charset val="204"/>
    </font>
    <font>
      <sz val="10"/>
      <color rgb="FF0070C0"/>
      <name val="Arial"/>
      <family val="2"/>
      <charset val="204"/>
    </font>
    <font>
      <sz val="14"/>
      <color rgb="FF002060"/>
      <name val="Arial"/>
      <family val="2"/>
      <charset val="204"/>
    </font>
    <font>
      <sz val="16"/>
      <color rgb="FF002060"/>
      <name val="Monotype Corsiva"/>
      <family val="4"/>
      <charset val="204"/>
    </font>
    <font>
      <b/>
      <sz val="18"/>
      <color rgb="FF002060"/>
      <name val="Monotype Corsiva"/>
      <family val="4"/>
      <charset val="204"/>
    </font>
    <font>
      <sz val="18"/>
      <color rgb="FF002060"/>
      <name val="Monotype Corsiva"/>
      <family val="4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color rgb="FF002060"/>
      <name val="Arial"/>
      <family val="2"/>
      <charset val="204"/>
    </font>
    <font>
      <b/>
      <i/>
      <sz val="14"/>
      <color rgb="FF002060"/>
      <name val="Arial"/>
      <family val="2"/>
      <charset val="204"/>
    </font>
    <font>
      <b/>
      <sz val="14"/>
      <color rgb="FF002060"/>
      <name val="Arial"/>
      <family val="2"/>
      <charset val="204"/>
    </font>
    <font>
      <i/>
      <sz val="14"/>
      <color rgb="FFC00000"/>
      <name val="Arial"/>
      <family val="2"/>
      <charset val="204"/>
    </font>
    <font>
      <b/>
      <i/>
      <sz val="14"/>
      <color rgb="FFC00000"/>
      <name val="Arial"/>
      <family val="2"/>
      <charset val="204"/>
    </font>
    <font>
      <sz val="14"/>
      <color rgb="FF00B050"/>
      <name val="Arial"/>
      <family val="2"/>
      <charset val="204"/>
    </font>
    <font>
      <b/>
      <sz val="16"/>
      <color theme="3"/>
      <name val="Monotype Corsiva"/>
      <family val="4"/>
      <charset val="204"/>
    </font>
    <font>
      <b/>
      <sz val="14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8"/>
      <color theme="3" tint="-0.249977111117893"/>
      <name val="Cambria"/>
      <family val="1"/>
      <charset val="204"/>
      <scheme val="major"/>
    </font>
    <font>
      <b/>
      <i/>
      <sz val="16"/>
      <color theme="3" tint="-0.249977111117893"/>
      <name val="Cambria"/>
      <family val="1"/>
      <charset val="204"/>
      <scheme val="major"/>
    </font>
    <font>
      <b/>
      <sz val="10"/>
      <color rgb="FF00206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6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</font>
    <font>
      <b/>
      <sz val="16"/>
      <color theme="6" tint="-0.499984740745262"/>
      <name val="Tahoma"/>
      <family val="2"/>
      <charset val="204"/>
    </font>
    <font>
      <sz val="11"/>
      <color rgb="FF0070C0"/>
      <name val="Tahoma"/>
      <family val="2"/>
      <charset val="204"/>
    </font>
    <font>
      <b/>
      <i/>
      <sz val="11"/>
      <name val="Tahoma"/>
      <family val="2"/>
      <charset val="204"/>
    </font>
    <font>
      <sz val="11"/>
      <color rgb="FF002060"/>
      <name val="Tahoma"/>
      <family val="2"/>
      <charset val="204"/>
    </font>
    <font>
      <sz val="10"/>
      <name val="Tahoma"/>
      <family val="2"/>
    </font>
    <font>
      <b/>
      <i/>
      <sz val="11"/>
      <color rgb="FFFF0000"/>
      <name val="Tahoma"/>
      <family val="2"/>
      <charset val="204"/>
    </font>
    <font>
      <sz val="11"/>
      <color rgb="FFC00000"/>
      <name val="Tahoma"/>
      <family val="2"/>
      <charset val="204"/>
    </font>
    <font>
      <sz val="11"/>
      <color rgb="FF0070C0"/>
      <name val="Tahoma"/>
      <family val="2"/>
    </font>
    <font>
      <b/>
      <i/>
      <sz val="11"/>
      <color rgb="FF0070C0"/>
      <name val="Tahoma"/>
      <family val="2"/>
      <charset val="204"/>
    </font>
    <font>
      <b/>
      <i/>
      <sz val="11"/>
      <color indexed="30"/>
      <name val="Tahoma"/>
      <family val="2"/>
      <charset val="204"/>
    </font>
    <font>
      <i/>
      <sz val="11"/>
      <color theme="1"/>
      <name val="Tahoma"/>
      <family val="2"/>
      <charset val="204"/>
    </font>
    <font>
      <sz val="11"/>
      <color theme="1"/>
      <name val="Tahoma"/>
      <family val="2"/>
    </font>
    <font>
      <b/>
      <sz val="11"/>
      <color theme="1"/>
      <name val="Tahoma"/>
      <family val="2"/>
      <charset val="204"/>
    </font>
    <font>
      <i/>
      <sz val="11"/>
      <color rgb="FF002060"/>
      <name val="Tahoma"/>
      <family val="2"/>
      <charset val="204"/>
    </font>
    <font>
      <b/>
      <sz val="16"/>
      <color rgb="FF0070C0"/>
      <name val="Tahoma"/>
      <family val="2"/>
      <charset val="204"/>
    </font>
    <font>
      <sz val="16"/>
      <color rgb="FF0070C0"/>
      <name val="Arial"/>
      <family val="2"/>
      <charset val="204"/>
    </font>
    <font>
      <i/>
      <sz val="16"/>
      <color rgb="FF0070C0"/>
      <name val="Tahoma"/>
      <family val="2"/>
      <charset val="204"/>
    </font>
    <font>
      <sz val="16"/>
      <color rgb="FF0070C0"/>
      <name val="Tahoma"/>
      <family val="2"/>
    </font>
    <font>
      <b/>
      <sz val="16"/>
      <color rgb="FFC00000"/>
      <name val="Tahoma"/>
      <family val="2"/>
      <charset val="204"/>
    </font>
    <font>
      <sz val="16"/>
      <color rgb="FFC00000"/>
      <name val="Tahoma"/>
      <family val="2"/>
      <charset val="204"/>
    </font>
    <font>
      <i/>
      <sz val="16"/>
      <color rgb="FFC00000"/>
      <name val="Tahoma"/>
      <family val="2"/>
      <charset val="204"/>
    </font>
    <font>
      <b/>
      <sz val="16"/>
      <color rgb="FF7030A0"/>
      <name val="Tahoma"/>
      <family val="2"/>
      <charset val="204"/>
    </font>
    <font>
      <sz val="16"/>
      <color rgb="FF7030A0"/>
      <name val="Tahoma"/>
      <family val="2"/>
      <charset val="204"/>
    </font>
    <font>
      <i/>
      <sz val="16"/>
      <color rgb="FF7030A0"/>
      <name val="Tahoma"/>
      <family val="2"/>
      <charset val="204"/>
    </font>
    <font>
      <b/>
      <i/>
      <sz val="12"/>
      <color rgb="FF7030A0"/>
      <name val="Tahoma"/>
      <family val="2"/>
      <charset val="204"/>
    </font>
    <font>
      <b/>
      <i/>
      <sz val="11"/>
      <color rgb="FF7030A0"/>
      <name val="Tahoma"/>
      <family val="2"/>
    </font>
    <font>
      <b/>
      <i/>
      <sz val="11"/>
      <color rgb="FF7030A0"/>
      <name val="Tahoma"/>
      <family val="2"/>
      <charset val="204"/>
    </font>
    <font>
      <b/>
      <i/>
      <sz val="16"/>
      <color rgb="FF002060"/>
      <name val="Tahoma"/>
      <family val="2"/>
      <charset val="204"/>
    </font>
    <font>
      <b/>
      <sz val="16"/>
      <color rgb="FF00206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rgb="FF7030A0"/>
      <name val="Tahoma"/>
      <family val="2"/>
      <charset val="204"/>
    </font>
    <font>
      <b/>
      <sz val="10"/>
      <color rgb="FF7030A0"/>
      <name val="Arial"/>
      <family val="2"/>
      <charset val="204"/>
    </font>
    <font>
      <b/>
      <i/>
      <sz val="11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Arial"/>
      <family val="2"/>
      <charset val="204"/>
    </font>
    <font>
      <b/>
      <sz val="11"/>
      <color rgb="FF0070C0"/>
      <name val="Tahoma"/>
      <family val="2"/>
      <charset val="204"/>
    </font>
    <font>
      <b/>
      <sz val="11"/>
      <color theme="6" tint="-0.499984740745262"/>
      <name val="Tahoma"/>
      <family val="2"/>
      <charset val="204"/>
    </font>
    <font>
      <b/>
      <sz val="11"/>
      <color theme="6" tint="-0.499984740745262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 style="medium">
        <color indexed="64"/>
      </bottom>
      <diagonal/>
    </border>
    <border>
      <left/>
      <right/>
      <top style="thick">
        <color theme="6" tint="-0.24994659260841701"/>
      </top>
      <bottom style="medium">
        <color indexed="64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medium">
        <color indexed="64"/>
      </bottom>
      <diagonal/>
    </border>
    <border>
      <left/>
      <right/>
      <top style="thick">
        <color theme="6" tint="-0.24994659260841701"/>
      </top>
      <bottom/>
      <diagonal/>
    </border>
    <border>
      <left style="medium">
        <color indexed="64"/>
      </left>
      <right style="thin">
        <color indexed="64"/>
      </right>
      <top style="thick">
        <color theme="6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6" tint="-0.24994659260841701"/>
      </top>
      <bottom style="thin">
        <color indexed="64"/>
      </bottom>
      <diagonal/>
    </border>
    <border>
      <left/>
      <right/>
      <top style="thick">
        <color theme="6" tint="-0.24994659260841701"/>
      </top>
      <bottom style="thin">
        <color indexed="64"/>
      </bottom>
      <diagonal/>
    </border>
    <border>
      <left/>
      <right style="medium">
        <color indexed="64"/>
      </right>
      <top style="thick">
        <color theme="6" tint="-0.24994659260841701"/>
      </top>
      <bottom style="thin">
        <color indexed="64"/>
      </bottom>
      <diagonal/>
    </border>
    <border>
      <left style="medium">
        <color indexed="64"/>
      </left>
      <right style="thick">
        <color theme="6" tint="-0.24994659260841701"/>
      </right>
      <top style="thick">
        <color theme="6" tint="-0.24994659260841701"/>
      </top>
      <bottom style="thin">
        <color indexed="64"/>
      </bottom>
      <diagonal/>
    </border>
    <border>
      <left style="thick">
        <color theme="6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6" tint="-0.24994659260841701"/>
      </right>
      <top/>
      <bottom style="thin">
        <color indexed="64"/>
      </bottom>
      <diagonal/>
    </border>
    <border>
      <left style="medium">
        <color indexed="64"/>
      </left>
      <right style="thick">
        <color theme="6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6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theme="6" tint="-0.2499465926084170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theme="6" tint="-0.24994659260841701"/>
      </right>
      <top style="dotted">
        <color indexed="64"/>
      </top>
      <bottom style="dotted">
        <color indexed="64"/>
      </bottom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ck">
        <color theme="6" tint="-0.24994659260841701"/>
      </right>
      <top style="dotted">
        <color indexed="64"/>
      </top>
      <bottom/>
      <diagonal/>
    </border>
    <border>
      <left style="medium">
        <color indexed="64"/>
      </left>
      <right style="thick">
        <color theme="6" tint="-0.2499465926084170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6" tint="-0.24994659260841701"/>
      </right>
      <top/>
      <bottom style="dotted">
        <color indexed="64"/>
      </bottom>
      <diagonal/>
    </border>
    <border>
      <left style="thick">
        <color theme="6" tint="-0.24994659260841701"/>
      </left>
      <right style="thin">
        <color indexed="64"/>
      </right>
      <top style="thin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6" tint="-0.499984740745262"/>
      </bottom>
      <diagonal/>
    </border>
    <border>
      <left style="thin">
        <color indexed="64"/>
      </left>
      <right style="thick">
        <color theme="6" tint="-0.24994659260841701"/>
      </right>
      <top style="thin">
        <color indexed="64"/>
      </top>
      <bottom style="thick">
        <color theme="6" tint="-0.499984740745262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ck">
        <color theme="6" tint="-0.24994659260841701"/>
      </right>
      <top style="thin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ck">
        <color theme="6" tint="-0.24994659260841701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theme="6" tint="-0.24994659260841701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6" tint="-0.24994659260841701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ck">
        <color theme="6" tint="-0.24994659260841701"/>
      </right>
      <top style="dotted">
        <color indexed="64"/>
      </top>
      <bottom style="thick">
        <color theme="6" tint="-0.24994659260841701"/>
      </bottom>
      <diagonal/>
    </border>
    <border>
      <left style="thick">
        <color theme="6" tint="-0.24994659260841701"/>
      </left>
      <right style="thin">
        <color indexed="64"/>
      </right>
      <top style="thick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ck">
        <color theme="6" tint="-0.24994659260841701"/>
      </right>
      <top style="thick">
        <color theme="6" tint="-0.24994659260841701"/>
      </top>
      <bottom style="thin">
        <color indexed="64"/>
      </bottom>
      <diagonal/>
    </border>
    <border>
      <left style="thick">
        <color theme="6" tint="-0.2499465926084170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theme="6" tint="-0.24994659260841701"/>
      </right>
      <top style="medium">
        <color indexed="64"/>
      </top>
      <bottom/>
      <diagonal/>
    </border>
    <border>
      <left style="thick">
        <color theme="6" tint="-0.2499465926084170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6" tint="-0.24994659260841701"/>
      </right>
      <top style="medium">
        <color indexed="64"/>
      </top>
      <bottom style="hair">
        <color indexed="64"/>
      </bottom>
      <diagonal/>
    </border>
    <border>
      <left style="thick">
        <color theme="6" tint="-0.2499465926084170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6" tint="-0.24994659260841701"/>
      </right>
      <top style="hair">
        <color indexed="64"/>
      </top>
      <bottom style="medium">
        <color indexed="64"/>
      </bottom>
      <diagonal/>
    </border>
    <border>
      <left style="thick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hair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hair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hair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hair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/>
      <top/>
      <bottom style="medium">
        <color indexed="64"/>
      </bottom>
      <diagonal/>
    </border>
    <border>
      <left/>
      <right style="thick">
        <color theme="6" tint="-0.24994659260841701"/>
      </right>
      <top/>
      <bottom style="medium">
        <color indexed="64"/>
      </bottom>
      <diagonal/>
    </border>
    <border>
      <left style="thick">
        <color theme="6" tint="-0.24994659260841701"/>
      </left>
      <right style="thin">
        <color indexed="64"/>
      </right>
      <top style="hair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theme="6" tint="-0.24994659260841701"/>
      </bottom>
      <diagonal/>
    </border>
    <border>
      <left style="thin">
        <color indexed="64"/>
      </left>
      <right style="thick">
        <color theme="6" tint="-0.24994659260841701"/>
      </right>
      <top style="hair">
        <color indexed="64"/>
      </top>
      <bottom style="thick">
        <color theme="6" tint="-0.24994659260841701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hair">
        <color indexed="64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ck">
        <color rgb="FF0070C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hair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ck">
        <color rgb="FF0070C0"/>
      </left>
      <right/>
      <top/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 style="thick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C00000"/>
      </right>
      <top style="medium">
        <color indexed="64"/>
      </top>
      <bottom style="hair">
        <color indexed="64"/>
      </bottom>
      <diagonal/>
    </border>
    <border>
      <left style="thick">
        <color rgb="FFC00000"/>
      </left>
      <right style="thin">
        <color rgb="FFC00000"/>
      </right>
      <top style="thin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hair">
        <color rgb="FFC00000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C00000"/>
      </right>
      <top style="hair">
        <color indexed="64"/>
      </top>
      <bottom style="medium">
        <color indexed="64"/>
      </bottom>
      <diagonal/>
    </border>
    <border>
      <left style="thick">
        <color rgb="FFC00000"/>
      </left>
      <right style="thin">
        <color rgb="FFC00000"/>
      </right>
      <top style="hair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rgb="FFC00000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hair">
        <color indexed="64"/>
      </top>
      <bottom style="thick">
        <color rgb="FFC00000"/>
      </bottom>
      <diagonal/>
    </border>
    <border>
      <left style="thick">
        <color rgb="FF7030A0"/>
      </left>
      <right style="thin">
        <color indexed="64"/>
      </right>
      <top style="thick">
        <color rgb="FF7030A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7030A0"/>
      </top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thick">
        <color rgb="FF7030A0"/>
      </top>
      <bottom style="medium">
        <color indexed="64"/>
      </bottom>
      <diagonal/>
    </border>
    <border>
      <left style="thick">
        <color rgb="FF7030A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ck">
        <color rgb="FF7030A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hair">
        <color indexed="64"/>
      </bottom>
      <diagonal/>
    </border>
    <border>
      <left style="thick">
        <color rgb="FF7030A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hair">
        <color indexed="64"/>
      </top>
      <bottom style="medium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 style="thin">
        <color indexed="64"/>
      </right>
      <top style="hair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</borders>
  <cellStyleXfs count="29">
    <xf numFmtId="0" fontId="0" fillId="0" borderId="0"/>
    <xf numFmtId="0" fontId="2" fillId="0" borderId="1">
      <alignment horizontal="right" vertical="center"/>
    </xf>
    <xf numFmtId="0" fontId="11" fillId="3" borderId="1">
      <alignment horizontal="center" vertical="center"/>
    </xf>
    <xf numFmtId="0" fontId="2" fillId="0" borderId="1">
      <alignment horizontal="right" vertical="center"/>
    </xf>
    <xf numFmtId="0" fontId="11" fillId="3" borderId="1">
      <alignment horizontal="left" vertical="center"/>
    </xf>
    <xf numFmtId="0" fontId="11" fillId="3" borderId="1">
      <alignment horizontal="center" vertical="center"/>
    </xf>
    <xf numFmtId="0" fontId="12" fillId="3" borderId="1">
      <alignment horizontal="center" vertical="center"/>
    </xf>
    <xf numFmtId="0" fontId="2" fillId="2" borderId="1"/>
    <xf numFmtId="0" fontId="11" fillId="0" borderId="1">
      <alignment horizontal="left" vertical="top"/>
    </xf>
    <xf numFmtId="0" fontId="11" fillId="4" borderId="1"/>
    <xf numFmtId="0" fontId="11" fillId="0" borderId="1">
      <alignment horizontal="left" vertical="center"/>
    </xf>
    <xf numFmtId="0" fontId="2" fillId="5" borderId="1"/>
    <xf numFmtId="0" fontId="2" fillId="0" borderId="1">
      <alignment horizontal="right" vertical="center"/>
    </xf>
    <xf numFmtId="0" fontId="2" fillId="6" borderId="1">
      <alignment horizontal="right" vertical="center"/>
    </xf>
    <xf numFmtId="0" fontId="2" fillId="0" borderId="1">
      <alignment horizontal="center" vertical="center"/>
    </xf>
    <xf numFmtId="0" fontId="12" fillId="7" borderId="1"/>
    <xf numFmtId="0" fontId="12" fillId="8" borderId="1"/>
    <xf numFmtId="0" fontId="12" fillId="0" borderId="1">
      <alignment horizontal="center" vertical="center" wrapText="1"/>
    </xf>
    <xf numFmtId="0" fontId="13" fillId="3" borderId="1">
      <alignment horizontal="left" vertical="center" indent="1"/>
    </xf>
    <xf numFmtId="0" fontId="16" fillId="0" borderId="1"/>
    <xf numFmtId="0" fontId="11" fillId="3" borderId="1">
      <alignment horizontal="left" vertical="center"/>
    </xf>
    <xf numFmtId="0" fontId="12" fillId="3" borderId="1">
      <alignment horizontal="center" vertical="center"/>
    </xf>
    <xf numFmtId="0" fontId="4" fillId="7" borderId="1">
      <alignment horizontal="center" vertical="center"/>
    </xf>
    <xf numFmtId="0" fontId="4" fillId="8" borderId="1">
      <alignment horizontal="center" vertical="center"/>
    </xf>
    <xf numFmtId="0" fontId="4" fillId="7" borderId="1">
      <alignment horizontal="left" vertical="center"/>
    </xf>
    <xf numFmtId="0" fontId="4" fillId="8" borderId="1">
      <alignment horizontal="left" vertical="center"/>
    </xf>
    <xf numFmtId="0" fontId="17" fillId="0" borderId="1"/>
    <xf numFmtId="0" fontId="3" fillId="0" borderId="0"/>
    <xf numFmtId="0" fontId="3" fillId="0" borderId="0"/>
  </cellStyleXfs>
  <cellXfs count="7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Fill="1"/>
    <xf numFmtId="0" fontId="0" fillId="0" borderId="0" xfId="0" applyAlignment="1">
      <alignment horizontal="center"/>
    </xf>
    <xf numFmtId="0" fontId="9" fillId="0" borderId="0" xfId="0" applyFont="1"/>
    <xf numFmtId="0" fontId="25" fillId="0" borderId="11" xfId="0" applyFont="1" applyBorder="1" applyAlignment="1">
      <alignment horizontal="center" vertical="top"/>
    </xf>
    <xf numFmtId="0" fontId="26" fillId="0" borderId="0" xfId="0" applyFont="1"/>
    <xf numFmtId="0" fontId="27" fillId="0" borderId="12" xfId="0" applyFont="1" applyBorder="1" applyAlignment="1">
      <alignment horizontal="center"/>
    </xf>
    <xf numFmtId="0" fontId="28" fillId="0" borderId="0" xfId="0" applyFont="1"/>
    <xf numFmtId="0" fontId="25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7" fillId="0" borderId="0" xfId="0" applyFont="1" applyFill="1" applyBorder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0" fillId="0" borderId="0" xfId="0" applyFont="1"/>
    <xf numFmtId="0" fontId="39" fillId="0" borderId="9" xfId="0" applyFont="1" applyBorder="1" applyAlignment="1">
      <alignment horizontal="center" vertical="center" wrapText="1"/>
    </xf>
    <xf numFmtId="164" fontId="43" fillId="9" borderId="5" xfId="0" applyNumberFormat="1" applyFont="1" applyFill="1" applyBorder="1" applyAlignment="1">
      <alignment horizontal="center" vertical="center"/>
    </xf>
    <xf numFmtId="164" fontId="43" fillId="9" borderId="3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40" fillId="11" borderId="2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vertical="center"/>
    </xf>
    <xf numFmtId="164" fontId="42" fillId="0" borderId="30" xfId="0" applyNumberFormat="1" applyFont="1" applyFill="1" applyBorder="1" applyAlignment="1">
      <alignment horizontal="center" vertical="center"/>
    </xf>
    <xf numFmtId="164" fontId="43" fillId="9" borderId="30" xfId="0" applyNumberFormat="1" applyFont="1" applyFill="1" applyBorder="1" applyAlignment="1">
      <alignment horizontal="center" vertical="center"/>
    </xf>
    <xf numFmtId="164" fontId="43" fillId="9" borderId="29" xfId="0" applyNumberFormat="1" applyFont="1" applyFill="1" applyBorder="1" applyAlignment="1">
      <alignment horizontal="center" vertical="center"/>
    </xf>
    <xf numFmtId="0" fontId="33" fillId="0" borderId="0" xfId="0" applyFont="1"/>
    <xf numFmtId="0" fontId="44" fillId="0" borderId="27" xfId="0" applyFont="1" applyFill="1" applyBorder="1" applyAlignment="1">
      <alignment vertical="center"/>
    </xf>
    <xf numFmtId="164" fontId="45" fillId="0" borderId="30" xfId="0" applyNumberFormat="1" applyFont="1" applyBorder="1" applyAlignment="1">
      <alignment horizontal="center" vertical="center"/>
    </xf>
    <xf numFmtId="0" fontId="41" fillId="0" borderId="28" xfId="0" applyFont="1" applyFill="1" applyBorder="1" applyAlignment="1">
      <alignment vertical="center"/>
    </xf>
    <xf numFmtId="164" fontId="43" fillId="9" borderId="37" xfId="0" applyNumberFormat="1" applyFont="1" applyFill="1" applyBorder="1" applyAlignment="1">
      <alignment horizontal="center" vertical="center"/>
    </xf>
    <xf numFmtId="164" fontId="43" fillId="9" borderId="25" xfId="0" applyNumberFormat="1" applyFont="1" applyFill="1" applyBorder="1" applyAlignment="1">
      <alignment horizontal="center" vertical="center"/>
    </xf>
    <xf numFmtId="0" fontId="20" fillId="0" borderId="0" xfId="0" applyFont="1"/>
    <xf numFmtId="0" fontId="46" fillId="0" borderId="0" xfId="0" applyFont="1"/>
    <xf numFmtId="164" fontId="42" fillId="0" borderId="2" xfId="0" applyNumberFormat="1" applyFont="1" applyFill="1" applyBorder="1" applyAlignment="1">
      <alignment horizontal="center" vertical="center"/>
    </xf>
    <xf numFmtId="164" fontId="45" fillId="0" borderId="2" xfId="0" applyNumberFormat="1" applyFont="1" applyBorder="1" applyAlignment="1">
      <alignment horizontal="center" vertical="center"/>
    </xf>
    <xf numFmtId="164" fontId="42" fillId="0" borderId="26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3" fillId="0" borderId="45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vertical="center"/>
    </xf>
    <xf numFmtId="0" fontId="33" fillId="0" borderId="39" xfId="0" applyFont="1" applyFill="1" applyBorder="1" applyAlignment="1">
      <alignment horizontal="center" vertical="center"/>
    </xf>
    <xf numFmtId="1" fontId="33" fillId="0" borderId="39" xfId="28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164" fontId="33" fillId="0" borderId="47" xfId="0" applyNumberFormat="1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1" fontId="33" fillId="0" borderId="1" xfId="28" applyNumberFormat="1" applyFont="1" applyFill="1" applyBorder="1" applyAlignment="1">
      <alignment horizontal="center" vertical="center"/>
    </xf>
    <xf numFmtId="164" fontId="33" fillId="0" borderId="41" xfId="28" applyNumberFormat="1" applyFont="1" applyFill="1" applyBorder="1" applyAlignment="1">
      <alignment horizontal="center" vertical="center"/>
    </xf>
    <xf numFmtId="164" fontId="33" fillId="0" borderId="42" xfId="0" applyNumberFormat="1" applyFont="1" applyFill="1" applyBorder="1" applyAlignment="1">
      <alignment horizontal="center" vertical="center"/>
    </xf>
    <xf numFmtId="1" fontId="33" fillId="10" borderId="1" xfId="28" applyNumberFormat="1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vertical="center"/>
    </xf>
    <xf numFmtId="0" fontId="33" fillId="0" borderId="32" xfId="0" applyFont="1" applyFill="1" applyBorder="1" applyAlignment="1">
      <alignment vertical="center"/>
    </xf>
    <xf numFmtId="0" fontId="33" fillId="0" borderId="32" xfId="0" applyFont="1" applyFill="1" applyBorder="1" applyAlignment="1">
      <alignment horizontal="center" vertical="center"/>
    </xf>
    <xf numFmtId="1" fontId="33" fillId="0" borderId="32" xfId="28" applyNumberFormat="1" applyFont="1" applyFill="1" applyBorder="1" applyAlignment="1">
      <alignment horizontal="center" vertical="center"/>
    </xf>
    <xf numFmtId="164" fontId="33" fillId="0" borderId="33" xfId="28" applyNumberFormat="1" applyFont="1" applyFill="1" applyBorder="1" applyAlignment="1">
      <alignment horizontal="center" vertical="center"/>
    </xf>
    <xf numFmtId="164" fontId="33" fillId="0" borderId="4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vertical="center"/>
    </xf>
    <xf numFmtId="0" fontId="20" fillId="0" borderId="35" xfId="0" applyFont="1" applyFill="1" applyBorder="1" applyAlignment="1">
      <alignment horizontal="center" vertical="center"/>
    </xf>
    <xf numFmtId="1" fontId="20" fillId="0" borderId="35" xfId="28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1" fontId="20" fillId="0" borderId="1" xfId="28" applyNumberFormat="1" applyFont="1" applyFill="1" applyBorder="1" applyAlignment="1">
      <alignment horizontal="center" vertical="center"/>
    </xf>
    <xf numFmtId="164" fontId="20" fillId="12" borderId="40" xfId="28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20" fillId="10" borderId="1" xfId="28" applyNumberFormat="1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center" vertical="center"/>
    </xf>
    <xf numFmtId="1" fontId="20" fillId="0" borderId="32" xfId="28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3" fillId="0" borderId="20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vertical="center"/>
    </xf>
    <xf numFmtId="0" fontId="20" fillId="0" borderId="44" xfId="0" applyFont="1" applyFill="1" applyBorder="1" applyAlignment="1">
      <alignment horizontal="center" vertical="center"/>
    </xf>
    <xf numFmtId="1" fontId="20" fillId="0" borderId="44" xfId="28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/>
    </xf>
    <xf numFmtId="0" fontId="20" fillId="0" borderId="39" xfId="0" applyFont="1" applyFill="1" applyBorder="1" applyAlignment="1">
      <alignment horizontal="center" vertical="center"/>
    </xf>
    <xf numFmtId="1" fontId="20" fillId="0" borderId="39" xfId="28" applyNumberFormat="1" applyFont="1" applyFill="1" applyBorder="1" applyAlignment="1">
      <alignment horizontal="center" vertical="center"/>
    </xf>
    <xf numFmtId="164" fontId="20" fillId="0" borderId="41" xfId="28" applyNumberFormat="1" applyFont="1" applyFill="1" applyBorder="1" applyAlignment="1">
      <alignment horizontal="center" vertical="center"/>
    </xf>
    <xf numFmtId="164" fontId="20" fillId="0" borderId="33" xfId="28" applyNumberFormat="1" applyFont="1" applyFill="1" applyBorder="1" applyAlignment="1">
      <alignment horizontal="center" vertical="center"/>
    </xf>
    <xf numFmtId="1" fontId="30" fillId="0" borderId="0" xfId="0" applyNumberFormat="1" applyFont="1" applyAlignment="1">
      <alignment vertical="center"/>
    </xf>
    <xf numFmtId="0" fontId="33" fillId="0" borderId="44" xfId="0" applyFont="1" applyFill="1" applyBorder="1" applyAlignment="1">
      <alignment vertical="center"/>
    </xf>
    <xf numFmtId="1" fontId="33" fillId="0" borderId="44" xfId="28" applyNumberFormat="1" applyFont="1" applyFill="1" applyBorder="1" applyAlignment="1">
      <alignment horizontal="center" vertical="center"/>
    </xf>
    <xf numFmtId="164" fontId="33" fillId="12" borderId="1" xfId="28" applyNumberFormat="1" applyFont="1" applyFill="1" applyBorder="1" applyAlignment="1">
      <alignment horizontal="center" vertical="center"/>
    </xf>
    <xf numFmtId="1" fontId="33" fillId="12" borderId="1" xfId="28" applyNumberFormat="1" applyFont="1" applyFill="1" applyBorder="1" applyAlignment="1">
      <alignment horizontal="center" vertical="center"/>
    </xf>
    <xf numFmtId="164" fontId="33" fillId="12" borderId="32" xfId="28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0" fillId="12" borderId="1" xfId="0" applyFont="1" applyFill="1" applyBorder="1" applyAlignment="1">
      <alignment horizontal="center" vertical="center"/>
    </xf>
    <xf numFmtId="1" fontId="20" fillId="12" borderId="1" xfId="28" applyNumberFormat="1" applyFont="1" applyFill="1" applyBorder="1" applyAlignment="1">
      <alignment horizontal="center" vertical="center"/>
    </xf>
    <xf numFmtId="164" fontId="20" fillId="10" borderId="42" xfId="0" applyNumberFormat="1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1" fontId="20" fillId="12" borderId="32" xfId="28" applyNumberFormat="1" applyFont="1" applyFill="1" applyBorder="1" applyAlignment="1">
      <alignment horizontal="center" vertical="center"/>
    </xf>
    <xf numFmtId="1" fontId="33" fillId="0" borderId="55" xfId="28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1" fontId="30" fillId="0" borderId="0" xfId="0" applyNumberFormat="1" applyFont="1" applyFill="1" applyAlignment="1">
      <alignment vertical="center"/>
    </xf>
    <xf numFmtId="164" fontId="20" fillId="12" borderId="42" xfId="0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55" xfId="0" applyFont="1" applyFill="1" applyBorder="1" applyAlignment="1">
      <alignment vertical="center"/>
    </xf>
    <xf numFmtId="0" fontId="33" fillId="0" borderId="55" xfId="0" applyFont="1" applyFill="1" applyBorder="1" applyAlignment="1">
      <alignment horizontal="center" vertical="center"/>
    </xf>
    <xf numFmtId="164" fontId="33" fillId="0" borderId="74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1" fontId="33" fillId="0" borderId="0" xfId="28" applyNumberFormat="1" applyFont="1" applyFill="1" applyBorder="1" applyAlignment="1">
      <alignment horizontal="center" vertical="center"/>
    </xf>
    <xf numFmtId="164" fontId="33" fillId="12" borderId="0" xfId="28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9" fillId="0" borderId="81" xfId="0" applyFont="1" applyBorder="1" applyAlignment="1">
      <alignment horizontal="center" vertical="center" wrapText="1"/>
    </xf>
    <xf numFmtId="0" fontId="40" fillId="11" borderId="72" xfId="0" applyFont="1" applyFill="1" applyBorder="1" applyAlignment="1">
      <alignment horizontal="center" vertical="center"/>
    </xf>
    <xf numFmtId="0" fontId="41" fillId="0" borderId="73" xfId="0" applyFont="1" applyFill="1" applyBorder="1" applyAlignment="1">
      <alignment vertical="center"/>
    </xf>
    <xf numFmtId="164" fontId="42" fillId="0" borderId="70" xfId="0" applyNumberFormat="1" applyFont="1" applyFill="1" applyBorder="1" applyAlignment="1">
      <alignment horizontal="center" vertical="center"/>
    </xf>
    <xf numFmtId="0" fontId="40" fillId="0" borderId="8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164" fontId="33" fillId="12" borderId="40" xfId="28" applyNumberFormat="1" applyFont="1" applyFill="1" applyBorder="1" applyAlignment="1">
      <alignment horizontal="center" vertical="center"/>
    </xf>
    <xf numFmtId="164" fontId="33" fillId="10" borderId="22" xfId="0" applyNumberFormat="1" applyFont="1" applyFill="1" applyBorder="1" applyAlignment="1">
      <alignment horizontal="center" vertical="center"/>
    </xf>
    <xf numFmtId="164" fontId="20" fillId="12" borderId="43" xfId="0" applyNumberFormat="1" applyFont="1" applyFill="1" applyBorder="1" applyAlignment="1">
      <alignment horizontal="center" vertical="center"/>
    </xf>
    <xf numFmtId="164" fontId="33" fillId="10" borderId="47" xfId="0" applyNumberFormat="1" applyFont="1" applyFill="1" applyBorder="1" applyAlignment="1">
      <alignment horizontal="center" vertical="center"/>
    </xf>
    <xf numFmtId="164" fontId="20" fillId="12" borderId="76" xfId="28" applyNumberFormat="1" applyFont="1" applyFill="1" applyBorder="1" applyAlignment="1">
      <alignment horizontal="center" vertical="center"/>
    </xf>
    <xf numFmtId="164" fontId="20" fillId="12" borderId="79" xfId="28" applyNumberFormat="1" applyFont="1" applyFill="1" applyBorder="1" applyAlignment="1">
      <alignment horizontal="center" vertical="center"/>
    </xf>
    <xf numFmtId="164" fontId="20" fillId="12" borderId="82" xfId="28" applyNumberFormat="1" applyFont="1" applyFill="1" applyBorder="1" applyAlignment="1">
      <alignment horizontal="center" vertical="center"/>
    </xf>
    <xf numFmtId="1" fontId="20" fillId="10" borderId="44" xfId="28" applyNumberFormat="1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20" fillId="12" borderId="0" xfId="0" applyFont="1" applyFill="1" applyAlignment="1">
      <alignment vertical="center"/>
    </xf>
    <xf numFmtId="0" fontId="33" fillId="12" borderId="0" xfId="0" applyFont="1" applyFill="1" applyAlignment="1">
      <alignment vertical="center"/>
    </xf>
    <xf numFmtId="1" fontId="33" fillId="12" borderId="39" xfId="28" applyNumberFormat="1" applyFont="1" applyFill="1" applyBorder="1" applyAlignment="1">
      <alignment horizontal="center" vertical="center"/>
    </xf>
    <xf numFmtId="0" fontId="40" fillId="12" borderId="72" xfId="0" applyFont="1" applyFill="1" applyBorder="1" applyAlignment="1">
      <alignment horizontal="center" vertical="center"/>
    </xf>
    <xf numFmtId="0" fontId="40" fillId="12" borderId="2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" fontId="20" fillId="0" borderId="83" xfId="28" applyNumberFormat="1" applyFont="1" applyFill="1" applyBorder="1" applyAlignment="1">
      <alignment horizontal="center" vertical="center"/>
    </xf>
    <xf numFmtId="1" fontId="20" fillId="12" borderId="44" xfId="28" applyNumberFormat="1" applyFont="1" applyFill="1" applyBorder="1" applyAlignment="1">
      <alignment horizontal="center" vertical="center"/>
    </xf>
    <xf numFmtId="164" fontId="33" fillId="12" borderId="41" xfId="28" applyNumberFormat="1" applyFont="1" applyFill="1" applyBorder="1" applyAlignment="1">
      <alignment horizontal="center" vertical="center"/>
    </xf>
    <xf numFmtId="164" fontId="33" fillId="12" borderId="33" xfId="2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1" fontId="33" fillId="0" borderId="35" xfId="28" applyNumberFormat="1" applyFont="1" applyFill="1" applyBorder="1" applyAlignment="1">
      <alignment horizontal="center" vertical="center"/>
    </xf>
    <xf numFmtId="164" fontId="33" fillId="0" borderId="68" xfId="0" applyNumberFormat="1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1" fontId="20" fillId="12" borderId="35" xfId="2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/>
    </xf>
    <xf numFmtId="1" fontId="33" fillId="0" borderId="83" xfId="28" applyNumberFormat="1" applyFont="1" applyFill="1" applyBorder="1" applyAlignment="1">
      <alignment horizontal="center" vertical="center"/>
    </xf>
    <xf numFmtId="164" fontId="20" fillId="0" borderId="66" xfId="28" applyNumberFormat="1" applyFont="1" applyFill="1" applyBorder="1" applyAlignment="1">
      <alignment horizontal="center" vertical="center"/>
    </xf>
    <xf numFmtId="164" fontId="20" fillId="12" borderId="68" xfId="0" applyNumberFormat="1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1" fontId="33" fillId="10" borderId="44" xfId="28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12" borderId="0" xfId="0" applyFont="1" applyFill="1" applyBorder="1" applyAlignment="1">
      <alignment horizontal="center" vertical="center"/>
    </xf>
    <xf numFmtId="1" fontId="20" fillId="12" borderId="0" xfId="28" applyNumberFormat="1" applyFont="1" applyFill="1" applyBorder="1" applyAlignment="1">
      <alignment horizontal="center" vertical="center"/>
    </xf>
    <xf numFmtId="1" fontId="20" fillId="0" borderId="0" xfId="28" applyNumberFormat="1" applyFont="1" applyFill="1" applyBorder="1" applyAlignment="1">
      <alignment horizontal="center" vertical="center"/>
    </xf>
    <xf numFmtId="164" fontId="20" fillId="0" borderId="0" xfId="28" applyNumberFormat="1" applyFont="1" applyFill="1" applyBorder="1" applyAlignment="1">
      <alignment horizontal="center" vertical="center"/>
    </xf>
    <xf numFmtId="164" fontId="20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22" fillId="12" borderId="0" xfId="0" applyFont="1" applyFill="1" applyAlignment="1">
      <alignment vertical="center"/>
    </xf>
    <xf numFmtId="1" fontId="33" fillId="12" borderId="44" xfId="2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3" fillId="12" borderId="1" xfId="0" applyFont="1" applyFill="1" applyBorder="1" applyAlignment="1">
      <alignment vertical="center"/>
    </xf>
    <xf numFmtId="0" fontId="20" fillId="12" borderId="1" xfId="0" applyFont="1" applyFill="1" applyBorder="1" applyAlignment="1">
      <alignment vertical="center"/>
    </xf>
    <xf numFmtId="0" fontId="33" fillId="12" borderId="83" xfId="0" applyFont="1" applyFill="1" applyBorder="1" applyAlignment="1">
      <alignment vertical="center"/>
    </xf>
    <xf numFmtId="0" fontId="20" fillId="12" borderId="35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164" fontId="33" fillId="12" borderId="66" xfId="28" applyNumberFormat="1" applyFont="1" applyFill="1" applyBorder="1" applyAlignment="1">
      <alignment horizontal="center" vertical="center"/>
    </xf>
    <xf numFmtId="0" fontId="33" fillId="12" borderId="32" xfId="0" applyFont="1" applyFill="1" applyBorder="1" applyAlignment="1">
      <alignment vertical="center"/>
    </xf>
    <xf numFmtId="0" fontId="20" fillId="12" borderId="32" xfId="0" applyFont="1" applyFill="1" applyBorder="1" applyAlignment="1">
      <alignment vertical="center"/>
    </xf>
    <xf numFmtId="0" fontId="23" fillId="12" borderId="0" xfId="0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0" fontId="22" fillId="12" borderId="0" xfId="0" applyFont="1" applyFill="1" applyBorder="1" applyAlignment="1">
      <alignment vertical="center"/>
    </xf>
    <xf numFmtId="0" fontId="20" fillId="12" borderId="0" xfId="0" applyFont="1" applyFill="1" applyBorder="1" applyAlignment="1">
      <alignment vertical="center"/>
    </xf>
    <xf numFmtId="164" fontId="20" fillId="12" borderId="0" xfId="28" applyNumberFormat="1" applyFon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164" fontId="33" fillId="12" borderId="54" xfId="28" applyNumberFormat="1" applyFont="1" applyFill="1" applyBorder="1" applyAlignment="1">
      <alignment horizontal="center" vertical="center"/>
    </xf>
    <xf numFmtId="0" fontId="20" fillId="12" borderId="1" xfId="0" applyFont="1" applyFill="1" applyBorder="1"/>
    <xf numFmtId="0" fontId="33" fillId="12" borderId="1" xfId="0" applyFont="1" applyFill="1" applyBorder="1"/>
    <xf numFmtId="0" fontId="33" fillId="12" borderId="35" xfId="0" applyFont="1" applyFill="1" applyBorder="1"/>
    <xf numFmtId="0" fontId="20" fillId="12" borderId="44" xfId="0" applyFont="1" applyFill="1" applyBorder="1"/>
    <xf numFmtId="0" fontId="20" fillId="12" borderId="44" xfId="0" applyFont="1" applyFill="1" applyBorder="1" applyAlignment="1">
      <alignment horizontal="center" vertical="center"/>
    </xf>
    <xf numFmtId="164" fontId="20" fillId="0" borderId="54" xfId="28" applyNumberFormat="1" applyFont="1" applyFill="1" applyBorder="1" applyAlignment="1">
      <alignment horizontal="center" vertical="center"/>
    </xf>
    <xf numFmtId="0" fontId="33" fillId="12" borderId="44" xfId="0" applyFont="1" applyFill="1" applyBorder="1"/>
    <xf numFmtId="0" fontId="20" fillId="12" borderId="32" xfId="0" applyFont="1" applyFill="1" applyBorder="1"/>
    <xf numFmtId="0" fontId="20" fillId="12" borderId="35" xfId="0" applyFont="1" applyFill="1" applyBorder="1"/>
    <xf numFmtId="0" fontId="33" fillId="12" borderId="32" xfId="0" applyFont="1" applyFill="1" applyBorder="1"/>
    <xf numFmtId="0" fontId="0" fillId="12" borderId="0" xfId="0" applyFill="1" applyAlignment="1">
      <alignment vertical="center"/>
    </xf>
    <xf numFmtId="0" fontId="32" fillId="12" borderId="0" xfId="0" applyFont="1" applyFill="1" applyAlignment="1">
      <alignment vertical="center"/>
    </xf>
    <xf numFmtId="164" fontId="33" fillId="10" borderId="42" xfId="0" applyNumberFormat="1" applyFont="1" applyFill="1" applyBorder="1" applyAlignment="1">
      <alignment horizontal="center" vertical="center"/>
    </xf>
    <xf numFmtId="0" fontId="20" fillId="12" borderId="83" xfId="0" applyFont="1" applyFill="1" applyBorder="1" applyAlignment="1">
      <alignment vertical="center"/>
    </xf>
    <xf numFmtId="0" fontId="20" fillId="12" borderId="39" xfId="0" applyFont="1" applyFill="1" applyBorder="1"/>
    <xf numFmtId="164" fontId="20" fillId="12" borderId="47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20" fillId="12" borderId="4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43" fillId="16" borderId="30" xfId="0" applyNumberFormat="1" applyFont="1" applyFill="1" applyBorder="1" applyAlignment="1">
      <alignment horizontal="center" vertical="center"/>
    </xf>
    <xf numFmtId="164" fontId="43" fillId="16" borderId="37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" fontId="33" fillId="10" borderId="39" xfId="28" applyNumberFormat="1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164" fontId="43" fillId="16" borderId="29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" fontId="33" fillId="0" borderId="85" xfId="28" applyNumberFormat="1" applyFont="1" applyFill="1" applyBorder="1" applyAlignment="1">
      <alignment horizontal="center" vertical="center"/>
    </xf>
    <xf numFmtId="164" fontId="33" fillId="12" borderId="79" xfId="28" applyNumberFormat="1" applyFont="1" applyFill="1" applyBorder="1" applyAlignment="1">
      <alignment horizontal="center" vertical="center"/>
    </xf>
    <xf numFmtId="164" fontId="33" fillId="12" borderId="82" xfId="28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64" fontId="20" fillId="12" borderId="41" xfId="28" applyNumberFormat="1" applyFont="1" applyFill="1" applyBorder="1" applyAlignment="1">
      <alignment horizontal="center" vertical="center"/>
    </xf>
    <xf numFmtId="164" fontId="43" fillId="16" borderId="25" xfId="0" applyNumberFormat="1" applyFont="1" applyFill="1" applyBorder="1" applyAlignment="1">
      <alignment horizontal="center" vertical="center"/>
    </xf>
    <xf numFmtId="0" fontId="40" fillId="12" borderId="26" xfId="0" applyFont="1" applyFill="1" applyBorder="1" applyAlignment="1">
      <alignment horizontal="center" vertical="center"/>
    </xf>
    <xf numFmtId="0" fontId="44" fillId="0" borderId="73" xfId="0" applyFont="1" applyFill="1" applyBorder="1" applyAlignment="1">
      <alignment vertical="center"/>
    </xf>
    <xf numFmtId="164" fontId="45" fillId="0" borderId="70" xfId="0" applyNumberFormat="1" applyFont="1" applyBorder="1" applyAlignment="1">
      <alignment horizontal="center" vertical="center"/>
    </xf>
    <xf numFmtId="164" fontId="43" fillId="9" borderId="70" xfId="0" applyNumberFormat="1" applyFont="1" applyFill="1" applyBorder="1" applyAlignment="1">
      <alignment horizontal="center" vertical="center"/>
    </xf>
    <xf numFmtId="164" fontId="43" fillId="16" borderId="70" xfId="0" applyNumberFormat="1" applyFont="1" applyFill="1" applyBorder="1" applyAlignment="1">
      <alignment horizontal="center" vertical="center"/>
    </xf>
    <xf numFmtId="164" fontId="43" fillId="9" borderId="69" xfId="0" applyNumberFormat="1" applyFont="1" applyFill="1" applyBorder="1" applyAlignment="1">
      <alignment horizontal="center" vertical="center"/>
    </xf>
    <xf numFmtId="0" fontId="40" fillId="11" borderId="65" xfId="0" applyFont="1" applyFill="1" applyBorder="1" applyAlignment="1">
      <alignment horizontal="center" vertical="center"/>
    </xf>
    <xf numFmtId="164" fontId="43" fillId="9" borderId="83" xfId="0" applyNumberFormat="1" applyFont="1" applyFill="1" applyBorder="1" applyAlignment="1">
      <alignment horizontal="center" vertical="center"/>
    </xf>
    <xf numFmtId="164" fontId="43" fillId="16" borderId="83" xfId="0" applyNumberFormat="1" applyFont="1" applyFill="1" applyBorder="1" applyAlignment="1">
      <alignment horizontal="center" vertical="center"/>
    </xf>
    <xf numFmtId="164" fontId="43" fillId="9" borderId="84" xfId="0" applyNumberFormat="1" applyFont="1" applyFill="1" applyBorder="1" applyAlignment="1">
      <alignment horizontal="center" vertical="center"/>
    </xf>
    <xf numFmtId="0" fontId="33" fillId="0" borderId="60" xfId="0" applyFont="1" applyBorder="1"/>
    <xf numFmtId="164" fontId="43" fillId="9" borderId="61" xfId="0" applyNumberFormat="1" applyFont="1" applyFill="1" applyBorder="1" applyAlignment="1">
      <alignment horizontal="center" vertical="center"/>
    </xf>
    <xf numFmtId="0" fontId="40" fillId="11" borderId="64" xfId="0" applyFont="1" applyFill="1" applyBorder="1" applyAlignment="1">
      <alignment horizontal="center" vertical="center"/>
    </xf>
    <xf numFmtId="0" fontId="40" fillId="11" borderId="26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vertical="center"/>
    </xf>
    <xf numFmtId="164" fontId="45" fillId="0" borderId="37" xfId="0" applyNumberFormat="1" applyFont="1" applyBorder="1" applyAlignment="1">
      <alignment horizontal="center" vertical="center"/>
    </xf>
    <xf numFmtId="164" fontId="42" fillId="0" borderId="86" xfId="0" applyNumberFormat="1" applyFont="1" applyFill="1" applyBorder="1" applyAlignment="1">
      <alignment horizontal="center" vertical="center"/>
    </xf>
    <xf numFmtId="0" fontId="41" fillId="0" borderId="87" xfId="0" applyFont="1" applyFill="1" applyBorder="1" applyAlignment="1">
      <alignment vertical="center"/>
    </xf>
    <xf numFmtId="0" fontId="40" fillId="11" borderId="29" xfId="0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83" xfId="0" applyFont="1" applyFill="1" applyBorder="1" applyAlignment="1">
      <alignment vertical="center"/>
    </xf>
    <xf numFmtId="0" fontId="49" fillId="0" borderId="0" xfId="0" applyFont="1" applyFill="1" applyAlignment="1">
      <alignment horizontal="center"/>
    </xf>
    <xf numFmtId="0" fontId="49" fillId="0" borderId="0" xfId="0" applyFont="1" applyFill="1" applyBorder="1"/>
    <xf numFmtId="0" fontId="0" fillId="0" borderId="0" xfId="0" applyFill="1"/>
    <xf numFmtId="0" fontId="38" fillId="0" borderId="39" xfId="0" applyFont="1" applyFill="1" applyBorder="1" applyAlignment="1">
      <alignment horizontal="center"/>
    </xf>
    <xf numFmtId="0" fontId="50" fillId="0" borderId="39" xfId="0" applyFont="1" applyFill="1" applyBorder="1" applyAlignment="1">
      <alignment horizontal="center"/>
    </xf>
    <xf numFmtId="0" fontId="50" fillId="0" borderId="40" xfId="0" applyFont="1" applyFill="1" applyBorder="1" applyAlignment="1">
      <alignment horizontal="center" vertical="center"/>
    </xf>
    <xf numFmtId="0" fontId="50" fillId="0" borderId="0" xfId="0" applyFont="1" applyFill="1" applyBorder="1"/>
    <xf numFmtId="0" fontId="4" fillId="0" borderId="0" xfId="0" applyFont="1" applyFill="1"/>
    <xf numFmtId="0" fontId="37" fillId="0" borderId="1" xfId="0" applyFont="1" applyFill="1" applyBorder="1" applyAlignment="1">
      <alignment horizontal="left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51" fillId="0" borderId="41" xfId="0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 wrapText="1"/>
    </xf>
    <xf numFmtId="0" fontId="50" fillId="0" borderId="36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49" fillId="0" borderId="1" xfId="0" applyFont="1" applyFill="1" applyBorder="1"/>
    <xf numFmtId="0" fontId="3" fillId="0" borderId="0" xfId="0" applyFont="1" applyFill="1" applyBorder="1"/>
    <xf numFmtId="0" fontId="49" fillId="0" borderId="41" xfId="0" applyFont="1" applyFill="1" applyBorder="1"/>
    <xf numFmtId="0" fontId="50" fillId="0" borderId="60" xfId="0" applyFont="1" applyFill="1" applyBorder="1" applyAlignment="1">
      <alignment horizontal="center" vertical="center"/>
    </xf>
    <xf numFmtId="0" fontId="49" fillId="0" borderId="89" xfId="0" applyFont="1" applyFill="1" applyBorder="1"/>
    <xf numFmtId="0" fontId="38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4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41" xfId="0" applyFont="1" applyFill="1" applyBorder="1"/>
    <xf numFmtId="0" fontId="37" fillId="0" borderId="90" xfId="0" applyFont="1" applyFill="1" applyBorder="1" applyAlignment="1">
      <alignment horizontal="left" wrapText="1"/>
    </xf>
    <xf numFmtId="0" fontId="3" fillId="0" borderId="36" xfId="0" applyFont="1" applyFill="1" applyBorder="1"/>
    <xf numFmtId="0" fontId="3" fillId="0" borderId="89" xfId="0" applyFont="1" applyFill="1" applyBorder="1"/>
    <xf numFmtId="0" fontId="3" fillId="0" borderId="60" xfId="0" applyFont="1" applyFill="1" applyBorder="1"/>
    <xf numFmtId="0" fontId="37" fillId="0" borderId="32" xfId="0" applyFont="1" applyFill="1" applyBorder="1" applyAlignment="1">
      <alignment horizontal="left" wrapText="1"/>
    </xf>
    <xf numFmtId="0" fontId="51" fillId="0" borderId="32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/>
    </xf>
    <xf numFmtId="0" fontId="49" fillId="0" borderId="1" xfId="27" applyFont="1" applyFill="1" applyBorder="1" applyAlignment="1">
      <alignment horizontal="center" wrapText="1"/>
    </xf>
    <xf numFmtId="0" fontId="53" fillId="0" borderId="1" xfId="27" applyFont="1" applyFill="1" applyBorder="1" applyAlignment="1">
      <alignment horizontal="left"/>
    </xf>
    <xf numFmtId="1" fontId="50" fillId="0" borderId="1" xfId="27" applyNumberFormat="1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 vertical="center"/>
    </xf>
    <xf numFmtId="164" fontId="50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horizontal="center" vertical="center" wrapText="1"/>
    </xf>
    <xf numFmtId="1" fontId="52" fillId="0" borderId="1" xfId="27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49" fillId="0" borderId="1" xfId="27" applyFont="1" applyFill="1" applyBorder="1" applyAlignment="1">
      <alignment horizontal="center" vertical="center"/>
    </xf>
    <xf numFmtId="1" fontId="50" fillId="0" borderId="1" xfId="0" applyNumberFormat="1" applyFont="1" applyFill="1" applyBorder="1" applyAlignment="1">
      <alignment horizontal="center" vertical="center"/>
    </xf>
    <xf numFmtId="0" fontId="50" fillId="0" borderId="1" xfId="27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/>
    </xf>
    <xf numFmtId="0" fontId="49" fillId="11" borderId="1" xfId="27" applyFont="1" applyFill="1" applyBorder="1" applyAlignment="1">
      <alignment horizontal="center" wrapText="1"/>
    </xf>
    <xf numFmtId="0" fontId="53" fillId="11" borderId="1" xfId="27" applyFont="1" applyFill="1" applyBorder="1" applyAlignment="1">
      <alignment horizontal="left"/>
    </xf>
    <xf numFmtId="164" fontId="50" fillId="11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6" fillId="11" borderId="1" xfId="0" applyFont="1" applyFill="1" applyBorder="1"/>
    <xf numFmtId="0" fontId="56" fillId="0" borderId="1" xfId="0" applyFont="1" applyFill="1" applyBorder="1"/>
    <xf numFmtId="0" fontId="57" fillId="0" borderId="1" xfId="0" applyFont="1" applyFill="1" applyBorder="1"/>
    <xf numFmtId="0" fontId="2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0" fillId="0" borderId="36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1" xfId="27" applyFont="1" applyFill="1" applyBorder="1" applyAlignment="1">
      <alignment horizontal="center" vertical="center" wrapText="1"/>
    </xf>
    <xf numFmtId="0" fontId="50" fillId="0" borderId="1" xfId="27" applyFont="1" applyFill="1" applyBorder="1" applyAlignment="1">
      <alignment horizontal="center" vertical="center"/>
    </xf>
    <xf numFmtId="0" fontId="50" fillId="0" borderId="91" xfId="27" applyFont="1" applyFill="1" applyBorder="1" applyAlignment="1">
      <alignment horizontal="center" vertical="center"/>
    </xf>
    <xf numFmtId="0" fontId="50" fillId="0" borderId="92" xfId="27" applyFont="1" applyFill="1" applyBorder="1" applyAlignment="1">
      <alignment horizontal="center" vertical="center"/>
    </xf>
    <xf numFmtId="0" fontId="50" fillId="0" borderId="90" xfId="27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50" fillId="0" borderId="45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5" fillId="0" borderId="50" xfId="0" applyFont="1" applyBorder="1" applyAlignment="1">
      <alignment horizontal="center" vertical="top"/>
    </xf>
    <xf numFmtId="0" fontId="25" fillId="0" borderId="51" xfId="0" applyFont="1" applyBorder="1" applyAlignment="1">
      <alignment horizontal="center" vertical="top"/>
    </xf>
    <xf numFmtId="0" fontId="8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8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59" fillId="0" borderId="0" xfId="0" applyFont="1" applyFill="1" applyAlignment="1">
      <alignment horizontal="center"/>
    </xf>
    <xf numFmtId="0" fontId="10" fillId="0" borderId="0" xfId="0" applyFont="1" applyFill="1"/>
    <xf numFmtId="0" fontId="60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61" fillId="0" borderId="0" xfId="0" applyFont="1" applyFill="1" applyAlignment="1">
      <alignment horizontal="left"/>
    </xf>
    <xf numFmtId="0" fontId="10" fillId="0" borderId="0" xfId="0" applyFont="1"/>
    <xf numFmtId="0" fontId="59" fillId="0" borderId="94" xfId="0" applyFont="1" applyFill="1" applyBorder="1" applyAlignment="1">
      <alignment horizontal="center"/>
    </xf>
    <xf numFmtId="0" fontId="59" fillId="0" borderId="95" xfId="0" applyFont="1" applyFill="1" applyBorder="1" applyAlignment="1">
      <alignment horizontal="center"/>
    </xf>
    <xf numFmtId="0" fontId="59" fillId="0" borderId="96" xfId="0" applyFont="1" applyFill="1" applyBorder="1" applyAlignment="1">
      <alignment horizontal="center"/>
    </xf>
    <xf numFmtId="0" fontId="10" fillId="0" borderId="97" xfId="0" applyFont="1" applyBorder="1"/>
    <xf numFmtId="0" fontId="59" fillId="0" borderId="98" xfId="27" applyFont="1" applyFill="1" applyBorder="1" applyAlignment="1">
      <alignment horizontal="center" vertical="center" wrapText="1"/>
    </xf>
    <xf numFmtId="0" fontId="59" fillId="0" borderId="99" xfId="27" applyFont="1" applyFill="1" applyBorder="1" applyAlignment="1">
      <alignment horizontal="center" vertical="center"/>
    </xf>
    <xf numFmtId="0" fontId="59" fillId="0" borderId="100" xfId="27" applyFont="1" applyFill="1" applyBorder="1" applyAlignment="1">
      <alignment horizontal="center" vertical="center"/>
    </xf>
    <xf numFmtId="0" fontId="59" fillId="0" borderId="101" xfId="27" applyFont="1" applyFill="1" applyBorder="1" applyAlignment="1">
      <alignment horizontal="center" vertical="center"/>
    </xf>
    <xf numFmtId="0" fontId="59" fillId="0" borderId="102" xfId="27" applyFont="1" applyFill="1" applyBorder="1" applyAlignment="1">
      <alignment horizontal="center" vertical="center"/>
    </xf>
    <xf numFmtId="0" fontId="48" fillId="20" borderId="78" xfId="0" applyFont="1" applyFill="1" applyBorder="1" applyAlignment="1">
      <alignment horizontal="center" vertical="center"/>
    </xf>
    <xf numFmtId="0" fontId="48" fillId="20" borderId="6" xfId="0" applyFont="1" applyFill="1" applyBorder="1" applyAlignment="1">
      <alignment horizontal="center" vertical="center"/>
    </xf>
    <xf numFmtId="0" fontId="48" fillId="20" borderId="9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9" fillId="0" borderId="103" xfId="0" applyFont="1" applyFill="1" applyBorder="1" applyAlignment="1">
      <alignment horizontal="center" vertical="center" wrapText="1"/>
    </xf>
    <xf numFmtId="0" fontId="62" fillId="21" borderId="44" xfId="0" applyFont="1" applyFill="1" applyBorder="1" applyAlignment="1">
      <alignment horizontal="center" vertical="center"/>
    </xf>
    <xf numFmtId="0" fontId="62" fillId="21" borderId="104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9" fillId="0" borderId="20" xfId="27" applyFont="1" applyFill="1" applyBorder="1" applyAlignment="1">
      <alignment horizontal="center" vertical="center" wrapText="1"/>
    </xf>
    <xf numFmtId="0" fontId="10" fillId="0" borderId="32" xfId="27" applyFont="1" applyFill="1" applyBorder="1" applyAlignment="1">
      <alignment horizontal="left" vertical="center"/>
    </xf>
    <xf numFmtId="1" fontId="59" fillId="0" borderId="32" xfId="27" applyNumberFormat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0" fillId="0" borderId="32" xfId="27" applyFont="1" applyFill="1" applyBorder="1" applyAlignment="1">
      <alignment horizontal="center" vertical="center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59" fillId="0" borderId="105" xfId="27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59" fillId="0" borderId="10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63" fillId="21" borderId="1" xfId="0" applyFont="1" applyFill="1" applyBorder="1" applyAlignment="1">
      <alignment horizontal="center" vertical="center" wrapText="1"/>
    </xf>
    <xf numFmtId="0" fontId="63" fillId="21" borderId="107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108" xfId="27" applyFont="1" applyFill="1" applyBorder="1" applyAlignment="1">
      <alignment horizontal="center" wrapText="1"/>
    </xf>
    <xf numFmtId="0" fontId="63" fillId="14" borderId="109" xfId="27" applyFont="1" applyFill="1" applyBorder="1" applyAlignment="1">
      <alignment horizontal="left"/>
    </xf>
    <xf numFmtId="1" fontId="59" fillId="0" borderId="109" xfId="27" applyNumberFormat="1" applyFont="1" applyFill="1" applyBorder="1" applyAlignment="1">
      <alignment horizontal="center" wrapText="1"/>
    </xf>
    <xf numFmtId="0" fontId="10" fillId="0" borderId="109" xfId="0" applyFont="1" applyFill="1" applyBorder="1" applyAlignment="1">
      <alignment horizontal="center"/>
    </xf>
    <xf numFmtId="0" fontId="10" fillId="13" borderId="109" xfId="27" applyFont="1" applyFill="1" applyBorder="1" applyAlignment="1">
      <alignment horizontal="center"/>
    </xf>
    <xf numFmtId="1" fontId="10" fillId="0" borderId="109" xfId="0" applyNumberFormat="1" applyFont="1" applyFill="1" applyBorder="1" applyAlignment="1">
      <alignment horizontal="center"/>
    </xf>
    <xf numFmtId="0" fontId="59" fillId="14" borderId="110" xfId="0" applyFont="1" applyFill="1" applyBorder="1" applyAlignment="1">
      <alignment horizontal="center"/>
    </xf>
    <xf numFmtId="164" fontId="10" fillId="0" borderId="111" xfId="27" applyNumberFormat="1" applyFont="1" applyFill="1" applyBorder="1" applyAlignment="1">
      <alignment horizontal="center" vertical="center"/>
    </xf>
    <xf numFmtId="49" fontId="64" fillId="14" borderId="46" xfId="27" applyNumberFormat="1" applyFont="1" applyFill="1" applyBorder="1" applyAlignment="1">
      <alignment horizontal="center"/>
    </xf>
    <xf numFmtId="0" fontId="65" fillId="14" borderId="44" xfId="27" applyFont="1" applyFill="1" applyBorder="1" applyAlignment="1">
      <alignment horizontal="left"/>
    </xf>
    <xf numFmtId="164" fontId="65" fillId="14" borderId="54" xfId="0" applyNumberFormat="1" applyFont="1" applyFill="1" applyBorder="1" applyAlignment="1">
      <alignment horizontal="center" wrapText="1"/>
    </xf>
    <xf numFmtId="0" fontId="10" fillId="0" borderId="112" xfId="27" applyFont="1" applyFill="1" applyBorder="1" applyAlignment="1">
      <alignment horizontal="center" wrapText="1"/>
    </xf>
    <xf numFmtId="0" fontId="63" fillId="14" borderId="56" xfId="27" applyFont="1" applyFill="1" applyBorder="1" applyAlignment="1">
      <alignment horizontal="left"/>
    </xf>
    <xf numFmtId="49" fontId="59" fillId="0" borderId="56" xfId="27" applyNumberFormat="1" applyFont="1" applyFill="1" applyBorder="1" applyAlignment="1">
      <alignment horizontal="center" wrapText="1"/>
    </xf>
    <xf numFmtId="0" fontId="10" fillId="0" borderId="56" xfId="0" applyFont="1" applyFill="1" applyBorder="1" applyAlignment="1">
      <alignment horizontal="center"/>
    </xf>
    <xf numFmtId="0" fontId="10" fillId="13" borderId="56" xfId="27" applyFont="1" applyFill="1" applyBorder="1" applyAlignment="1">
      <alignment horizontal="center"/>
    </xf>
    <xf numFmtId="1" fontId="10" fillId="0" borderId="56" xfId="0" applyNumberFormat="1" applyFont="1" applyFill="1" applyBorder="1" applyAlignment="1">
      <alignment horizontal="center"/>
    </xf>
    <xf numFmtId="0" fontId="59" fillId="14" borderId="113" xfId="0" applyFont="1" applyFill="1" applyBorder="1" applyAlignment="1">
      <alignment horizontal="center"/>
    </xf>
    <xf numFmtId="164" fontId="10" fillId="0" borderId="114" xfId="27" applyNumberFormat="1" applyFont="1" applyFill="1" applyBorder="1" applyAlignment="1">
      <alignment horizontal="center" vertical="center"/>
    </xf>
    <xf numFmtId="49" fontId="64" fillId="14" borderId="36" xfId="27" applyNumberFormat="1" applyFont="1" applyFill="1" applyBorder="1" applyAlignment="1">
      <alignment horizontal="center"/>
    </xf>
    <xf numFmtId="0" fontId="65" fillId="14" borderId="1" xfId="27" applyFont="1" applyFill="1" applyBorder="1" applyAlignment="1">
      <alignment horizontal="left"/>
    </xf>
    <xf numFmtId="164" fontId="65" fillId="14" borderId="41" xfId="27" applyNumberFormat="1" applyFont="1" applyFill="1" applyBorder="1" applyAlignment="1">
      <alignment horizontal="center" wrapText="1"/>
    </xf>
    <xf numFmtId="0" fontId="63" fillId="21" borderId="107" xfId="0" applyFont="1" applyFill="1" applyBorder="1" applyAlignment="1">
      <alignment horizontal="center" wrapText="1"/>
    </xf>
    <xf numFmtId="0" fontId="66" fillId="14" borderId="56" xfId="27" applyFont="1" applyFill="1" applyBorder="1" applyAlignment="1">
      <alignment horizontal="left"/>
    </xf>
    <xf numFmtId="1" fontId="59" fillId="0" borderId="56" xfId="27" applyNumberFormat="1" applyFont="1" applyFill="1" applyBorder="1" applyAlignment="1">
      <alignment horizontal="center" wrapText="1"/>
    </xf>
    <xf numFmtId="0" fontId="59" fillId="0" borderId="115" xfId="0" applyFont="1" applyBorder="1" applyAlignment="1">
      <alignment horizontal="center" vertical="center"/>
    </xf>
    <xf numFmtId="0" fontId="10" fillId="0" borderId="116" xfId="0" applyFont="1" applyBorder="1"/>
    <xf numFmtId="0" fontId="10" fillId="0" borderId="117" xfId="27" applyFont="1" applyFill="1" applyBorder="1" applyAlignment="1">
      <alignment horizontal="center" wrapText="1"/>
    </xf>
    <xf numFmtId="0" fontId="66" fillId="14" borderId="88" xfId="27" applyFont="1" applyFill="1" applyBorder="1" applyAlignment="1">
      <alignment horizontal="left"/>
    </xf>
    <xf numFmtId="1" fontId="59" fillId="0" borderId="88" xfId="27" applyNumberFormat="1" applyFont="1" applyFill="1" applyBorder="1" applyAlignment="1">
      <alignment horizontal="center" wrapText="1"/>
    </xf>
    <xf numFmtId="0" fontId="10" fillId="0" borderId="88" xfId="0" applyFont="1" applyFill="1" applyBorder="1" applyAlignment="1">
      <alignment horizontal="center"/>
    </xf>
    <xf numFmtId="0" fontId="10" fillId="13" borderId="88" xfId="27" applyFont="1" applyFill="1" applyBorder="1" applyAlignment="1">
      <alignment horizontal="center"/>
    </xf>
    <xf numFmtId="1" fontId="10" fillId="0" borderId="88" xfId="0" applyNumberFormat="1" applyFont="1" applyFill="1" applyBorder="1" applyAlignment="1">
      <alignment horizontal="center"/>
    </xf>
    <xf numFmtId="0" fontId="59" fillId="14" borderId="118" xfId="0" applyFont="1" applyFill="1" applyBorder="1" applyAlignment="1">
      <alignment horizontal="center"/>
    </xf>
    <xf numFmtId="164" fontId="10" fillId="0" borderId="119" xfId="27" applyNumberFormat="1" applyFont="1" applyFill="1" applyBorder="1" applyAlignment="1">
      <alignment horizontal="center" vertical="center"/>
    </xf>
    <xf numFmtId="0" fontId="62" fillId="21" borderId="1" xfId="0" applyFont="1" applyFill="1" applyBorder="1" applyAlignment="1">
      <alignment horizontal="center"/>
    </xf>
    <xf numFmtId="0" fontId="62" fillId="21" borderId="107" xfId="0" applyFont="1" applyFill="1" applyBorder="1" applyAlignment="1">
      <alignment horizontal="center" vertical="center"/>
    </xf>
    <xf numFmtId="0" fontId="62" fillId="21" borderId="107" xfId="0" applyFont="1" applyFill="1" applyBorder="1" applyAlignment="1">
      <alignment horizontal="center"/>
    </xf>
    <xf numFmtId="0" fontId="10" fillId="0" borderId="24" xfId="27" applyFont="1" applyFill="1" applyBorder="1" applyAlignment="1">
      <alignment horizontal="center" wrapText="1"/>
    </xf>
    <xf numFmtId="0" fontId="66" fillId="14" borderId="5" xfId="27" applyFont="1" applyFill="1" applyBorder="1" applyAlignment="1">
      <alignment horizontal="left"/>
    </xf>
    <xf numFmtId="1" fontId="59" fillId="0" borderId="5" xfId="27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13" borderId="5" xfId="27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0" fontId="59" fillId="14" borderId="62" xfId="0" applyFont="1" applyFill="1" applyBorder="1" applyAlignment="1">
      <alignment horizontal="center"/>
    </xf>
    <xf numFmtId="0" fontId="67" fillId="0" borderId="0" xfId="0" applyFont="1"/>
    <xf numFmtId="0" fontId="67" fillId="0" borderId="0" xfId="0" applyFont="1" applyBorder="1"/>
    <xf numFmtId="0" fontId="10" fillId="0" borderId="2" xfId="27" applyFont="1" applyFill="1" applyBorder="1" applyAlignment="1">
      <alignment horizontal="center" wrapText="1"/>
    </xf>
    <xf numFmtId="0" fontId="63" fillId="14" borderId="30" xfId="27" applyFont="1" applyFill="1" applyBorder="1" applyAlignment="1">
      <alignment horizontal="left"/>
    </xf>
    <xf numFmtId="1" fontId="59" fillId="0" borderId="30" xfId="27" applyNumberFormat="1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/>
    </xf>
    <xf numFmtId="0" fontId="10" fillId="13" borderId="30" xfId="27" applyFont="1" applyFill="1" applyBorder="1" applyAlignment="1">
      <alignment horizontal="center"/>
    </xf>
    <xf numFmtId="1" fontId="10" fillId="0" borderId="30" xfId="0" applyNumberFormat="1" applyFont="1" applyFill="1" applyBorder="1" applyAlignment="1">
      <alignment horizontal="center"/>
    </xf>
    <xf numFmtId="0" fontId="59" fillId="14" borderId="61" xfId="0" applyFont="1" applyFill="1" applyBorder="1" applyAlignment="1">
      <alignment horizontal="center"/>
    </xf>
    <xf numFmtId="164" fontId="65" fillId="14" borderId="54" xfId="27" applyNumberFormat="1" applyFont="1" applyFill="1" applyBorder="1" applyAlignment="1">
      <alignment horizontal="center" wrapText="1"/>
    </xf>
    <xf numFmtId="0" fontId="10" fillId="0" borderId="26" xfId="27" applyFont="1" applyFill="1" applyBorder="1" applyAlignment="1">
      <alignment horizontal="center" wrapText="1"/>
    </xf>
    <xf numFmtId="0" fontId="63" fillId="14" borderId="37" xfId="27" applyFont="1" applyFill="1" applyBorder="1" applyAlignment="1">
      <alignment horizontal="left"/>
    </xf>
    <xf numFmtId="1" fontId="59" fillId="0" borderId="37" xfId="27" applyNumberFormat="1" applyFont="1" applyFill="1" applyBorder="1" applyAlignment="1">
      <alignment horizontal="center" wrapText="1"/>
    </xf>
    <xf numFmtId="0" fontId="10" fillId="0" borderId="37" xfId="0" applyFont="1" applyFill="1" applyBorder="1" applyAlignment="1">
      <alignment horizontal="center"/>
    </xf>
    <xf numFmtId="0" fontId="10" fillId="13" borderId="37" xfId="27" applyFont="1" applyFill="1" applyBorder="1" applyAlignment="1">
      <alignment horizontal="center"/>
    </xf>
    <xf numFmtId="1" fontId="10" fillId="0" borderId="37" xfId="0" applyNumberFormat="1" applyFont="1" applyFill="1" applyBorder="1" applyAlignment="1">
      <alignment horizontal="center"/>
    </xf>
    <xf numFmtId="0" fontId="59" fillId="14" borderId="57" xfId="0" applyFont="1" applyFill="1" applyBorder="1" applyAlignment="1">
      <alignment horizontal="center"/>
    </xf>
    <xf numFmtId="164" fontId="10" fillId="0" borderId="120" xfId="27" applyNumberFormat="1" applyFont="1" applyFill="1" applyBorder="1" applyAlignment="1">
      <alignment horizontal="center" vertical="center"/>
    </xf>
    <xf numFmtId="0" fontId="65" fillId="14" borderId="1" xfId="0" applyFont="1" applyFill="1" applyBorder="1" applyAlignment="1">
      <alignment horizontal="left"/>
    </xf>
    <xf numFmtId="0" fontId="10" fillId="0" borderId="72" xfId="27" applyFont="1" applyFill="1" applyBorder="1" applyAlignment="1">
      <alignment horizontal="center" wrapText="1"/>
    </xf>
    <xf numFmtId="0" fontId="63" fillId="14" borderId="70" xfId="27" applyFont="1" applyFill="1" applyBorder="1" applyAlignment="1">
      <alignment horizontal="left"/>
    </xf>
    <xf numFmtId="1" fontId="59" fillId="0" borderId="70" xfId="27" applyNumberFormat="1" applyFont="1" applyFill="1" applyBorder="1" applyAlignment="1">
      <alignment horizontal="center" wrapText="1"/>
    </xf>
    <xf numFmtId="0" fontId="10" fillId="0" borderId="70" xfId="0" applyFont="1" applyFill="1" applyBorder="1" applyAlignment="1">
      <alignment horizontal="center"/>
    </xf>
    <xf numFmtId="0" fontId="10" fillId="13" borderId="70" xfId="27" applyFont="1" applyFill="1" applyBorder="1" applyAlignment="1">
      <alignment horizontal="center"/>
    </xf>
    <xf numFmtId="1" fontId="10" fillId="0" borderId="70" xfId="0" applyNumberFormat="1" applyFont="1" applyFill="1" applyBorder="1" applyAlignment="1">
      <alignment horizontal="center"/>
    </xf>
    <xf numFmtId="0" fontId="59" fillId="14" borderId="71" xfId="0" applyFont="1" applyFill="1" applyBorder="1" applyAlignment="1">
      <alignment horizontal="center"/>
    </xf>
    <xf numFmtId="164" fontId="10" fillId="0" borderId="121" xfId="27" applyNumberFormat="1" applyFont="1" applyFill="1" applyBorder="1" applyAlignment="1">
      <alignment horizontal="center" vertical="center"/>
    </xf>
    <xf numFmtId="164" fontId="65" fillId="14" borderId="41" xfId="0" applyNumberFormat="1" applyFont="1" applyFill="1" applyBorder="1" applyAlignment="1">
      <alignment horizontal="center" wrapText="1"/>
    </xf>
    <xf numFmtId="0" fontId="62" fillId="21" borderId="91" xfId="0" applyFont="1" applyFill="1" applyBorder="1" applyAlignment="1">
      <alignment horizontal="center" vertical="center"/>
    </xf>
    <xf numFmtId="0" fontId="63" fillId="21" borderId="9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63" fillId="14" borderId="30" xfId="0" applyFont="1" applyFill="1" applyBorder="1" applyAlignment="1">
      <alignment horizontal="left"/>
    </xf>
    <xf numFmtId="0" fontId="59" fillId="0" borderId="30" xfId="0" applyFont="1" applyFill="1" applyBorder="1" applyAlignment="1">
      <alignment horizontal="center" vertical="center" wrapText="1"/>
    </xf>
    <xf numFmtId="0" fontId="65" fillId="14" borderId="1" xfId="0" applyFont="1" applyFill="1" applyBorder="1" applyAlignment="1">
      <alignment horizontal="left" wrapText="1"/>
    </xf>
    <xf numFmtId="0" fontId="63" fillId="21" borderId="91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66" fillId="14" borderId="37" xfId="0" applyFont="1" applyFill="1" applyBorder="1" applyAlignment="1">
      <alignment horizontal="left" vertical="center"/>
    </xf>
    <xf numFmtId="0" fontId="59" fillId="0" borderId="37" xfId="0" applyFont="1" applyFill="1" applyBorder="1" applyAlignment="1">
      <alignment horizontal="center" vertical="center" wrapText="1"/>
    </xf>
    <xf numFmtId="0" fontId="59" fillId="0" borderId="122" xfId="0" applyFont="1" applyFill="1" applyBorder="1" applyAlignment="1">
      <alignment horizontal="center" vertical="center" wrapText="1"/>
    </xf>
    <xf numFmtId="0" fontId="10" fillId="0" borderId="123" xfId="0" applyFont="1" applyFill="1" applyBorder="1" applyAlignment="1">
      <alignment horizontal="left" wrapText="1"/>
    </xf>
    <xf numFmtId="0" fontId="63" fillId="21" borderId="123" xfId="0" applyFont="1" applyFill="1" applyBorder="1" applyAlignment="1">
      <alignment horizontal="center" vertical="center" wrapText="1"/>
    </xf>
    <xf numFmtId="0" fontId="63" fillId="21" borderId="124" xfId="0" applyFont="1" applyFill="1" applyBorder="1" applyAlignment="1">
      <alignment horizontal="center" vertical="center" wrapText="1"/>
    </xf>
    <xf numFmtId="0" fontId="63" fillId="21" borderId="125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59" fillId="0" borderId="115" xfId="0" applyFont="1" applyFill="1" applyBorder="1" applyAlignment="1">
      <alignment vertical="center" wrapText="1"/>
    </xf>
    <xf numFmtId="0" fontId="67" fillId="0" borderId="0" xfId="0" applyFont="1" applyBorder="1" applyAlignment="1">
      <alignment vertical="center"/>
    </xf>
    <xf numFmtId="49" fontId="64" fillId="14" borderId="20" xfId="27" applyNumberFormat="1" applyFont="1" applyFill="1" applyBorder="1" applyAlignment="1">
      <alignment horizontal="center"/>
    </xf>
    <xf numFmtId="0" fontId="65" fillId="14" borderId="32" xfId="27" applyFont="1" applyFill="1" applyBorder="1" applyAlignment="1">
      <alignment horizontal="left"/>
    </xf>
    <xf numFmtId="164" fontId="65" fillId="14" borderId="33" xfId="27" applyNumberFormat="1" applyFont="1" applyFill="1" applyBorder="1" applyAlignment="1">
      <alignment horizontal="center" wrapText="1"/>
    </xf>
    <xf numFmtId="0" fontId="63" fillId="14" borderId="5" xfId="27" applyFont="1" applyFill="1" applyBorder="1" applyAlignment="1">
      <alignment horizontal="left"/>
    </xf>
    <xf numFmtId="49" fontId="64" fillId="0" borderId="46" xfId="27" applyNumberFormat="1" applyFont="1" applyFill="1" applyBorder="1" applyAlignment="1">
      <alignment horizontal="center"/>
    </xf>
    <xf numFmtId="164" fontId="65" fillId="0" borderId="44" xfId="27" applyNumberFormat="1" applyFont="1" applyFill="1" applyBorder="1" applyAlignment="1">
      <alignment horizontal="left"/>
    </xf>
    <xf numFmtId="164" fontId="65" fillId="0" borderId="54" xfId="27" applyNumberFormat="1" applyFont="1" applyFill="1" applyBorder="1" applyAlignment="1">
      <alignment horizontal="center" wrapText="1"/>
    </xf>
    <xf numFmtId="49" fontId="64" fillId="0" borderId="36" xfId="27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left" vertical="center"/>
    </xf>
    <xf numFmtId="164" fontId="65" fillId="0" borderId="41" xfId="27" applyNumberFormat="1" applyFont="1" applyFill="1" applyBorder="1" applyAlignment="1">
      <alignment horizontal="center" wrapText="1"/>
    </xf>
    <xf numFmtId="0" fontId="65" fillId="0" borderId="1" xfId="0" applyFont="1" applyFill="1" applyBorder="1" applyAlignment="1">
      <alignment horizontal="left"/>
    </xf>
    <xf numFmtId="164" fontId="65" fillId="0" borderId="41" xfId="0" applyNumberFormat="1" applyFont="1" applyFill="1" applyBorder="1" applyAlignment="1">
      <alignment horizontal="center" wrapText="1"/>
    </xf>
    <xf numFmtId="0" fontId="59" fillId="14" borderId="126" xfId="0" applyFont="1" applyFill="1" applyBorder="1" applyAlignment="1">
      <alignment horizontal="center"/>
    </xf>
    <xf numFmtId="0" fontId="65" fillId="0" borderId="1" xfId="27" applyFont="1" applyFill="1" applyBorder="1" applyAlignment="1">
      <alignment horizontal="left"/>
    </xf>
    <xf numFmtId="0" fontId="10" fillId="0" borderId="90" xfId="0" applyFont="1" applyFill="1" applyBorder="1" applyAlignment="1">
      <alignment horizontal="left" wrapText="1"/>
    </xf>
    <xf numFmtId="164" fontId="65" fillId="0" borderId="1" xfId="27" applyNumberFormat="1" applyFont="1" applyFill="1" applyBorder="1" applyAlignment="1">
      <alignment horizontal="left"/>
    </xf>
    <xf numFmtId="0" fontId="63" fillId="21" borderId="1" xfId="0" applyFont="1" applyFill="1" applyBorder="1" applyAlignment="1">
      <alignment horizontal="center" wrapText="1"/>
    </xf>
    <xf numFmtId="0" fontId="66" fillId="14" borderId="30" xfId="27" applyFont="1" applyFill="1" applyBorder="1" applyAlignment="1">
      <alignment horizontal="left"/>
    </xf>
    <xf numFmtId="0" fontId="66" fillId="14" borderId="30" xfId="0" applyFont="1" applyFill="1" applyBorder="1" applyAlignment="1">
      <alignment horizontal="left"/>
    </xf>
    <xf numFmtId="49" fontId="64" fillId="0" borderId="20" xfId="27" applyNumberFormat="1" applyFont="1" applyFill="1" applyBorder="1" applyAlignment="1">
      <alignment horizontal="center"/>
    </xf>
    <xf numFmtId="0" fontId="65" fillId="0" borderId="32" xfId="27" applyFont="1" applyFill="1" applyBorder="1" applyAlignment="1">
      <alignment horizontal="left"/>
    </xf>
    <xf numFmtId="164" fontId="65" fillId="0" borderId="33" xfId="27" applyNumberFormat="1" applyFont="1" applyFill="1" applyBorder="1" applyAlignment="1">
      <alignment horizontal="center" wrapText="1"/>
    </xf>
    <xf numFmtId="0" fontId="63" fillId="14" borderId="37" xfId="0" applyFont="1" applyFill="1" applyBorder="1" applyAlignment="1">
      <alignment horizontal="left" vertical="center"/>
    </xf>
    <xf numFmtId="0" fontId="10" fillId="0" borderId="127" xfId="0" applyFont="1" applyFill="1" applyBorder="1" applyAlignment="1">
      <alignment horizontal="left" wrapText="1"/>
    </xf>
    <xf numFmtId="0" fontId="63" fillId="21" borderId="127" xfId="0" applyFont="1" applyFill="1" applyBorder="1" applyAlignment="1">
      <alignment horizontal="center" vertical="center" wrapText="1"/>
    </xf>
    <xf numFmtId="0" fontId="63" fillId="21" borderId="128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 wrapText="1"/>
    </xf>
    <xf numFmtId="0" fontId="62" fillId="0" borderId="116" xfId="0" applyFont="1" applyFill="1" applyBorder="1" applyAlignment="1">
      <alignment horizontal="center" vertical="center"/>
    </xf>
    <xf numFmtId="0" fontId="59" fillId="0" borderId="115" xfId="0" applyFont="1" applyFill="1" applyBorder="1" applyAlignment="1">
      <alignment horizontal="center" vertical="center" wrapText="1"/>
    </xf>
    <xf numFmtId="0" fontId="67" fillId="0" borderId="0" xfId="0" applyFont="1" applyFill="1" applyBorder="1"/>
    <xf numFmtId="0" fontId="68" fillId="0" borderId="0" xfId="0" applyFont="1" applyFill="1" applyBorder="1" applyAlignment="1">
      <alignment horizontal="center" vertical="center"/>
    </xf>
    <xf numFmtId="0" fontId="67" fillId="0" borderId="0" xfId="0" applyFont="1" applyFill="1"/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67" fillId="0" borderId="0" xfId="0" applyFont="1" applyFill="1" applyBorder="1" applyAlignment="1">
      <alignment vertical="center"/>
    </xf>
    <xf numFmtId="0" fontId="67" fillId="0" borderId="0" xfId="0" applyFont="1" applyFill="1" applyAlignment="1">
      <alignment vertical="center"/>
    </xf>
    <xf numFmtId="0" fontId="59" fillId="14" borderId="109" xfId="0" applyFont="1" applyFill="1" applyBorder="1" applyAlignment="1">
      <alignment horizontal="center"/>
    </xf>
    <xf numFmtId="164" fontId="10" fillId="0" borderId="129" xfId="27" applyNumberFormat="1" applyFont="1" applyFill="1" applyBorder="1" applyAlignment="1">
      <alignment horizontal="center" vertical="center"/>
    </xf>
    <xf numFmtId="0" fontId="59" fillId="14" borderId="56" xfId="0" applyFont="1" applyFill="1" applyBorder="1" applyAlignment="1">
      <alignment horizontal="center"/>
    </xf>
    <xf numFmtId="164" fontId="10" fillId="0" borderId="130" xfId="27" applyNumberFormat="1" applyFont="1" applyFill="1" applyBorder="1" applyAlignment="1">
      <alignment horizontal="center" vertical="center"/>
    </xf>
    <xf numFmtId="0" fontId="67" fillId="0" borderId="131" xfId="0" applyFont="1" applyFill="1" applyBorder="1"/>
    <xf numFmtId="0" fontId="62" fillId="0" borderId="131" xfId="0" applyFont="1" applyFill="1" applyBorder="1" applyAlignment="1">
      <alignment horizontal="center" vertical="center"/>
    </xf>
    <xf numFmtId="0" fontId="10" fillId="0" borderId="132" xfId="27" applyFont="1" applyFill="1" applyBorder="1" applyAlignment="1">
      <alignment horizontal="center" wrapText="1"/>
    </xf>
    <xf numFmtId="0" fontId="63" fillId="14" borderId="133" xfId="27" applyFont="1" applyFill="1" applyBorder="1" applyAlignment="1">
      <alignment horizontal="left"/>
    </xf>
    <xf numFmtId="1" fontId="59" fillId="0" borderId="133" xfId="27" applyNumberFormat="1" applyFont="1" applyFill="1" applyBorder="1" applyAlignment="1">
      <alignment horizontal="center" wrapText="1"/>
    </xf>
    <xf numFmtId="0" fontId="10" fillId="0" borderId="133" xfId="0" applyFont="1" applyFill="1" applyBorder="1" applyAlignment="1">
      <alignment horizontal="center"/>
    </xf>
    <xf numFmtId="0" fontId="10" fillId="13" borderId="133" xfId="27" applyFont="1" applyFill="1" applyBorder="1" applyAlignment="1">
      <alignment horizontal="center"/>
    </xf>
    <xf numFmtId="1" fontId="10" fillId="0" borderId="133" xfId="0" applyNumberFormat="1" applyFont="1" applyFill="1" applyBorder="1" applyAlignment="1">
      <alignment horizontal="center"/>
    </xf>
    <xf numFmtId="0" fontId="59" fillId="14" borderId="133" xfId="0" applyFont="1" applyFill="1" applyBorder="1" applyAlignment="1">
      <alignment horizontal="center"/>
    </xf>
    <xf numFmtId="164" fontId="10" fillId="0" borderId="134" xfId="27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63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wrapText="1"/>
    </xf>
    <xf numFmtId="0" fontId="59" fillId="17" borderId="135" xfId="0" applyFont="1" applyFill="1" applyBorder="1" applyAlignment="1">
      <alignment horizontal="center" vertical="center" wrapText="1"/>
    </xf>
    <xf numFmtId="0" fontId="59" fillId="17" borderId="136" xfId="0" applyFont="1" applyFill="1" applyBorder="1" applyAlignment="1">
      <alignment horizontal="center" vertical="center" wrapText="1"/>
    </xf>
    <xf numFmtId="0" fontId="59" fillId="17" borderId="137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07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63" fillId="17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63" fillId="17" borderId="107" xfId="0" applyFont="1" applyFill="1" applyBorder="1" applyAlignment="1">
      <alignment horizontal="center" wrapText="1"/>
    </xf>
    <xf numFmtId="0" fontId="67" fillId="0" borderId="115" xfId="0" applyFont="1" applyBorder="1"/>
    <xf numFmtId="0" fontId="67" fillId="0" borderId="116" xfId="0" applyFont="1" applyBorder="1"/>
    <xf numFmtId="0" fontId="63" fillId="17" borderId="127" xfId="0" applyFont="1" applyFill="1" applyBorder="1" applyAlignment="1">
      <alignment horizontal="center" wrapText="1"/>
    </xf>
    <xf numFmtId="0" fontId="10" fillId="0" borderId="127" xfId="0" applyFont="1" applyFill="1" applyBorder="1" applyAlignment="1">
      <alignment wrapText="1"/>
    </xf>
    <xf numFmtId="0" fontId="63" fillId="17" borderId="128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9" fillId="0" borderId="94" xfId="0" applyFont="1" applyFill="1" applyBorder="1" applyAlignment="1">
      <alignment horizontal="center" vertical="center"/>
    </xf>
    <xf numFmtId="0" fontId="69" fillId="0" borderId="95" xfId="0" applyFont="1" applyFill="1" applyBorder="1" applyAlignment="1">
      <alignment horizontal="center" vertical="center"/>
    </xf>
    <xf numFmtId="0" fontId="69" fillId="0" borderId="96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2" fillId="0" borderId="0" xfId="0" applyFont="1" applyFill="1" applyAlignment="1">
      <alignment horizontal="left" vertical="center"/>
    </xf>
    <xf numFmtId="49" fontId="73" fillId="0" borderId="138" xfId="0" applyNumberFormat="1" applyFont="1" applyFill="1" applyBorder="1" applyAlignment="1">
      <alignment horizontal="left" vertical="center"/>
    </xf>
    <xf numFmtId="49" fontId="73" fillId="0" borderId="3" xfId="0" applyNumberFormat="1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/>
    </xf>
    <xf numFmtId="0" fontId="73" fillId="0" borderId="139" xfId="0" applyFont="1" applyFill="1" applyBorder="1" applyAlignment="1">
      <alignment horizontal="left" vertical="center"/>
    </xf>
    <xf numFmtId="49" fontId="71" fillId="0" borderId="140" xfId="0" applyNumberFormat="1" applyFont="1" applyFill="1" applyBorder="1" applyAlignment="1">
      <alignment horizontal="center" vertical="center" wrapText="1"/>
    </xf>
    <xf numFmtId="49" fontId="71" fillId="0" borderId="5" xfId="0" applyNumberFormat="1" applyFont="1" applyFill="1" applyBorder="1" applyAlignment="1">
      <alignment horizontal="center" vertical="center" wrapText="1"/>
    </xf>
    <xf numFmtId="0" fontId="74" fillId="21" borderId="5" xfId="0" applyFont="1" applyFill="1" applyBorder="1" applyAlignment="1">
      <alignment horizontal="left" vertical="center"/>
    </xf>
    <xf numFmtId="0" fontId="74" fillId="0" borderId="141" xfId="0" applyFont="1" applyFill="1" applyBorder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center"/>
    </xf>
    <xf numFmtId="49" fontId="71" fillId="0" borderId="142" xfId="0" applyNumberFormat="1" applyFont="1" applyFill="1" applyBorder="1" applyAlignment="1">
      <alignment horizontal="center" vertical="center" wrapText="1"/>
    </xf>
    <xf numFmtId="49" fontId="71" fillId="0" borderId="37" xfId="0" applyNumberFormat="1" applyFont="1" applyFill="1" applyBorder="1" applyAlignment="1">
      <alignment horizontal="center" vertical="center" wrapText="1"/>
    </xf>
    <xf numFmtId="0" fontId="74" fillId="0" borderId="37" xfId="0" applyFont="1" applyFill="1" applyBorder="1" applyAlignment="1">
      <alignment horizontal="left" vertical="center"/>
    </xf>
    <xf numFmtId="0" fontId="74" fillId="21" borderId="37" xfId="0" applyFont="1" applyFill="1" applyBorder="1" applyAlignment="1">
      <alignment horizontal="left" vertical="center"/>
    </xf>
    <xf numFmtId="0" fontId="74" fillId="0" borderId="143" xfId="0" applyFont="1" applyFill="1" applyBorder="1" applyAlignment="1">
      <alignment horizontal="left" vertical="center"/>
    </xf>
    <xf numFmtId="0" fontId="71" fillId="0" borderId="115" xfId="0" applyFont="1" applyBorder="1" applyAlignment="1">
      <alignment horizontal="left" vertical="center"/>
    </xf>
    <xf numFmtId="0" fontId="71" fillId="0" borderId="0" xfId="0" applyFont="1" applyBorder="1" applyAlignment="1">
      <alignment horizontal="left" vertical="center"/>
    </xf>
    <xf numFmtId="0" fontId="71" fillId="0" borderId="116" xfId="0" applyFont="1" applyBorder="1" applyAlignment="1">
      <alignment horizontal="left" vertical="center"/>
    </xf>
    <xf numFmtId="49" fontId="10" fillId="0" borderId="144" xfId="0" applyNumberFormat="1" applyFont="1" applyFill="1" applyBorder="1" applyAlignment="1">
      <alignment horizontal="left" vertical="center"/>
    </xf>
    <xf numFmtId="0" fontId="10" fillId="0" borderId="14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6" xfId="0" applyFont="1" applyFill="1" applyBorder="1" applyAlignment="1">
      <alignment horizontal="left" vertical="center"/>
    </xf>
    <xf numFmtId="0" fontId="10" fillId="0" borderId="147" xfId="0" applyFont="1" applyFill="1" applyBorder="1" applyAlignment="1">
      <alignment horizontal="left" vertical="center"/>
    </xf>
    <xf numFmtId="49" fontId="10" fillId="0" borderId="146" xfId="0" applyNumberFormat="1" applyFont="1" applyFill="1" applyBorder="1" applyAlignment="1">
      <alignment horizontal="left" vertical="center"/>
    </xf>
    <xf numFmtId="0" fontId="10" fillId="0" borderId="146" xfId="0" applyFont="1" applyFill="1" applyBorder="1" applyAlignment="1">
      <alignment horizontal="left" wrapText="1"/>
    </xf>
    <xf numFmtId="0" fontId="74" fillId="0" borderId="5" xfId="0" applyFont="1" applyFill="1" applyBorder="1" applyAlignment="1">
      <alignment horizontal="left" vertical="center"/>
    </xf>
    <xf numFmtId="0" fontId="10" fillId="0" borderId="148" xfId="0" applyFont="1" applyFill="1" applyBorder="1" applyAlignment="1">
      <alignment horizontal="left" vertical="center"/>
    </xf>
    <xf numFmtId="0" fontId="10" fillId="0" borderId="149" xfId="0" applyFont="1" applyFill="1" applyBorder="1" applyAlignment="1">
      <alignment horizontal="left" vertical="center"/>
    </xf>
    <xf numFmtId="0" fontId="69" fillId="0" borderId="150" xfId="0" applyFont="1" applyFill="1" applyBorder="1" applyAlignment="1">
      <alignment horizontal="center" vertical="center"/>
    </xf>
    <xf numFmtId="0" fontId="69" fillId="0" borderId="23" xfId="0" applyFont="1" applyFill="1" applyBorder="1" applyAlignment="1">
      <alignment horizontal="center" vertical="center"/>
    </xf>
    <xf numFmtId="0" fontId="69" fillId="0" borderId="151" xfId="0" applyFont="1" applyFill="1" applyBorder="1" applyAlignment="1">
      <alignment horizontal="center" vertical="center"/>
    </xf>
    <xf numFmtId="0" fontId="71" fillId="0" borderId="144" xfId="0" applyFont="1" applyFill="1" applyBorder="1" applyAlignment="1">
      <alignment horizontal="left" vertical="center"/>
    </xf>
    <xf numFmtId="0" fontId="71" fillId="0" borderId="145" xfId="0" applyFont="1" applyFill="1" applyBorder="1" applyAlignment="1">
      <alignment horizontal="left" vertical="center"/>
    </xf>
    <xf numFmtId="0" fontId="71" fillId="0" borderId="146" xfId="0" applyFont="1" applyFill="1" applyBorder="1" applyAlignment="1">
      <alignment horizontal="left" vertical="center"/>
    </xf>
    <xf numFmtId="0" fontId="71" fillId="0" borderId="147" xfId="0" applyFont="1" applyFill="1" applyBorder="1" applyAlignment="1">
      <alignment horizontal="left" vertical="center"/>
    </xf>
    <xf numFmtId="0" fontId="71" fillId="0" borderId="147" xfId="0" applyFont="1" applyBorder="1" applyAlignment="1">
      <alignment horizontal="left" vertical="center"/>
    </xf>
    <xf numFmtId="0" fontId="71" fillId="0" borderId="148" xfId="0" applyFont="1" applyFill="1" applyBorder="1" applyAlignment="1">
      <alignment horizontal="left" vertical="center"/>
    </xf>
    <xf numFmtId="0" fontId="71" fillId="0" borderId="149" xfId="0" applyFont="1" applyBorder="1" applyAlignment="1">
      <alignment horizontal="left" vertical="center"/>
    </xf>
    <xf numFmtId="49" fontId="71" fillId="0" borderId="152" xfId="0" applyNumberFormat="1" applyFont="1" applyFill="1" applyBorder="1" applyAlignment="1">
      <alignment horizontal="center" vertical="center" wrapText="1"/>
    </xf>
    <xf numFmtId="49" fontId="71" fillId="0" borderId="153" xfId="0" applyNumberFormat="1" applyFont="1" applyFill="1" applyBorder="1" applyAlignment="1">
      <alignment horizontal="center" vertical="center" wrapText="1"/>
    </xf>
    <xf numFmtId="0" fontId="74" fillId="0" borderId="153" xfId="0" applyFont="1" applyFill="1" applyBorder="1" applyAlignment="1">
      <alignment horizontal="left" vertical="center"/>
    </xf>
    <xf numFmtId="0" fontId="74" fillId="21" borderId="153" xfId="0" applyFont="1" applyFill="1" applyBorder="1" applyAlignment="1">
      <alignment horizontal="left" vertical="center"/>
    </xf>
    <xf numFmtId="0" fontId="74" fillId="0" borderId="154" xfId="0" applyFont="1" applyFill="1" applyBorder="1" applyAlignment="1">
      <alignment horizontal="left" vertical="center"/>
    </xf>
    <xf numFmtId="49" fontId="71" fillId="0" borderId="0" xfId="0" applyNumberFormat="1" applyFont="1" applyFill="1" applyAlignment="1">
      <alignment horizontal="left" vertical="center"/>
    </xf>
    <xf numFmtId="0" fontId="75" fillId="0" borderId="0" xfId="0" applyFont="1" applyFill="1" applyBorder="1" applyAlignment="1">
      <alignment horizontal="left"/>
    </xf>
    <xf numFmtId="0" fontId="76" fillId="0" borderId="0" xfId="0" applyFont="1" applyFill="1" applyBorder="1" applyAlignment="1"/>
    <xf numFmtId="0" fontId="77" fillId="0" borderId="0" xfId="0" applyFont="1" applyFill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/>
    </xf>
    <xf numFmtId="0" fontId="75" fillId="0" borderId="0" xfId="0" applyFont="1" applyFill="1" applyBorder="1" applyAlignment="1">
      <alignment horizontal="left"/>
    </xf>
    <xf numFmtId="0" fontId="76" fillId="0" borderId="0" xfId="0" applyFont="1" applyFill="1" applyBorder="1" applyAlignment="1"/>
    <xf numFmtId="49" fontId="73" fillId="0" borderId="155" xfId="0" applyNumberFormat="1" applyFont="1" applyFill="1" applyBorder="1" applyAlignment="1">
      <alignment horizontal="left" vertical="center"/>
    </xf>
    <xf numFmtId="49" fontId="73" fillId="0" borderId="156" xfId="0" applyNumberFormat="1" applyFont="1" applyFill="1" applyBorder="1" applyAlignment="1">
      <alignment horizontal="left" vertical="center"/>
    </xf>
    <xf numFmtId="0" fontId="73" fillId="0" borderId="156" xfId="0" applyFont="1" applyFill="1" applyBorder="1" applyAlignment="1">
      <alignment horizontal="left" vertical="center"/>
    </xf>
    <xf numFmtId="0" fontId="73" fillId="0" borderId="157" xfId="0" applyFont="1" applyFill="1" applyBorder="1" applyAlignment="1">
      <alignment horizontal="left" vertical="center"/>
    </xf>
    <xf numFmtId="49" fontId="71" fillId="0" borderId="158" xfId="0" applyNumberFormat="1" applyFont="1" applyFill="1" applyBorder="1" applyAlignment="1">
      <alignment horizontal="center" vertical="center" wrapText="1"/>
    </xf>
    <xf numFmtId="0" fontId="71" fillId="15" borderId="5" xfId="0" applyFont="1" applyFill="1" applyBorder="1" applyAlignment="1">
      <alignment horizontal="left" vertical="center"/>
    </xf>
    <xf numFmtId="0" fontId="71" fillId="0" borderId="159" xfId="0" applyFont="1" applyFill="1" applyBorder="1" applyAlignment="1">
      <alignment horizontal="center" vertical="center"/>
    </xf>
    <xf numFmtId="0" fontId="71" fillId="0" borderId="160" xfId="0" applyFont="1" applyBorder="1" applyAlignment="1">
      <alignment horizontal="left" vertical="center"/>
    </xf>
    <xf numFmtId="0" fontId="71" fillId="0" borderId="161" xfId="0" applyFont="1" applyBorder="1" applyAlignment="1">
      <alignment horizontal="left" vertical="center"/>
    </xf>
    <xf numFmtId="49" fontId="71" fillId="0" borderId="162" xfId="0" applyNumberFormat="1" applyFont="1" applyFill="1" applyBorder="1" applyAlignment="1">
      <alignment horizontal="center" vertical="center" wrapText="1"/>
    </xf>
    <xf numFmtId="0" fontId="71" fillId="0" borderId="37" xfId="0" applyFont="1" applyFill="1" applyBorder="1" applyAlignment="1">
      <alignment horizontal="left" vertical="center"/>
    </xf>
    <xf numFmtId="0" fontId="71" fillId="15" borderId="37" xfId="0" applyFont="1" applyFill="1" applyBorder="1" applyAlignment="1">
      <alignment horizontal="left" vertical="center"/>
    </xf>
    <xf numFmtId="0" fontId="71" fillId="0" borderId="163" xfId="0" applyFont="1" applyFill="1" applyBorder="1" applyAlignment="1">
      <alignment horizontal="center" vertical="center"/>
    </xf>
    <xf numFmtId="0" fontId="71" fillId="0" borderId="164" xfId="0" applyFont="1" applyBorder="1" applyAlignment="1">
      <alignment horizontal="left" vertical="center"/>
    </xf>
    <xf numFmtId="0" fontId="71" fillId="0" borderId="165" xfId="0" applyFont="1" applyBorder="1" applyAlignment="1">
      <alignment horizontal="left" vertical="center"/>
    </xf>
    <xf numFmtId="0" fontId="71" fillId="0" borderId="166" xfId="0" applyFont="1" applyBorder="1" applyAlignment="1">
      <alignment horizontal="left" vertical="center"/>
    </xf>
    <xf numFmtId="0" fontId="71" fillId="0" borderId="23" xfId="0" applyFont="1" applyBorder="1" applyAlignment="1">
      <alignment horizontal="left" vertical="center"/>
    </xf>
    <xf numFmtId="0" fontId="71" fillId="0" borderId="23" xfId="0" applyFont="1" applyFill="1" applyBorder="1" applyAlignment="1">
      <alignment horizontal="left" vertical="center"/>
    </xf>
    <xf numFmtId="0" fontId="71" fillId="0" borderId="167" xfId="0" applyFont="1" applyFill="1" applyBorder="1" applyAlignment="1">
      <alignment horizontal="left" vertical="center"/>
    </xf>
    <xf numFmtId="0" fontId="71" fillId="0" borderId="5" xfId="0" applyFont="1" applyFill="1" applyBorder="1" applyAlignment="1">
      <alignment horizontal="left" vertical="center"/>
    </xf>
    <xf numFmtId="0" fontId="71" fillId="0" borderId="168" xfId="0" applyFont="1" applyBorder="1" applyAlignment="1">
      <alignment horizontal="left" vertical="center"/>
    </xf>
    <xf numFmtId="0" fontId="71" fillId="0" borderId="169" xfId="0" applyFont="1" applyBorder="1" applyAlignment="1">
      <alignment horizontal="left" vertical="center"/>
    </xf>
    <xf numFmtId="0" fontId="79" fillId="0" borderId="0" xfId="0" applyFont="1" applyFill="1" applyBorder="1" applyAlignment="1">
      <alignment horizontal="left"/>
    </xf>
    <xf numFmtId="0" fontId="80" fillId="0" borderId="0" xfId="0" applyFont="1" applyFill="1" applyBorder="1" applyAlignment="1">
      <alignment horizontal="center"/>
    </xf>
    <xf numFmtId="0" fontId="80" fillId="0" borderId="0" xfId="0" applyFont="1" applyFill="1" applyAlignment="1">
      <alignment horizontal="center"/>
    </xf>
    <xf numFmtId="0" fontId="81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79" fillId="0" borderId="0" xfId="0" applyFont="1" applyFill="1" applyBorder="1" applyAlignment="1">
      <alignment horizontal="left"/>
    </xf>
    <xf numFmtId="49" fontId="73" fillId="0" borderId="170" xfId="0" applyNumberFormat="1" applyFont="1" applyFill="1" applyBorder="1" applyAlignment="1">
      <alignment horizontal="left" vertical="center"/>
    </xf>
    <xf numFmtId="49" fontId="73" fillId="0" borderId="171" xfId="0" applyNumberFormat="1" applyFont="1" applyFill="1" applyBorder="1" applyAlignment="1">
      <alignment horizontal="left" vertical="center"/>
    </xf>
    <xf numFmtId="0" fontId="73" fillId="0" borderId="171" xfId="0" applyFont="1" applyFill="1" applyBorder="1" applyAlignment="1">
      <alignment horizontal="left" vertical="center"/>
    </xf>
    <xf numFmtId="0" fontId="73" fillId="0" borderId="172" xfId="0" applyFont="1" applyFill="1" applyBorder="1" applyAlignment="1">
      <alignment horizontal="left" vertical="center"/>
    </xf>
    <xf numFmtId="49" fontId="71" fillId="0" borderId="173" xfId="0" applyNumberFormat="1" applyFont="1" applyFill="1" applyBorder="1" applyAlignment="1">
      <alignment horizontal="center" vertical="center" wrapText="1"/>
    </xf>
    <xf numFmtId="0" fontId="71" fillId="0" borderId="5" xfId="0" applyFont="1" applyBorder="1" applyAlignment="1">
      <alignment horizontal="left" vertical="center"/>
    </xf>
    <xf numFmtId="0" fontId="71" fillId="13" borderId="5" xfId="0" applyFont="1" applyFill="1" applyBorder="1" applyAlignment="1">
      <alignment horizontal="left" vertical="center"/>
    </xf>
    <xf numFmtId="0" fontId="71" fillId="0" borderId="174" xfId="0" applyFont="1" applyBorder="1" applyAlignment="1">
      <alignment horizontal="center" vertical="center"/>
    </xf>
    <xf numFmtId="0" fontId="71" fillId="0" borderId="175" xfId="0" applyFont="1" applyFill="1" applyBorder="1" applyAlignment="1">
      <alignment horizontal="left" vertical="center"/>
    </xf>
    <xf numFmtId="0" fontId="71" fillId="0" borderId="176" xfId="0" applyFont="1" applyFill="1" applyBorder="1" applyAlignment="1">
      <alignment horizontal="left" vertical="center"/>
    </xf>
    <xf numFmtId="49" fontId="71" fillId="0" borderId="177" xfId="0" applyNumberFormat="1" applyFont="1" applyFill="1" applyBorder="1" applyAlignment="1">
      <alignment horizontal="center" vertical="center" wrapText="1"/>
    </xf>
    <xf numFmtId="0" fontId="71" fillId="0" borderId="37" xfId="0" applyFont="1" applyBorder="1" applyAlignment="1">
      <alignment horizontal="left" vertical="center"/>
    </xf>
    <xf numFmtId="0" fontId="71" fillId="13" borderId="37" xfId="0" applyFont="1" applyFill="1" applyBorder="1" applyAlignment="1">
      <alignment horizontal="left" vertical="center"/>
    </xf>
    <xf numFmtId="0" fontId="71" fillId="0" borderId="178" xfId="0" applyFont="1" applyBorder="1" applyAlignment="1">
      <alignment horizontal="center" vertical="center"/>
    </xf>
    <xf numFmtId="0" fontId="71" fillId="0" borderId="179" xfId="0" applyFont="1" applyFill="1" applyBorder="1" applyAlignment="1">
      <alignment horizontal="left" vertical="center"/>
    </xf>
    <xf numFmtId="0" fontId="71" fillId="0" borderId="180" xfId="0" applyFont="1" applyFill="1" applyBorder="1" applyAlignment="1">
      <alignment horizontal="left" vertical="center"/>
    </xf>
    <xf numFmtId="0" fontId="71" fillId="0" borderId="181" xfId="0" applyFont="1" applyBorder="1" applyAlignment="1">
      <alignment horizontal="left" vertical="center"/>
    </xf>
    <xf numFmtId="0" fontId="71" fillId="0" borderId="182" xfId="0" applyFont="1" applyBorder="1" applyAlignment="1">
      <alignment horizontal="left" vertical="center"/>
    </xf>
    <xf numFmtId="49" fontId="71" fillId="0" borderId="183" xfId="0" applyNumberFormat="1" applyFont="1" applyFill="1" applyBorder="1" applyAlignment="1">
      <alignment horizontal="center" vertical="center" wrapText="1"/>
    </xf>
    <xf numFmtId="49" fontId="71" fillId="0" borderId="184" xfId="0" applyNumberFormat="1" applyFont="1" applyFill="1" applyBorder="1" applyAlignment="1">
      <alignment horizontal="center" vertical="center" wrapText="1"/>
    </xf>
    <xf numFmtId="0" fontId="71" fillId="0" borderId="184" xfId="0" applyFont="1" applyBorder="1" applyAlignment="1">
      <alignment horizontal="left" vertical="center"/>
    </xf>
    <xf numFmtId="0" fontId="71" fillId="13" borderId="184" xfId="0" applyFont="1" applyFill="1" applyBorder="1" applyAlignment="1">
      <alignment horizontal="left" vertical="center"/>
    </xf>
    <xf numFmtId="0" fontId="71" fillId="0" borderId="185" xfId="0" applyFont="1" applyBorder="1" applyAlignment="1">
      <alignment horizontal="center" vertical="center"/>
    </xf>
    <xf numFmtId="0" fontId="82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/>
    </xf>
    <xf numFmtId="0" fontId="83" fillId="0" borderId="0" xfId="0" applyFont="1" applyFill="1" applyAlignment="1">
      <alignment horizontal="center"/>
    </xf>
    <xf numFmtId="0" fontId="84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82" fillId="0" borderId="0" xfId="0" applyFont="1" applyFill="1" applyBorder="1" applyAlignment="1">
      <alignment horizontal="left"/>
    </xf>
    <xf numFmtId="49" fontId="73" fillId="0" borderId="186" xfId="0" applyNumberFormat="1" applyFont="1" applyFill="1" applyBorder="1" applyAlignment="1">
      <alignment horizontal="left" vertical="center"/>
    </xf>
    <xf numFmtId="49" fontId="73" fillId="0" borderId="187" xfId="0" applyNumberFormat="1" applyFont="1" applyFill="1" applyBorder="1" applyAlignment="1">
      <alignment horizontal="left" vertical="center"/>
    </xf>
    <xf numFmtId="0" fontId="73" fillId="0" borderId="187" xfId="0" applyFont="1" applyFill="1" applyBorder="1" applyAlignment="1">
      <alignment horizontal="left" vertical="center"/>
    </xf>
    <xf numFmtId="0" fontId="73" fillId="0" borderId="188" xfId="0" applyFont="1" applyFill="1" applyBorder="1" applyAlignment="1">
      <alignment horizontal="left" vertical="center"/>
    </xf>
    <xf numFmtId="16" fontId="85" fillId="0" borderId="189" xfId="0" applyNumberFormat="1" applyFont="1" applyFill="1" applyBorder="1" applyAlignment="1">
      <alignment horizontal="center" vertical="center"/>
    </xf>
    <xf numFmtId="16" fontId="85" fillId="0" borderId="190" xfId="0" applyNumberFormat="1" applyFont="1" applyFill="1" applyBorder="1" applyAlignment="1">
      <alignment horizontal="center" vertical="center"/>
    </xf>
    <xf numFmtId="16" fontId="85" fillId="0" borderId="191" xfId="0" applyNumberFormat="1" applyFont="1" applyFill="1" applyBorder="1" applyAlignment="1">
      <alignment horizontal="center" vertical="center"/>
    </xf>
    <xf numFmtId="49" fontId="71" fillId="0" borderId="192" xfId="0" applyNumberFormat="1" applyFont="1" applyFill="1" applyBorder="1" applyAlignment="1">
      <alignment horizontal="center" vertical="center" wrapText="1"/>
    </xf>
    <xf numFmtId="0" fontId="86" fillId="19" borderId="5" xfId="0" applyFont="1" applyFill="1" applyBorder="1" applyAlignment="1">
      <alignment horizontal="left" vertical="center"/>
    </xf>
    <xf numFmtId="0" fontId="71" fillId="0" borderId="193" xfId="0" applyFont="1" applyFill="1" applyBorder="1" applyAlignment="1">
      <alignment horizontal="left" vertical="center"/>
    </xf>
    <xf numFmtId="49" fontId="71" fillId="0" borderId="194" xfId="0" applyNumberFormat="1" applyFont="1" applyFill="1" applyBorder="1" applyAlignment="1">
      <alignment horizontal="center" vertical="center" wrapText="1"/>
    </xf>
    <xf numFmtId="0" fontId="87" fillId="19" borderId="37" xfId="0" applyFont="1" applyFill="1" applyBorder="1" applyAlignment="1">
      <alignment horizontal="left" vertical="center"/>
    </xf>
    <xf numFmtId="0" fontId="86" fillId="19" borderId="37" xfId="0" applyFont="1" applyFill="1" applyBorder="1" applyAlignment="1">
      <alignment horizontal="left" vertical="center"/>
    </xf>
    <xf numFmtId="0" fontId="71" fillId="19" borderId="195" xfId="0" applyFont="1" applyFill="1" applyBorder="1" applyAlignment="1">
      <alignment horizontal="left" vertical="center"/>
    </xf>
    <xf numFmtId="0" fontId="71" fillId="0" borderId="196" xfId="0" applyFont="1" applyBorder="1" applyAlignment="1">
      <alignment horizontal="left" vertical="center"/>
    </xf>
    <xf numFmtId="0" fontId="71" fillId="0" borderId="197" xfId="0" applyFont="1" applyBorder="1" applyAlignment="1">
      <alignment horizontal="left" vertical="center"/>
    </xf>
    <xf numFmtId="0" fontId="87" fillId="0" borderId="5" xfId="0" applyFont="1" applyFill="1" applyBorder="1" applyAlignment="1">
      <alignment horizontal="left" vertical="center"/>
    </xf>
    <xf numFmtId="0" fontId="87" fillId="19" borderId="5" xfId="0" applyFont="1" applyFill="1" applyBorder="1" applyAlignment="1">
      <alignment horizontal="left" vertical="center"/>
    </xf>
    <xf numFmtId="16" fontId="85" fillId="0" borderId="5" xfId="0" applyNumberFormat="1" applyFont="1" applyFill="1" applyBorder="1" applyAlignment="1">
      <alignment horizontal="center" vertical="center"/>
    </xf>
    <xf numFmtId="49" fontId="71" fillId="0" borderId="198" xfId="0" applyNumberFormat="1" applyFont="1" applyFill="1" applyBorder="1" applyAlignment="1">
      <alignment horizontal="center" vertical="center" wrapText="1"/>
    </xf>
    <xf numFmtId="49" fontId="71" fillId="0" borderId="199" xfId="0" applyNumberFormat="1" applyFont="1" applyFill="1" applyBorder="1" applyAlignment="1">
      <alignment horizontal="center" vertical="center" wrapText="1"/>
    </xf>
    <xf numFmtId="0" fontId="71" fillId="0" borderId="199" xfId="0" applyFont="1" applyBorder="1" applyAlignment="1">
      <alignment horizontal="left" vertical="center"/>
    </xf>
    <xf numFmtId="0" fontId="71" fillId="0" borderId="199" xfId="0" applyFont="1" applyFill="1" applyBorder="1" applyAlignment="1">
      <alignment horizontal="left" vertical="center"/>
    </xf>
    <xf numFmtId="16" fontId="85" fillId="0" borderId="199" xfId="0" applyNumberFormat="1" applyFont="1" applyFill="1" applyBorder="1" applyAlignment="1">
      <alignment horizontal="center" vertical="center"/>
    </xf>
    <xf numFmtId="0" fontId="71" fillId="0" borderId="200" xfId="0" applyFont="1" applyBorder="1" applyAlignment="1">
      <alignment horizontal="left" vertical="center"/>
    </xf>
    <xf numFmtId="0" fontId="71" fillId="0" borderId="201" xfId="0" applyFont="1" applyBorder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88" fillId="0" borderId="0" xfId="0" applyFont="1" applyFill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89" fillId="0" borderId="0" xfId="0" applyFont="1" applyAlignment="1">
      <alignment horizontal="left" vertical="center"/>
    </xf>
    <xf numFmtId="0" fontId="49" fillId="0" borderId="45" xfId="0" applyFont="1" applyBorder="1" applyAlignment="1">
      <alignment horizontal="center" vertical="center"/>
    </xf>
    <xf numFmtId="49" fontId="49" fillId="0" borderId="39" xfId="0" applyNumberFormat="1" applyFont="1" applyFill="1" applyBorder="1" applyAlignment="1">
      <alignment horizontal="center" vertical="center"/>
    </xf>
    <xf numFmtId="49" fontId="49" fillId="0" borderId="39" xfId="0" applyNumberFormat="1" applyFont="1" applyFill="1" applyBorder="1" applyAlignment="1">
      <alignment horizontal="center" vertical="center" wrapText="1"/>
    </xf>
    <xf numFmtId="0" fontId="49" fillId="0" borderId="4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49" fontId="87" fillId="19" borderId="67" xfId="0" applyNumberFormat="1" applyFont="1" applyFill="1" applyBorder="1" applyAlignment="1">
      <alignment horizontal="left" vertical="center"/>
    </xf>
    <xf numFmtId="49" fontId="91" fillId="19" borderId="1" xfId="0" applyNumberFormat="1" applyFont="1" applyFill="1" applyBorder="1" applyAlignment="1">
      <alignment horizontal="center" vertical="center"/>
    </xf>
    <xf numFmtId="49" fontId="91" fillId="19" borderId="1" xfId="0" applyNumberFormat="1" applyFont="1" applyFill="1" applyBorder="1" applyAlignment="1">
      <alignment horizontal="left" vertical="center" wrapText="1"/>
    </xf>
    <xf numFmtId="0" fontId="91" fillId="19" borderId="41" xfId="0" applyFont="1" applyFill="1" applyBorder="1" applyAlignment="1">
      <alignment horizontal="left" vertical="center"/>
    </xf>
    <xf numFmtId="0" fontId="92" fillId="19" borderId="46" xfId="0" applyFont="1" applyFill="1" applyBorder="1" applyAlignment="1">
      <alignment horizontal="left" vertical="center"/>
    </xf>
    <xf numFmtId="49" fontId="93" fillId="13" borderId="67" xfId="0" applyNumberFormat="1" applyFont="1" applyFill="1" applyBorder="1" applyAlignment="1">
      <alignment horizontal="left" vertical="center"/>
    </xf>
    <xf numFmtId="49" fontId="94" fillId="13" borderId="1" xfId="0" applyNumberFormat="1" applyFont="1" applyFill="1" applyBorder="1" applyAlignment="1">
      <alignment horizontal="center" vertical="center"/>
    </xf>
    <xf numFmtId="49" fontId="94" fillId="13" borderId="1" xfId="0" applyNumberFormat="1" applyFont="1" applyFill="1" applyBorder="1" applyAlignment="1">
      <alignment horizontal="left" vertical="center" wrapText="1"/>
    </xf>
    <xf numFmtId="164" fontId="94" fillId="13" borderId="41" xfId="0" applyNumberFormat="1" applyFont="1" applyFill="1" applyBorder="1" applyAlignment="1">
      <alignment horizontal="center" vertical="center"/>
    </xf>
    <xf numFmtId="0" fontId="95" fillId="13" borderId="46" xfId="0" applyFont="1" applyFill="1" applyBorder="1" applyAlignment="1">
      <alignment horizontal="left" vertical="center"/>
    </xf>
    <xf numFmtId="49" fontId="69" fillId="18" borderId="36" xfId="0" applyNumberFormat="1" applyFont="1" applyFill="1" applyBorder="1" applyAlignment="1">
      <alignment horizontal="left" vertical="center"/>
    </xf>
    <xf numFmtId="49" fontId="96" fillId="18" borderId="1" xfId="0" applyNumberFormat="1" applyFont="1" applyFill="1" applyBorder="1" applyAlignment="1">
      <alignment horizontal="center" vertical="center"/>
    </xf>
    <xf numFmtId="49" fontId="96" fillId="18" borderId="1" xfId="0" applyNumberFormat="1" applyFont="1" applyFill="1" applyBorder="1" applyAlignment="1">
      <alignment horizontal="left" vertical="center" wrapText="1"/>
    </xf>
    <xf numFmtId="164" fontId="96" fillId="18" borderId="41" xfId="0" applyNumberFormat="1" applyFont="1" applyFill="1" applyBorder="1" applyAlignment="1">
      <alignment horizontal="center" vertical="center"/>
    </xf>
    <xf numFmtId="49" fontId="22" fillId="18" borderId="36" xfId="0" applyNumberFormat="1" applyFont="1" applyFill="1" applyBorder="1" applyAlignment="1">
      <alignment horizontal="left" vertical="center"/>
    </xf>
    <xf numFmtId="49" fontId="97" fillId="14" borderId="36" xfId="0" applyNumberFormat="1" applyFont="1" applyFill="1" applyBorder="1" applyAlignment="1">
      <alignment horizontal="left" vertical="center"/>
    </xf>
    <xf numFmtId="49" fontId="97" fillId="14" borderId="1" xfId="0" applyNumberFormat="1" applyFont="1" applyFill="1" applyBorder="1" applyAlignment="1">
      <alignment horizontal="center" vertical="center"/>
    </xf>
    <xf numFmtId="0" fontId="97" fillId="14" borderId="1" xfId="0" applyFont="1" applyFill="1" applyBorder="1" applyAlignment="1">
      <alignment horizontal="left" wrapText="1"/>
    </xf>
    <xf numFmtId="164" fontId="97" fillId="14" borderId="41" xfId="0" applyNumberFormat="1" applyFont="1" applyFill="1" applyBorder="1" applyAlignment="1">
      <alignment horizontal="center" vertical="center"/>
    </xf>
    <xf numFmtId="49" fontId="98" fillId="14" borderId="36" xfId="0" applyNumberFormat="1" applyFont="1" applyFill="1" applyBorder="1" applyAlignment="1">
      <alignment horizontal="left" vertical="center"/>
    </xf>
    <xf numFmtId="49" fontId="97" fillId="14" borderId="1" xfId="0" applyNumberFormat="1" applyFont="1" applyFill="1" applyBorder="1" applyAlignment="1">
      <alignment horizontal="left" vertical="center" wrapText="1"/>
    </xf>
    <xf numFmtId="0" fontId="97" fillId="14" borderId="1" xfId="0" applyFont="1" applyFill="1" applyBorder="1" applyAlignment="1">
      <alignment horizontal="left" vertical="center" wrapText="1"/>
    </xf>
    <xf numFmtId="0" fontId="90" fillId="0" borderId="36" xfId="0" applyFont="1" applyBorder="1" applyAlignment="1">
      <alignment horizontal="center" vertical="center" textRotation="90"/>
    </xf>
    <xf numFmtId="49" fontId="64" fillId="0" borderId="1" xfId="27" applyNumberFormat="1" applyFont="1" applyFill="1" applyBorder="1" applyAlignment="1">
      <alignment horizontal="center"/>
    </xf>
    <xf numFmtId="164" fontId="64" fillId="0" borderId="1" xfId="27" applyNumberFormat="1" applyFont="1" applyFill="1" applyBorder="1" applyAlignment="1">
      <alignment horizontal="left" wrapText="1"/>
    </xf>
    <xf numFmtId="164" fontId="64" fillId="0" borderId="41" xfId="27" applyNumberFormat="1" applyFont="1" applyFill="1" applyBorder="1" applyAlignment="1">
      <alignment horizontal="center"/>
    </xf>
    <xf numFmtId="0" fontId="0" fillId="0" borderId="36" xfId="0" applyBorder="1" applyAlignment="1">
      <alignment horizontal="center" vertical="center" textRotation="90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wrapText="1"/>
    </xf>
    <xf numFmtId="164" fontId="64" fillId="0" borderId="41" xfId="0" applyNumberFormat="1" applyFont="1" applyFill="1" applyBorder="1" applyAlignment="1">
      <alignment horizontal="center"/>
    </xf>
    <xf numFmtId="0" fontId="64" fillId="0" borderId="1" xfId="27" applyFont="1" applyFill="1" applyBorder="1" applyAlignment="1">
      <alignment horizontal="left" wrapText="1"/>
    </xf>
    <xf numFmtId="0" fontId="0" fillId="0" borderId="20" xfId="0" applyBorder="1" applyAlignment="1">
      <alignment horizontal="center" vertical="center" textRotation="90"/>
    </xf>
    <xf numFmtId="49" fontId="64" fillId="0" borderId="32" xfId="27" applyNumberFormat="1" applyFont="1" applyFill="1" applyBorder="1" applyAlignment="1">
      <alignment horizontal="center"/>
    </xf>
    <xf numFmtId="0" fontId="64" fillId="0" borderId="32" xfId="27" applyFont="1" applyFill="1" applyBorder="1" applyAlignment="1">
      <alignment horizontal="left" wrapText="1"/>
    </xf>
    <xf numFmtId="164" fontId="64" fillId="0" borderId="33" xfId="27" applyNumberFormat="1" applyFont="1" applyFill="1" applyBorder="1" applyAlignment="1">
      <alignment horizontal="center"/>
    </xf>
  </cellXfs>
  <cellStyles count="29">
    <cellStyle name="Calculated Column - IBM Cognos" xfId="1"/>
    <cellStyle name="Calculated Column Name - IBM Cognos" xfId="2"/>
    <cellStyle name="Calculated Row - IBM Cognos" xfId="3"/>
    <cellStyle name="Calculated Row Name - IBM Cognos" xfId="4"/>
    <cellStyle name="Column Name - IBM Cognos" xfId="5"/>
    <cellStyle name="Column Template - IBM Cognos" xfId="6"/>
    <cellStyle name="Differs From Base - IBM Cognos" xfId="7"/>
    <cellStyle name="Group Name - IBM Cognos" xfId="8"/>
    <cellStyle name="Hold Values - IBM Cognos" xfId="9"/>
    <cellStyle name="List Name - IBM Cognos" xfId="10"/>
    <cellStyle name="Locked - IBM Cognos" xfId="11"/>
    <cellStyle name="Measure - IBM Cognos" xfId="12"/>
    <cellStyle name="Measure Header - IBM Cognos" xfId="13"/>
    <cellStyle name="Measure Name - IBM Cognos" xfId="14"/>
    <cellStyle name="Measure Summary - IBM Cognos" xfId="15"/>
    <cellStyle name="Measure Summary TM1 - IBM Cognos" xfId="16"/>
    <cellStyle name="Measure Template - IBM Cognos" xfId="17"/>
    <cellStyle name="More - IBM Cognos" xfId="18"/>
    <cellStyle name="Pending Change - IBM Cognos" xfId="19"/>
    <cellStyle name="Row Name - IBM Cognos" xfId="20"/>
    <cellStyle name="Row Template - IBM Cognos" xfId="21"/>
    <cellStyle name="Summary Column Name - IBM Cognos" xfId="22"/>
    <cellStyle name="Summary Column Name TM1 - IBM Cognos" xfId="23"/>
    <cellStyle name="Summary Row Name - IBM Cognos" xfId="24"/>
    <cellStyle name="Summary Row Name TM1 - IBM Cognos" xfId="25"/>
    <cellStyle name="Unsaved Change - IBM Cognos" xfId="26"/>
    <cellStyle name="Обычный" xfId="0" builtinId="0"/>
    <cellStyle name="Обычный 2" xfId="27"/>
    <cellStyle name="Обычный_20111106_КоммерТурнир" xfId="28"/>
  </cellStyles>
  <dxfs count="64"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SheetLayoutView="7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O18" sqref="O18"/>
    </sheetView>
  </sheetViews>
  <sheetFormatPr defaultColWidth="8.85546875" defaultRowHeight="12.75" x14ac:dyDescent="0.2"/>
  <cols>
    <col min="1" max="1" width="4.42578125" style="101" bestFit="1" customWidth="1"/>
    <col min="2" max="2" width="30.28515625" style="50" bestFit="1" customWidth="1"/>
    <col min="3" max="3" width="8.85546875" style="50" bestFit="1" customWidth="1"/>
    <col min="4" max="4" width="11.140625" style="50" bestFit="1" customWidth="1"/>
    <col min="5" max="8" width="8.5703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/>
    <col min="15" max="15" width="23" style="50" customWidth="1"/>
    <col min="16" max="16" width="26.42578125" style="50" customWidth="1"/>
    <col min="17" max="16384" width="8.85546875" style="50"/>
  </cols>
  <sheetData>
    <row r="1" spans="1:14" ht="21" customHeight="1" x14ac:dyDescent="0.2">
      <c r="A1" s="354" t="s">
        <v>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23"/>
      <c r="M1" s="49"/>
      <c r="N1" s="49"/>
    </row>
    <row r="2" spans="1:14" ht="21" x14ac:dyDescent="0.2">
      <c r="A2" s="355" t="s">
        <v>57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24"/>
      <c r="M2" s="49"/>
      <c r="N2" s="49"/>
    </row>
    <row r="3" spans="1:14" ht="21.75" thickBot="1" x14ac:dyDescent="0.25">
      <c r="A3" s="356" t="s">
        <v>75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24"/>
      <c r="M3" s="49"/>
      <c r="N3" s="49"/>
    </row>
    <row r="4" spans="1:14" s="177" customFormat="1" ht="23.25" customHeight="1" thickBot="1" x14ac:dyDescent="0.25">
      <c r="A4" s="254" t="s">
        <v>38</v>
      </c>
      <c r="B4" s="174" t="s">
        <v>105</v>
      </c>
      <c r="C4" s="174" t="s">
        <v>5</v>
      </c>
      <c r="D4" s="174" t="s">
        <v>6</v>
      </c>
      <c r="E4" s="175" t="s">
        <v>2</v>
      </c>
      <c r="F4" s="175" t="s">
        <v>3</v>
      </c>
      <c r="G4" s="175" t="s">
        <v>4</v>
      </c>
      <c r="H4" s="175" t="s">
        <v>8</v>
      </c>
      <c r="I4" s="175" t="s">
        <v>102</v>
      </c>
      <c r="J4" s="175" t="s">
        <v>1</v>
      </c>
      <c r="K4" s="175" t="s">
        <v>7</v>
      </c>
      <c r="L4" s="176" t="s">
        <v>0</v>
      </c>
      <c r="N4" s="178" t="s">
        <v>9</v>
      </c>
    </row>
    <row r="5" spans="1:14" s="55" customFormat="1" ht="18" x14ac:dyDescent="0.2">
      <c r="A5" s="51">
        <v>1</v>
      </c>
      <c r="B5" s="52" t="s">
        <v>28</v>
      </c>
      <c r="C5" s="53">
        <v>3</v>
      </c>
      <c r="D5" s="53">
        <v>2</v>
      </c>
      <c r="E5" s="54">
        <v>198</v>
      </c>
      <c r="F5" s="54">
        <v>184</v>
      </c>
      <c r="G5" s="54">
        <v>198</v>
      </c>
      <c r="H5" s="54">
        <v>171</v>
      </c>
      <c r="I5" s="54"/>
      <c r="J5" s="54">
        <f t="shared" ref="J5:J15" si="0">SUM(E5:H5)+I5*3-MIN(E5:H5)</f>
        <v>580</v>
      </c>
      <c r="K5" s="54">
        <f>MAX(E5:H5)</f>
        <v>198</v>
      </c>
      <c r="L5" s="158">
        <f>ROUND(J5/3,1)</f>
        <v>193.3</v>
      </c>
      <c r="N5" s="159">
        <f t="shared" ref="N5:N15" si="1">J5/10</f>
        <v>58</v>
      </c>
    </row>
    <row r="6" spans="1:14" s="55" customFormat="1" ht="18" x14ac:dyDescent="0.2">
      <c r="A6" s="57">
        <f>A5+1</f>
        <v>2</v>
      </c>
      <c r="B6" s="58" t="s">
        <v>37</v>
      </c>
      <c r="C6" s="59">
        <v>1</v>
      </c>
      <c r="D6" s="59">
        <v>3</v>
      </c>
      <c r="E6" s="60">
        <v>196</v>
      </c>
      <c r="F6" s="60">
        <v>204</v>
      </c>
      <c r="G6" s="60">
        <v>143</v>
      </c>
      <c r="H6" s="60">
        <v>170</v>
      </c>
      <c r="I6" s="60"/>
      <c r="J6" s="60">
        <f t="shared" si="0"/>
        <v>570</v>
      </c>
      <c r="K6" s="60">
        <f>MAX(E6:H6)</f>
        <v>204</v>
      </c>
      <c r="L6" s="61">
        <f>ROUND(J6/3,1)</f>
        <v>190</v>
      </c>
      <c r="N6" s="62">
        <f t="shared" si="1"/>
        <v>57</v>
      </c>
    </row>
    <row r="7" spans="1:14" s="55" customFormat="1" ht="18" x14ac:dyDescent="0.2">
      <c r="A7" s="57">
        <f t="shared" ref="A7:A15" si="2">A6+1</f>
        <v>3</v>
      </c>
      <c r="B7" s="58" t="s">
        <v>16</v>
      </c>
      <c r="C7" s="59">
        <v>3</v>
      </c>
      <c r="D7" s="59">
        <v>1</v>
      </c>
      <c r="E7" s="60">
        <v>174</v>
      </c>
      <c r="F7" s="60">
        <v>173</v>
      </c>
      <c r="G7" s="60">
        <v>182</v>
      </c>
      <c r="H7" s="60">
        <v>177</v>
      </c>
      <c r="I7" s="60"/>
      <c r="J7" s="60">
        <f t="shared" si="0"/>
        <v>533</v>
      </c>
      <c r="K7" s="60">
        <f t="shared" ref="K7:K14" si="3">MAX(E7:H7)</f>
        <v>182</v>
      </c>
      <c r="L7" s="61">
        <f t="shared" ref="L7:L13" si="4">ROUND(J7/3,1)</f>
        <v>177.7</v>
      </c>
      <c r="N7" s="62">
        <f t="shared" si="1"/>
        <v>53.3</v>
      </c>
    </row>
    <row r="8" spans="1:14" s="55" customFormat="1" ht="18" x14ac:dyDescent="0.2">
      <c r="A8" s="57">
        <f t="shared" si="2"/>
        <v>4</v>
      </c>
      <c r="B8" s="58" t="s">
        <v>15</v>
      </c>
      <c r="C8" s="59">
        <v>1</v>
      </c>
      <c r="D8" s="59">
        <v>2</v>
      </c>
      <c r="E8" s="60">
        <v>148</v>
      </c>
      <c r="F8" s="60">
        <v>165</v>
      </c>
      <c r="G8" s="120">
        <v>205</v>
      </c>
      <c r="H8" s="60">
        <v>129</v>
      </c>
      <c r="I8" s="60"/>
      <c r="J8" s="60">
        <f t="shared" si="0"/>
        <v>518</v>
      </c>
      <c r="K8" s="63">
        <f t="shared" si="3"/>
        <v>205</v>
      </c>
      <c r="L8" s="61">
        <f t="shared" si="4"/>
        <v>172.7</v>
      </c>
      <c r="N8" s="62">
        <f t="shared" si="1"/>
        <v>51.8</v>
      </c>
    </row>
    <row r="9" spans="1:14" s="55" customFormat="1" ht="18" x14ac:dyDescent="0.2">
      <c r="A9" s="57">
        <f t="shared" si="2"/>
        <v>5</v>
      </c>
      <c r="B9" s="58" t="s">
        <v>47</v>
      </c>
      <c r="C9" s="59">
        <v>1</v>
      </c>
      <c r="D9" s="59">
        <v>2</v>
      </c>
      <c r="E9" s="60">
        <v>172</v>
      </c>
      <c r="F9" s="60">
        <v>170</v>
      </c>
      <c r="G9" s="60">
        <v>152</v>
      </c>
      <c r="H9" s="60">
        <v>146</v>
      </c>
      <c r="I9" s="60"/>
      <c r="J9" s="60">
        <f t="shared" si="0"/>
        <v>494</v>
      </c>
      <c r="K9" s="60">
        <f t="shared" si="3"/>
        <v>172</v>
      </c>
      <c r="L9" s="61">
        <f t="shared" si="4"/>
        <v>164.7</v>
      </c>
      <c r="N9" s="62">
        <f t="shared" si="1"/>
        <v>49.4</v>
      </c>
    </row>
    <row r="10" spans="1:14" s="55" customFormat="1" ht="18" x14ac:dyDescent="0.2">
      <c r="A10" s="57">
        <f t="shared" si="2"/>
        <v>6</v>
      </c>
      <c r="B10" s="58" t="s">
        <v>62</v>
      </c>
      <c r="C10" s="59">
        <v>4</v>
      </c>
      <c r="D10" s="59">
        <v>3</v>
      </c>
      <c r="E10" s="60">
        <v>149</v>
      </c>
      <c r="F10" s="60">
        <v>161</v>
      </c>
      <c r="G10" s="60">
        <v>150</v>
      </c>
      <c r="H10" s="60">
        <v>181</v>
      </c>
      <c r="I10" s="60"/>
      <c r="J10" s="60">
        <f t="shared" si="0"/>
        <v>492</v>
      </c>
      <c r="K10" s="60">
        <f t="shared" si="3"/>
        <v>181</v>
      </c>
      <c r="L10" s="61">
        <f t="shared" si="4"/>
        <v>164</v>
      </c>
      <c r="N10" s="62">
        <f t="shared" si="1"/>
        <v>49.2</v>
      </c>
    </row>
    <row r="11" spans="1:14" s="55" customFormat="1" ht="18" x14ac:dyDescent="0.2">
      <c r="A11" s="57">
        <f t="shared" si="2"/>
        <v>7</v>
      </c>
      <c r="B11" s="58" t="s">
        <v>63</v>
      </c>
      <c r="C11" s="59">
        <v>2</v>
      </c>
      <c r="D11" s="59">
        <v>3</v>
      </c>
      <c r="E11" s="60">
        <v>167</v>
      </c>
      <c r="F11" s="60">
        <v>153</v>
      </c>
      <c r="G11" s="60">
        <v>165</v>
      </c>
      <c r="H11" s="60">
        <v>158</v>
      </c>
      <c r="I11" s="60"/>
      <c r="J11" s="60">
        <f t="shared" si="0"/>
        <v>490</v>
      </c>
      <c r="K11" s="60">
        <f t="shared" si="3"/>
        <v>167</v>
      </c>
      <c r="L11" s="61">
        <f t="shared" si="4"/>
        <v>163.30000000000001</v>
      </c>
      <c r="N11" s="62">
        <f t="shared" si="1"/>
        <v>49</v>
      </c>
    </row>
    <row r="12" spans="1:14" s="55" customFormat="1" ht="18" x14ac:dyDescent="0.2">
      <c r="A12" s="57">
        <f t="shared" si="2"/>
        <v>8</v>
      </c>
      <c r="B12" s="58" t="s">
        <v>59</v>
      </c>
      <c r="C12" s="59">
        <v>4</v>
      </c>
      <c r="D12" s="59">
        <v>1</v>
      </c>
      <c r="E12" s="60">
        <v>150</v>
      </c>
      <c r="F12" s="60">
        <v>181</v>
      </c>
      <c r="G12" s="60">
        <v>120</v>
      </c>
      <c r="H12" s="60">
        <v>141</v>
      </c>
      <c r="I12" s="60"/>
      <c r="J12" s="60">
        <f t="shared" si="0"/>
        <v>472</v>
      </c>
      <c r="K12" s="60">
        <f t="shared" si="3"/>
        <v>181</v>
      </c>
      <c r="L12" s="61">
        <f t="shared" si="4"/>
        <v>157.30000000000001</v>
      </c>
      <c r="N12" s="62">
        <f t="shared" si="1"/>
        <v>47.2</v>
      </c>
    </row>
    <row r="13" spans="1:14" s="55" customFormat="1" ht="18" x14ac:dyDescent="0.2">
      <c r="A13" s="57">
        <f t="shared" si="2"/>
        <v>9</v>
      </c>
      <c r="B13" s="58" t="s">
        <v>65</v>
      </c>
      <c r="C13" s="59">
        <v>4</v>
      </c>
      <c r="D13" s="59">
        <v>2</v>
      </c>
      <c r="E13" s="60">
        <v>171</v>
      </c>
      <c r="F13" s="60">
        <v>170</v>
      </c>
      <c r="G13" s="60">
        <v>128</v>
      </c>
      <c r="H13" s="60">
        <v>130</v>
      </c>
      <c r="I13" s="60"/>
      <c r="J13" s="60">
        <f t="shared" si="0"/>
        <v>471</v>
      </c>
      <c r="K13" s="60">
        <f t="shared" si="3"/>
        <v>171</v>
      </c>
      <c r="L13" s="61">
        <f t="shared" si="4"/>
        <v>157</v>
      </c>
      <c r="N13" s="62">
        <f t="shared" si="1"/>
        <v>47.1</v>
      </c>
    </row>
    <row r="14" spans="1:14" s="55" customFormat="1" ht="18" x14ac:dyDescent="0.2">
      <c r="A14" s="57">
        <f t="shared" si="2"/>
        <v>10</v>
      </c>
      <c r="B14" s="58" t="s">
        <v>69</v>
      </c>
      <c r="C14" s="59">
        <v>2</v>
      </c>
      <c r="D14" s="59">
        <v>2</v>
      </c>
      <c r="E14" s="60">
        <v>151</v>
      </c>
      <c r="F14" s="60">
        <v>145</v>
      </c>
      <c r="G14" s="60">
        <v>129</v>
      </c>
      <c r="H14" s="60">
        <v>153</v>
      </c>
      <c r="I14" s="60"/>
      <c r="J14" s="60">
        <f t="shared" si="0"/>
        <v>449</v>
      </c>
      <c r="K14" s="60">
        <f t="shared" si="3"/>
        <v>153</v>
      </c>
      <c r="L14" s="61">
        <f>ROUND(J14/3,1)</f>
        <v>149.69999999999999</v>
      </c>
      <c r="N14" s="62">
        <f t="shared" si="1"/>
        <v>44.9</v>
      </c>
    </row>
    <row r="15" spans="1:14" s="55" customFormat="1" ht="18.75" thickBot="1" x14ac:dyDescent="0.25">
      <c r="A15" s="104">
        <f t="shared" si="2"/>
        <v>11</v>
      </c>
      <c r="B15" s="65" t="s">
        <v>56</v>
      </c>
      <c r="C15" s="66">
        <v>3</v>
      </c>
      <c r="D15" s="66">
        <v>3</v>
      </c>
      <c r="E15" s="67">
        <v>161</v>
      </c>
      <c r="F15" s="67">
        <v>103</v>
      </c>
      <c r="G15" s="67">
        <v>106</v>
      </c>
      <c r="H15" s="67">
        <v>109</v>
      </c>
      <c r="I15" s="67"/>
      <c r="J15" s="67">
        <f t="shared" si="0"/>
        <v>376</v>
      </c>
      <c r="K15" s="67">
        <f>MAX(E15:H15)</f>
        <v>161</v>
      </c>
      <c r="L15" s="68">
        <f>ROUND(J15/3,1)</f>
        <v>125.3</v>
      </c>
      <c r="N15" s="69">
        <f t="shared" si="1"/>
        <v>37.6</v>
      </c>
    </row>
    <row r="16" spans="1:14" s="70" customFormat="1" ht="18" x14ac:dyDescent="0.2"/>
    <row r="17" spans="1:14" s="71" customFormat="1" ht="21" x14ac:dyDescent="0.2">
      <c r="B17" s="72" t="str">
        <f>B5</f>
        <v>Гамов Евгений</v>
      </c>
      <c r="C17" s="73" t="s">
        <v>41</v>
      </c>
      <c r="D17" s="74">
        <v>58</v>
      </c>
      <c r="E17" s="75" t="s">
        <v>58</v>
      </c>
      <c r="F17" s="76"/>
      <c r="G17" s="76"/>
      <c r="H17" s="76"/>
      <c r="I17" s="76"/>
      <c r="J17" s="73"/>
      <c r="K17" s="77"/>
    </row>
    <row r="18" spans="1:14" s="78" customFormat="1" ht="21" x14ac:dyDescent="0.2">
      <c r="B18" s="79" t="str">
        <f>B8</f>
        <v>Пушкарев Александр</v>
      </c>
      <c r="C18" s="80" t="s">
        <v>41</v>
      </c>
      <c r="D18" s="81">
        <f>G8</f>
        <v>205</v>
      </c>
      <c r="E18" s="82" t="s">
        <v>80</v>
      </c>
      <c r="F18" s="25"/>
      <c r="G18" s="83"/>
      <c r="H18" s="83"/>
      <c r="I18" s="83"/>
      <c r="J18" s="80"/>
      <c r="K18" s="84"/>
    </row>
    <row r="19" spans="1:14" s="70" customFormat="1" ht="18.75" thickBot="1" x14ac:dyDescent="0.25"/>
    <row r="20" spans="1:14" s="181" customFormat="1" ht="24.6" customHeight="1" thickBot="1" x14ac:dyDescent="0.25">
      <c r="A20" s="258" t="s">
        <v>38</v>
      </c>
      <c r="B20" s="257" t="s">
        <v>105</v>
      </c>
      <c r="C20" s="259" t="s">
        <v>5</v>
      </c>
      <c r="D20" s="179" t="s">
        <v>6</v>
      </c>
      <c r="E20" s="180" t="s">
        <v>2</v>
      </c>
      <c r="F20" s="180" t="s">
        <v>3</v>
      </c>
      <c r="G20" s="180" t="s">
        <v>4</v>
      </c>
      <c r="H20" s="180" t="s">
        <v>8</v>
      </c>
      <c r="I20" s="180" t="s">
        <v>102</v>
      </c>
      <c r="J20" s="180" t="s">
        <v>1</v>
      </c>
      <c r="K20" s="180" t="s">
        <v>7</v>
      </c>
      <c r="L20" s="176" t="s">
        <v>0</v>
      </c>
      <c r="N20" s="178" t="s">
        <v>9</v>
      </c>
    </row>
    <row r="21" spans="1:14" s="89" customFormat="1" ht="18" x14ac:dyDescent="0.2">
      <c r="A21" s="105">
        <v>1</v>
      </c>
      <c r="B21" s="106" t="s">
        <v>11</v>
      </c>
      <c r="C21" s="107">
        <v>1</v>
      </c>
      <c r="D21" s="107">
        <v>1</v>
      </c>
      <c r="E21" s="185">
        <v>185</v>
      </c>
      <c r="F21" s="108">
        <v>132</v>
      </c>
      <c r="G21" s="108">
        <v>162</v>
      </c>
      <c r="H21" s="108">
        <v>170</v>
      </c>
      <c r="I21" s="108"/>
      <c r="J21" s="92">
        <f t="shared" ref="J21:J31" si="5">SUM(E21:H21)+24-MIN(E21:H21)</f>
        <v>541</v>
      </c>
      <c r="K21" s="165">
        <f>MAX(E21:H21)</f>
        <v>185</v>
      </c>
      <c r="L21" s="162">
        <f>(SUM(E21:H21)-MIN(E21:H21))/3</f>
        <v>172.33333333333334</v>
      </c>
      <c r="N21" s="128">
        <f t="shared" ref="N21:N31" si="6">J21/10+I21</f>
        <v>54.1</v>
      </c>
    </row>
    <row r="22" spans="1:14" s="70" customFormat="1" ht="18" x14ac:dyDescent="0.2">
      <c r="A22" s="85">
        <f>A21+1</f>
        <v>2</v>
      </c>
      <c r="B22" s="90" t="s">
        <v>51</v>
      </c>
      <c r="C22" s="91">
        <v>2</v>
      </c>
      <c r="D22" s="91">
        <v>1</v>
      </c>
      <c r="E22" s="92">
        <v>180</v>
      </c>
      <c r="F22" s="92">
        <v>181</v>
      </c>
      <c r="G22" s="92">
        <v>139</v>
      </c>
      <c r="H22" s="92">
        <v>131</v>
      </c>
      <c r="I22" s="92"/>
      <c r="J22" s="92">
        <f t="shared" si="5"/>
        <v>524</v>
      </c>
      <c r="K22" s="92">
        <f>MAX(E22:H22)</f>
        <v>181</v>
      </c>
      <c r="L22" s="163">
        <f t="shared" ref="L22:L31" si="7">(SUM(E22:H22)-MIN(E22:H22))/3</f>
        <v>166.66666666666666</v>
      </c>
      <c r="N22" s="134">
        <f t="shared" si="6"/>
        <v>52.4</v>
      </c>
    </row>
    <row r="23" spans="1:14" s="21" customFormat="1" ht="18" x14ac:dyDescent="0.2">
      <c r="A23" s="85">
        <f>A22+1</f>
        <v>3</v>
      </c>
      <c r="B23" s="90" t="s">
        <v>61</v>
      </c>
      <c r="C23" s="91">
        <v>4</v>
      </c>
      <c r="D23" s="91">
        <v>1</v>
      </c>
      <c r="E23" s="92">
        <v>180</v>
      </c>
      <c r="F23" s="92">
        <v>135</v>
      </c>
      <c r="G23" s="92">
        <v>178</v>
      </c>
      <c r="H23" s="92">
        <v>137</v>
      </c>
      <c r="I23" s="92"/>
      <c r="J23" s="92">
        <f t="shared" si="5"/>
        <v>519</v>
      </c>
      <c r="K23" s="92">
        <f t="shared" ref="K23:K30" si="8">MAX(E23:H23)</f>
        <v>180</v>
      </c>
      <c r="L23" s="163">
        <f t="shared" si="7"/>
        <v>165</v>
      </c>
      <c r="N23" s="134">
        <f t="shared" si="6"/>
        <v>51.9</v>
      </c>
    </row>
    <row r="24" spans="1:14" s="94" customFormat="1" ht="18" x14ac:dyDescent="0.2">
      <c r="A24" s="85">
        <f>A23+1</f>
        <v>4</v>
      </c>
      <c r="B24" s="90" t="s">
        <v>12</v>
      </c>
      <c r="C24" s="91">
        <v>2</v>
      </c>
      <c r="D24" s="91">
        <v>2</v>
      </c>
      <c r="E24" s="92">
        <v>168</v>
      </c>
      <c r="F24" s="92">
        <v>117</v>
      </c>
      <c r="G24" s="92">
        <v>181</v>
      </c>
      <c r="H24" s="92">
        <v>144</v>
      </c>
      <c r="I24" s="92"/>
      <c r="J24" s="92">
        <f t="shared" si="5"/>
        <v>517</v>
      </c>
      <c r="K24" s="92">
        <f t="shared" si="8"/>
        <v>181</v>
      </c>
      <c r="L24" s="163">
        <f t="shared" si="7"/>
        <v>164.33333333333334</v>
      </c>
      <c r="N24" s="134">
        <f t="shared" si="6"/>
        <v>51.7</v>
      </c>
    </row>
    <row r="25" spans="1:14" s="89" customFormat="1" ht="18" x14ac:dyDescent="0.2">
      <c r="A25" s="85">
        <f>A24+1</f>
        <v>5</v>
      </c>
      <c r="B25" s="90" t="s">
        <v>10</v>
      </c>
      <c r="C25" s="91">
        <v>4</v>
      </c>
      <c r="D25" s="91">
        <v>2</v>
      </c>
      <c r="E25" s="92">
        <v>120</v>
      </c>
      <c r="F25" s="92">
        <v>182</v>
      </c>
      <c r="G25" s="92">
        <v>93</v>
      </c>
      <c r="H25" s="92">
        <v>167</v>
      </c>
      <c r="I25" s="92"/>
      <c r="J25" s="92">
        <f t="shared" si="5"/>
        <v>493</v>
      </c>
      <c r="K25" s="92">
        <f t="shared" si="8"/>
        <v>182</v>
      </c>
      <c r="L25" s="163">
        <f t="shared" si="7"/>
        <v>156.33333333333334</v>
      </c>
      <c r="N25" s="134">
        <f t="shared" si="6"/>
        <v>49.3</v>
      </c>
    </row>
    <row r="26" spans="1:14" s="89" customFormat="1" ht="18" x14ac:dyDescent="0.2">
      <c r="A26" s="85">
        <f t="shared" ref="A26:A31" si="9">A25+1</f>
        <v>6</v>
      </c>
      <c r="B26" s="90" t="s">
        <v>49</v>
      </c>
      <c r="C26" s="91">
        <v>1</v>
      </c>
      <c r="D26" s="91">
        <v>1</v>
      </c>
      <c r="E26" s="92">
        <v>131</v>
      </c>
      <c r="F26" s="92">
        <v>180</v>
      </c>
      <c r="G26" s="92">
        <v>127</v>
      </c>
      <c r="H26" s="92">
        <v>140</v>
      </c>
      <c r="I26" s="92"/>
      <c r="J26" s="92">
        <f t="shared" si="5"/>
        <v>475</v>
      </c>
      <c r="K26" s="92">
        <f t="shared" si="8"/>
        <v>180</v>
      </c>
      <c r="L26" s="163">
        <f t="shared" si="7"/>
        <v>150.33333333333334</v>
      </c>
      <c r="N26" s="134">
        <f t="shared" si="6"/>
        <v>47.5</v>
      </c>
    </row>
    <row r="27" spans="1:14" s="89" customFormat="1" ht="18" x14ac:dyDescent="0.2">
      <c r="A27" s="85">
        <f t="shared" si="9"/>
        <v>7</v>
      </c>
      <c r="B27" s="90" t="s">
        <v>55</v>
      </c>
      <c r="C27" s="91">
        <v>1</v>
      </c>
      <c r="D27" s="91">
        <v>3</v>
      </c>
      <c r="E27" s="92">
        <v>147</v>
      </c>
      <c r="F27" s="92">
        <v>149</v>
      </c>
      <c r="G27" s="92">
        <v>143</v>
      </c>
      <c r="H27" s="92">
        <v>151</v>
      </c>
      <c r="I27" s="92"/>
      <c r="J27" s="92">
        <f t="shared" si="5"/>
        <v>471</v>
      </c>
      <c r="K27" s="92">
        <f t="shared" si="8"/>
        <v>151</v>
      </c>
      <c r="L27" s="163">
        <f t="shared" si="7"/>
        <v>149</v>
      </c>
      <c r="N27" s="134">
        <f t="shared" si="6"/>
        <v>47.1</v>
      </c>
    </row>
    <row r="28" spans="1:14" s="89" customFormat="1" ht="18" x14ac:dyDescent="0.2">
      <c r="A28" s="85">
        <f t="shared" si="9"/>
        <v>8</v>
      </c>
      <c r="B28" s="90" t="s">
        <v>14</v>
      </c>
      <c r="C28" s="91">
        <v>2</v>
      </c>
      <c r="D28" s="91">
        <v>1</v>
      </c>
      <c r="E28" s="92">
        <v>121</v>
      </c>
      <c r="F28" s="92">
        <v>133</v>
      </c>
      <c r="G28" s="92">
        <v>141</v>
      </c>
      <c r="H28" s="92">
        <v>165</v>
      </c>
      <c r="I28" s="92"/>
      <c r="J28" s="92">
        <f t="shared" si="5"/>
        <v>463</v>
      </c>
      <c r="K28" s="92">
        <f t="shared" si="8"/>
        <v>165</v>
      </c>
      <c r="L28" s="163">
        <f t="shared" si="7"/>
        <v>146.33333333333334</v>
      </c>
      <c r="N28" s="134">
        <f t="shared" si="6"/>
        <v>46.3</v>
      </c>
    </row>
    <row r="29" spans="1:14" s="89" customFormat="1" ht="18" x14ac:dyDescent="0.2">
      <c r="A29" s="85">
        <f t="shared" si="9"/>
        <v>9</v>
      </c>
      <c r="B29" s="86" t="s">
        <v>40</v>
      </c>
      <c r="C29" s="87">
        <v>3</v>
      </c>
      <c r="D29" s="87">
        <v>2</v>
      </c>
      <c r="E29" s="88">
        <v>128</v>
      </c>
      <c r="F29" s="88">
        <v>164</v>
      </c>
      <c r="G29" s="88">
        <v>129</v>
      </c>
      <c r="H29" s="88">
        <v>139</v>
      </c>
      <c r="I29" s="92"/>
      <c r="J29" s="92">
        <f t="shared" si="5"/>
        <v>456</v>
      </c>
      <c r="K29" s="92">
        <f t="shared" si="8"/>
        <v>164</v>
      </c>
      <c r="L29" s="163">
        <f t="shared" si="7"/>
        <v>144</v>
      </c>
      <c r="N29" s="134">
        <f t="shared" si="6"/>
        <v>45.6</v>
      </c>
    </row>
    <row r="30" spans="1:14" s="70" customFormat="1" ht="18" x14ac:dyDescent="0.2">
      <c r="A30" s="85">
        <f t="shared" si="9"/>
        <v>10</v>
      </c>
      <c r="B30" s="86" t="s">
        <v>68</v>
      </c>
      <c r="C30" s="87">
        <v>3</v>
      </c>
      <c r="D30" s="87">
        <v>1</v>
      </c>
      <c r="E30" s="88">
        <v>139</v>
      </c>
      <c r="F30" s="88">
        <v>131</v>
      </c>
      <c r="G30" s="88">
        <v>102</v>
      </c>
      <c r="H30" s="88">
        <v>117</v>
      </c>
      <c r="I30" s="92"/>
      <c r="J30" s="92">
        <f t="shared" si="5"/>
        <v>411</v>
      </c>
      <c r="K30" s="92">
        <f t="shared" si="8"/>
        <v>139</v>
      </c>
      <c r="L30" s="163">
        <f t="shared" si="7"/>
        <v>129</v>
      </c>
      <c r="N30" s="134">
        <f t="shared" si="6"/>
        <v>41.1</v>
      </c>
    </row>
    <row r="31" spans="1:14" s="70" customFormat="1" ht="18.75" thickBot="1" x14ac:dyDescent="0.25">
      <c r="A31" s="109">
        <f t="shared" si="9"/>
        <v>11</v>
      </c>
      <c r="B31" s="96" t="s">
        <v>50</v>
      </c>
      <c r="C31" s="97">
        <v>2</v>
      </c>
      <c r="D31" s="97">
        <v>3</v>
      </c>
      <c r="E31" s="98">
        <v>117</v>
      </c>
      <c r="F31" s="98">
        <v>132</v>
      </c>
      <c r="G31" s="98">
        <v>124</v>
      </c>
      <c r="H31" s="98">
        <v>129</v>
      </c>
      <c r="I31" s="98"/>
      <c r="J31" s="98">
        <f t="shared" si="5"/>
        <v>409</v>
      </c>
      <c r="K31" s="98">
        <f>MAX(E31:H31)</f>
        <v>132</v>
      </c>
      <c r="L31" s="164">
        <f t="shared" si="7"/>
        <v>128.33333333333334</v>
      </c>
      <c r="N31" s="160">
        <f t="shared" si="6"/>
        <v>40.9</v>
      </c>
    </row>
    <row r="33" spans="1:12" ht="21" x14ac:dyDescent="0.2">
      <c r="A33" s="50"/>
      <c r="B33" s="99" t="str">
        <f>B21</f>
        <v>Оловянникова Елена</v>
      </c>
      <c r="C33" s="73" t="s">
        <v>41</v>
      </c>
      <c r="D33" s="74">
        <v>54.1</v>
      </c>
      <c r="E33" s="100" t="s">
        <v>58</v>
      </c>
      <c r="F33" s="76"/>
      <c r="G33" s="76"/>
      <c r="H33" s="76"/>
      <c r="L33" s="50"/>
    </row>
    <row r="34" spans="1:12" ht="21" x14ac:dyDescent="0.2">
      <c r="A34" s="50"/>
      <c r="B34" s="102" t="str">
        <f>B21</f>
        <v>Оловянникова Елена</v>
      </c>
      <c r="C34" s="80" t="s">
        <v>41</v>
      </c>
      <c r="D34" s="81">
        <f>E21</f>
        <v>185</v>
      </c>
      <c r="E34" s="103" t="s">
        <v>80</v>
      </c>
      <c r="F34" s="25"/>
      <c r="G34" s="83"/>
      <c r="H34" s="83"/>
      <c r="L34" s="50"/>
    </row>
  </sheetData>
  <mergeCells count="3">
    <mergeCell ref="A1:K1"/>
    <mergeCell ref="A2:K2"/>
    <mergeCell ref="A3:K3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H9" sqref="H9"/>
    </sheetView>
  </sheetViews>
  <sheetFormatPr defaultColWidth="8.85546875" defaultRowHeight="12.75" x14ac:dyDescent="0.2"/>
  <cols>
    <col min="1" max="1" width="4.42578125" style="101" bestFit="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2.7109375" style="223" customWidth="1"/>
    <col min="14" max="14" width="8.85546875" style="50" customWidth="1"/>
    <col min="15" max="15" width="23" style="246" customWidth="1"/>
    <col min="16" max="16" width="26.42578125" style="50" customWidth="1"/>
    <col min="17" max="16384" width="8.85546875" style="50"/>
  </cols>
  <sheetData>
    <row r="1" spans="1:15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214"/>
      <c r="N1" s="49"/>
    </row>
    <row r="2" spans="1:15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215"/>
      <c r="N2" s="49"/>
    </row>
    <row r="3" spans="1:15" ht="21" x14ac:dyDescent="0.2">
      <c r="A3" s="356" t="s">
        <v>94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215"/>
      <c r="N3" s="49"/>
    </row>
    <row r="4" spans="1:15" ht="21.75" thickBo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215"/>
      <c r="N4" s="49"/>
    </row>
    <row r="5" spans="1:15" s="21" customFormat="1" ht="23.1" customHeight="1" thickBot="1" x14ac:dyDescent="0.25">
      <c r="A5" s="258" t="s">
        <v>38</v>
      </c>
      <c r="B5" s="257" t="s">
        <v>105</v>
      </c>
      <c r="C5" s="259" t="s">
        <v>5</v>
      </c>
      <c r="D5" s="179" t="s">
        <v>6</v>
      </c>
      <c r="E5" s="180" t="s">
        <v>2</v>
      </c>
      <c r="F5" s="180" t="s">
        <v>3</v>
      </c>
      <c r="G5" s="180" t="s">
        <v>4</v>
      </c>
      <c r="H5" s="180" t="s">
        <v>8</v>
      </c>
      <c r="I5" s="175" t="s">
        <v>102</v>
      </c>
      <c r="J5" s="180" t="s">
        <v>1</v>
      </c>
      <c r="K5" s="180" t="s">
        <v>7</v>
      </c>
      <c r="L5" s="182" t="s">
        <v>0</v>
      </c>
      <c r="M5" s="253"/>
      <c r="N5" s="183" t="s">
        <v>9</v>
      </c>
      <c r="O5" s="247"/>
    </row>
    <row r="6" spans="1:15" s="55" customFormat="1" ht="18" x14ac:dyDescent="0.25">
      <c r="A6" s="51">
        <v>1</v>
      </c>
      <c r="B6" s="242" t="s">
        <v>16</v>
      </c>
      <c r="C6" s="53">
        <v>4</v>
      </c>
      <c r="D6" s="53">
        <v>3</v>
      </c>
      <c r="E6" s="54">
        <v>188</v>
      </c>
      <c r="F6" s="54">
        <v>209</v>
      </c>
      <c r="G6" s="54">
        <v>179</v>
      </c>
      <c r="H6" s="60">
        <v>207</v>
      </c>
      <c r="I6" s="54">
        <v>5</v>
      </c>
      <c r="J6" s="118">
        <f t="shared" ref="J6:J17" si="0">SUM(E6:H6)-MIN(E6:H6)</f>
        <v>604</v>
      </c>
      <c r="K6" s="118">
        <f t="shared" ref="K6:K17" si="1">MAX(E6:H6)</f>
        <v>209</v>
      </c>
      <c r="L6" s="186">
        <f t="shared" ref="L6:L17" si="2">ROUND(J6/3,1)</f>
        <v>201.3</v>
      </c>
      <c r="M6" s="145"/>
      <c r="N6" s="248">
        <f t="shared" ref="N6:N17" si="3">J6/10+I6</f>
        <v>65.400000000000006</v>
      </c>
      <c r="O6" s="169"/>
    </row>
    <row r="7" spans="1:15" s="55" customFormat="1" ht="18" x14ac:dyDescent="0.25">
      <c r="A7" s="59">
        <v>2</v>
      </c>
      <c r="B7" s="237" t="s">
        <v>48</v>
      </c>
      <c r="C7" s="157">
        <v>2</v>
      </c>
      <c r="D7" s="157">
        <v>1</v>
      </c>
      <c r="E7" s="118">
        <v>212</v>
      </c>
      <c r="F7" s="118">
        <v>182</v>
      </c>
      <c r="G7" s="118">
        <v>188</v>
      </c>
      <c r="H7" s="60">
        <v>177</v>
      </c>
      <c r="I7" s="118"/>
      <c r="J7" s="118">
        <f t="shared" si="0"/>
        <v>582</v>
      </c>
      <c r="K7" s="118">
        <f t="shared" si="1"/>
        <v>212</v>
      </c>
      <c r="L7" s="186">
        <f t="shared" si="2"/>
        <v>194</v>
      </c>
      <c r="M7" s="145"/>
      <c r="N7" s="62">
        <f t="shared" si="3"/>
        <v>58.2</v>
      </c>
      <c r="O7" s="169"/>
    </row>
    <row r="8" spans="1:15" s="55" customFormat="1" ht="18" x14ac:dyDescent="0.25">
      <c r="A8" s="59">
        <v>3</v>
      </c>
      <c r="B8" s="237" t="s">
        <v>28</v>
      </c>
      <c r="C8" s="59">
        <v>4</v>
      </c>
      <c r="D8" s="59">
        <v>3</v>
      </c>
      <c r="E8" s="120">
        <v>146</v>
      </c>
      <c r="F8" s="60">
        <v>205</v>
      </c>
      <c r="G8" s="60">
        <v>166</v>
      </c>
      <c r="H8" s="60">
        <v>207</v>
      </c>
      <c r="I8" s="60"/>
      <c r="J8" s="118">
        <f t="shared" si="0"/>
        <v>578</v>
      </c>
      <c r="K8" s="118">
        <f t="shared" si="1"/>
        <v>207</v>
      </c>
      <c r="L8" s="186">
        <f t="shared" si="2"/>
        <v>192.7</v>
      </c>
      <c r="M8" s="145"/>
      <c r="N8" s="62">
        <f t="shared" si="3"/>
        <v>57.8</v>
      </c>
      <c r="O8" s="169"/>
    </row>
    <row r="9" spans="1:15" s="55" customFormat="1" ht="18" x14ac:dyDescent="0.25">
      <c r="A9" s="59">
        <v>4</v>
      </c>
      <c r="B9" s="242" t="s">
        <v>47</v>
      </c>
      <c r="C9" s="59">
        <v>4</v>
      </c>
      <c r="D9" s="59">
        <v>1</v>
      </c>
      <c r="E9" s="60">
        <v>179</v>
      </c>
      <c r="F9" s="60">
        <v>149</v>
      </c>
      <c r="G9" s="60">
        <v>145</v>
      </c>
      <c r="H9" s="120">
        <v>235</v>
      </c>
      <c r="I9" s="60"/>
      <c r="J9" s="118">
        <f t="shared" si="0"/>
        <v>563</v>
      </c>
      <c r="K9" s="202">
        <f t="shared" si="1"/>
        <v>235</v>
      </c>
      <c r="L9" s="186">
        <f t="shared" si="2"/>
        <v>187.7</v>
      </c>
      <c r="M9" s="145"/>
      <c r="N9" s="62">
        <f t="shared" si="3"/>
        <v>56.3</v>
      </c>
      <c r="O9" s="169"/>
    </row>
    <row r="10" spans="1:15" s="55" customFormat="1" ht="18" x14ac:dyDescent="0.25">
      <c r="A10" s="59">
        <v>5</v>
      </c>
      <c r="B10" s="237" t="s">
        <v>63</v>
      </c>
      <c r="C10" s="59">
        <v>1</v>
      </c>
      <c r="D10" s="59">
        <v>1</v>
      </c>
      <c r="E10" s="60">
        <v>212</v>
      </c>
      <c r="F10" s="60">
        <v>174</v>
      </c>
      <c r="G10" s="60">
        <v>168</v>
      </c>
      <c r="H10" s="60">
        <v>170</v>
      </c>
      <c r="I10" s="60"/>
      <c r="J10" s="118">
        <f t="shared" si="0"/>
        <v>556</v>
      </c>
      <c r="K10" s="118">
        <f t="shared" si="1"/>
        <v>212</v>
      </c>
      <c r="L10" s="186">
        <f t="shared" si="2"/>
        <v>185.3</v>
      </c>
      <c r="M10" s="145"/>
      <c r="N10" s="62">
        <f t="shared" si="3"/>
        <v>55.6</v>
      </c>
      <c r="O10" s="169"/>
    </row>
    <row r="11" spans="1:15" s="55" customFormat="1" ht="18" x14ac:dyDescent="0.25">
      <c r="A11" s="59">
        <v>6</v>
      </c>
      <c r="B11" s="237" t="s">
        <v>13</v>
      </c>
      <c r="C11" s="190">
        <v>2</v>
      </c>
      <c r="D11" s="190">
        <v>2</v>
      </c>
      <c r="E11" s="191">
        <v>201</v>
      </c>
      <c r="F11" s="191">
        <v>153</v>
      </c>
      <c r="G11" s="191">
        <v>157</v>
      </c>
      <c r="H11" s="191">
        <v>168</v>
      </c>
      <c r="I11" s="191"/>
      <c r="J11" s="198">
        <f t="shared" si="0"/>
        <v>526</v>
      </c>
      <c r="K11" s="198">
        <f t="shared" si="1"/>
        <v>201</v>
      </c>
      <c r="L11" s="225">
        <f t="shared" si="2"/>
        <v>175.3</v>
      </c>
      <c r="M11" s="145"/>
      <c r="N11" s="62">
        <f t="shared" si="3"/>
        <v>52.6</v>
      </c>
      <c r="O11" s="169"/>
    </row>
    <row r="12" spans="1:15" s="55" customFormat="1" ht="18" x14ac:dyDescent="0.25">
      <c r="A12" s="59">
        <v>7</v>
      </c>
      <c r="B12" s="237" t="s">
        <v>72</v>
      </c>
      <c r="C12" s="59">
        <v>2</v>
      </c>
      <c r="D12" s="59">
        <v>1</v>
      </c>
      <c r="E12" s="60">
        <v>203</v>
      </c>
      <c r="F12" s="60">
        <v>161</v>
      </c>
      <c r="G12" s="60">
        <v>142</v>
      </c>
      <c r="H12" s="60">
        <v>148</v>
      </c>
      <c r="I12" s="60"/>
      <c r="J12" s="60">
        <f t="shared" si="0"/>
        <v>512</v>
      </c>
      <c r="K12" s="60">
        <f t="shared" si="1"/>
        <v>203</v>
      </c>
      <c r="L12" s="186">
        <f t="shared" si="2"/>
        <v>170.7</v>
      </c>
      <c r="M12" s="145"/>
      <c r="N12" s="56">
        <f t="shared" si="3"/>
        <v>51.2</v>
      </c>
      <c r="O12" s="169"/>
    </row>
    <row r="13" spans="1:15" s="55" customFormat="1" ht="18" x14ac:dyDescent="0.25">
      <c r="A13" s="59">
        <v>8</v>
      </c>
      <c r="B13" s="237" t="s">
        <v>52</v>
      </c>
      <c r="C13" s="59">
        <v>1</v>
      </c>
      <c r="D13" s="59">
        <v>2</v>
      </c>
      <c r="E13" s="60">
        <v>125</v>
      </c>
      <c r="F13" s="60">
        <v>145</v>
      </c>
      <c r="G13" s="60">
        <v>149</v>
      </c>
      <c r="H13" s="60">
        <v>204</v>
      </c>
      <c r="I13" s="60"/>
      <c r="J13" s="60">
        <f t="shared" si="0"/>
        <v>498</v>
      </c>
      <c r="K13" s="60">
        <f t="shared" si="1"/>
        <v>204</v>
      </c>
      <c r="L13" s="186">
        <f t="shared" si="2"/>
        <v>166</v>
      </c>
      <c r="M13" s="145"/>
      <c r="N13" s="62">
        <f t="shared" si="3"/>
        <v>49.8</v>
      </c>
      <c r="O13" s="169"/>
    </row>
    <row r="14" spans="1:15" s="70" customFormat="1" ht="18" x14ac:dyDescent="0.25">
      <c r="A14" s="59">
        <v>9</v>
      </c>
      <c r="B14" s="237" t="s">
        <v>59</v>
      </c>
      <c r="C14" s="59">
        <v>2</v>
      </c>
      <c r="D14" s="59">
        <v>3</v>
      </c>
      <c r="E14" s="60">
        <v>145</v>
      </c>
      <c r="F14" s="60">
        <v>179</v>
      </c>
      <c r="G14" s="60">
        <v>147</v>
      </c>
      <c r="H14" s="60">
        <v>110</v>
      </c>
      <c r="I14" s="60"/>
      <c r="J14" s="60">
        <f t="shared" si="0"/>
        <v>471</v>
      </c>
      <c r="K14" s="60">
        <f t="shared" si="1"/>
        <v>179</v>
      </c>
      <c r="L14" s="186">
        <f t="shared" si="2"/>
        <v>157</v>
      </c>
      <c r="M14" s="145"/>
      <c r="N14" s="62">
        <f t="shared" si="3"/>
        <v>47.1</v>
      </c>
      <c r="O14" s="168"/>
    </row>
    <row r="15" spans="1:15" s="70" customFormat="1" ht="18" x14ac:dyDescent="0.25">
      <c r="A15" s="59">
        <v>10</v>
      </c>
      <c r="B15" s="237" t="s">
        <v>65</v>
      </c>
      <c r="C15" s="59">
        <v>3</v>
      </c>
      <c r="D15" s="59">
        <v>3</v>
      </c>
      <c r="E15" s="60">
        <v>150</v>
      </c>
      <c r="F15" s="60">
        <v>138</v>
      </c>
      <c r="G15" s="60">
        <v>166</v>
      </c>
      <c r="H15" s="60">
        <v>146</v>
      </c>
      <c r="I15" s="60"/>
      <c r="J15" s="60">
        <f t="shared" si="0"/>
        <v>462</v>
      </c>
      <c r="K15" s="60">
        <f t="shared" si="1"/>
        <v>166</v>
      </c>
      <c r="L15" s="186">
        <f t="shared" si="2"/>
        <v>154</v>
      </c>
      <c r="M15" s="145"/>
      <c r="N15" s="62">
        <f t="shared" si="3"/>
        <v>46.2</v>
      </c>
      <c r="O15" s="168"/>
    </row>
    <row r="16" spans="1:15" s="78" customFormat="1" ht="18" x14ac:dyDescent="0.25">
      <c r="A16" s="59">
        <v>11</v>
      </c>
      <c r="B16" s="238" t="s">
        <v>98</v>
      </c>
      <c r="C16" s="59">
        <v>4</v>
      </c>
      <c r="D16" s="59">
        <v>2</v>
      </c>
      <c r="E16" s="60">
        <v>138</v>
      </c>
      <c r="F16" s="120">
        <v>151</v>
      </c>
      <c r="G16" s="60">
        <v>130</v>
      </c>
      <c r="H16" s="60">
        <v>164</v>
      </c>
      <c r="I16" s="60"/>
      <c r="J16" s="60">
        <f t="shared" si="0"/>
        <v>453</v>
      </c>
      <c r="K16" s="60">
        <f t="shared" si="1"/>
        <v>164</v>
      </c>
      <c r="L16" s="186">
        <f t="shared" si="2"/>
        <v>151</v>
      </c>
      <c r="M16" s="145"/>
      <c r="N16" s="62">
        <f t="shared" si="3"/>
        <v>45.3</v>
      </c>
      <c r="O16" s="211"/>
    </row>
    <row r="17" spans="1:15" s="71" customFormat="1" ht="18.75" thickBot="1" x14ac:dyDescent="0.3">
      <c r="A17" s="104">
        <v>12</v>
      </c>
      <c r="B17" s="245" t="s">
        <v>56</v>
      </c>
      <c r="C17" s="66">
        <v>1</v>
      </c>
      <c r="D17" s="66">
        <v>3</v>
      </c>
      <c r="E17" s="67">
        <v>145</v>
      </c>
      <c r="F17" s="67">
        <v>120</v>
      </c>
      <c r="G17" s="67">
        <v>113</v>
      </c>
      <c r="H17" s="67">
        <v>122</v>
      </c>
      <c r="I17" s="67"/>
      <c r="J17" s="67">
        <f t="shared" si="0"/>
        <v>387</v>
      </c>
      <c r="K17" s="67">
        <f t="shared" si="1"/>
        <v>145</v>
      </c>
      <c r="L17" s="187">
        <f t="shared" si="2"/>
        <v>129</v>
      </c>
      <c r="M17" s="145"/>
      <c r="N17" s="69">
        <f t="shared" si="3"/>
        <v>38.700000000000003</v>
      </c>
      <c r="O17" s="212"/>
    </row>
    <row r="18" spans="1:15" s="71" customFormat="1" ht="18" x14ac:dyDescent="0.2">
      <c r="A18" s="142"/>
      <c r="B18" s="143"/>
      <c r="C18" s="142"/>
      <c r="D18" s="142"/>
      <c r="E18" s="144"/>
      <c r="F18" s="144"/>
      <c r="G18" s="144"/>
      <c r="H18" s="144"/>
      <c r="I18" s="144"/>
      <c r="J18" s="144"/>
      <c r="K18" s="144"/>
      <c r="L18" s="145"/>
      <c r="M18" s="145"/>
      <c r="N18" s="146"/>
      <c r="O18" s="212"/>
    </row>
    <row r="19" spans="1:15" s="71" customFormat="1" ht="21" x14ac:dyDescent="0.2">
      <c r="A19" s="142"/>
      <c r="B19" s="123" t="s">
        <v>16</v>
      </c>
      <c r="C19" s="73" t="s">
        <v>41</v>
      </c>
      <c r="D19" s="74">
        <v>65.400000000000006</v>
      </c>
      <c r="E19" s="75" t="s">
        <v>58</v>
      </c>
      <c r="F19" s="76"/>
      <c r="G19" s="76"/>
      <c r="H19" s="76"/>
      <c r="I19" s="76"/>
      <c r="J19" s="144"/>
      <c r="K19" s="144"/>
      <c r="L19" s="145"/>
      <c r="M19" s="145"/>
      <c r="N19" s="146"/>
      <c r="O19" s="212"/>
    </row>
    <row r="20" spans="1:15" s="71" customFormat="1" ht="21" x14ac:dyDescent="0.2">
      <c r="A20" s="142"/>
      <c r="B20" s="125" t="s">
        <v>106</v>
      </c>
      <c r="C20" s="73" t="s">
        <v>41</v>
      </c>
      <c r="D20" s="81">
        <v>235</v>
      </c>
      <c r="E20" s="82" t="s">
        <v>80</v>
      </c>
      <c r="F20" s="203"/>
      <c r="G20" s="83"/>
      <c r="H20" s="83"/>
      <c r="I20" s="83"/>
      <c r="J20" s="144"/>
      <c r="K20" s="144"/>
      <c r="L20" s="145"/>
      <c r="M20" s="145"/>
      <c r="N20" s="146"/>
      <c r="O20" s="212"/>
    </row>
    <row r="21" spans="1:15" s="70" customFormat="1" ht="18.75" thickBot="1" x14ac:dyDescent="0.25">
      <c r="M21" s="205"/>
      <c r="O21" s="168"/>
    </row>
    <row r="22" spans="1:15" s="20" customFormat="1" ht="23.1" customHeight="1" thickBot="1" x14ac:dyDescent="0.25">
      <c r="A22" s="252" t="s">
        <v>38</v>
      </c>
      <c r="B22" s="174" t="s">
        <v>105</v>
      </c>
      <c r="C22" s="179" t="s">
        <v>5</v>
      </c>
      <c r="D22" s="179" t="s">
        <v>6</v>
      </c>
      <c r="E22" s="180" t="s">
        <v>2</v>
      </c>
      <c r="F22" s="180" t="s">
        <v>3</v>
      </c>
      <c r="G22" s="180" t="s">
        <v>4</v>
      </c>
      <c r="H22" s="180" t="s">
        <v>8</v>
      </c>
      <c r="I22" s="180" t="s">
        <v>102</v>
      </c>
      <c r="J22" s="180" t="s">
        <v>1</v>
      </c>
      <c r="K22" s="180" t="s">
        <v>7</v>
      </c>
      <c r="L22" s="182" t="s">
        <v>0</v>
      </c>
      <c r="M22" s="253"/>
      <c r="N22" s="178" t="s">
        <v>9</v>
      </c>
      <c r="O22" s="168"/>
    </row>
    <row r="23" spans="1:15" s="70" customFormat="1" ht="18" x14ac:dyDescent="0.25">
      <c r="A23" s="85">
        <v>1</v>
      </c>
      <c r="B23" s="250" t="s">
        <v>51</v>
      </c>
      <c r="C23" s="126">
        <v>3</v>
      </c>
      <c r="D23" s="126">
        <v>1</v>
      </c>
      <c r="E23" s="127">
        <v>148</v>
      </c>
      <c r="F23" s="127">
        <v>188</v>
      </c>
      <c r="G23" s="127">
        <v>121</v>
      </c>
      <c r="H23" s="127">
        <v>153</v>
      </c>
      <c r="I23" s="185"/>
      <c r="J23" s="92">
        <f t="shared" ref="J23:J32" si="4">SUM(E23:H23)+24-MIN(E23:H23)</f>
        <v>513</v>
      </c>
      <c r="K23" s="95">
        <f t="shared" ref="K23:K32" si="5">MAX(E23:H23)</f>
        <v>188</v>
      </c>
      <c r="L23" s="114">
        <f t="shared" ref="L23:L32" si="6">(SUM(E23:H23)-MIN(E23:H23))/3</f>
        <v>163</v>
      </c>
      <c r="M23" s="209"/>
      <c r="N23" s="128">
        <f t="shared" ref="N23:N32" si="7">J23/10+I23</f>
        <v>51.3</v>
      </c>
      <c r="O23" s="168"/>
    </row>
    <row r="24" spans="1:15" s="21" customFormat="1" ht="18" x14ac:dyDescent="0.2">
      <c r="A24" s="85">
        <v>2</v>
      </c>
      <c r="B24" s="249" t="s">
        <v>11</v>
      </c>
      <c r="C24" s="126">
        <v>3</v>
      </c>
      <c r="D24" s="126">
        <v>2</v>
      </c>
      <c r="E24" s="127">
        <v>143</v>
      </c>
      <c r="F24" s="127">
        <v>163</v>
      </c>
      <c r="G24" s="127">
        <v>113</v>
      </c>
      <c r="H24" s="127">
        <v>179</v>
      </c>
      <c r="I24" s="127"/>
      <c r="J24" s="92">
        <f t="shared" si="4"/>
        <v>509</v>
      </c>
      <c r="K24" s="92">
        <f t="shared" si="5"/>
        <v>179</v>
      </c>
      <c r="L24" s="114">
        <f t="shared" si="6"/>
        <v>161.66666666666666</v>
      </c>
      <c r="M24" s="209"/>
      <c r="N24" s="134">
        <f t="shared" si="7"/>
        <v>50.9</v>
      </c>
      <c r="O24" s="168"/>
    </row>
    <row r="25" spans="1:15" s="21" customFormat="1" ht="18" x14ac:dyDescent="0.2">
      <c r="A25" s="85">
        <v>3</v>
      </c>
      <c r="B25" s="217" t="s">
        <v>12</v>
      </c>
      <c r="C25" s="126">
        <v>2</v>
      </c>
      <c r="D25" s="126">
        <v>3</v>
      </c>
      <c r="E25" s="127">
        <v>153</v>
      </c>
      <c r="F25" s="127">
        <v>142</v>
      </c>
      <c r="G25" s="127">
        <v>160</v>
      </c>
      <c r="H25" s="127">
        <v>85</v>
      </c>
      <c r="I25" s="127"/>
      <c r="J25" s="92">
        <f t="shared" si="4"/>
        <v>479</v>
      </c>
      <c r="K25" s="92">
        <f t="shared" si="5"/>
        <v>160</v>
      </c>
      <c r="L25" s="114">
        <f t="shared" si="6"/>
        <v>151.66666666666666</v>
      </c>
      <c r="M25" s="209"/>
      <c r="N25" s="134">
        <f t="shared" si="7"/>
        <v>47.9</v>
      </c>
      <c r="O25" s="168"/>
    </row>
    <row r="26" spans="1:15" s="21" customFormat="1" ht="18" x14ac:dyDescent="0.2">
      <c r="A26" s="85">
        <v>4</v>
      </c>
      <c r="B26" s="90" t="s">
        <v>61</v>
      </c>
      <c r="C26" s="126">
        <v>1</v>
      </c>
      <c r="D26" s="126">
        <v>2</v>
      </c>
      <c r="E26" s="127">
        <v>158</v>
      </c>
      <c r="F26" s="127">
        <v>151</v>
      </c>
      <c r="G26" s="127">
        <v>145</v>
      </c>
      <c r="H26" s="127">
        <v>110</v>
      </c>
      <c r="I26" s="127"/>
      <c r="J26" s="92">
        <f t="shared" si="4"/>
        <v>478</v>
      </c>
      <c r="K26" s="92">
        <f t="shared" si="5"/>
        <v>158</v>
      </c>
      <c r="L26" s="114">
        <f t="shared" si="6"/>
        <v>151.33333333333334</v>
      </c>
      <c r="M26" s="209"/>
      <c r="N26" s="134">
        <f t="shared" si="7"/>
        <v>47.8</v>
      </c>
      <c r="O26" s="168"/>
    </row>
    <row r="27" spans="1:15" s="21" customFormat="1" ht="18" x14ac:dyDescent="0.25">
      <c r="A27" s="85">
        <v>5</v>
      </c>
      <c r="B27" s="239" t="s">
        <v>55</v>
      </c>
      <c r="C27" s="126">
        <v>4</v>
      </c>
      <c r="D27" s="126">
        <v>2</v>
      </c>
      <c r="E27" s="127">
        <v>166</v>
      </c>
      <c r="F27" s="127">
        <v>125</v>
      </c>
      <c r="G27" s="127">
        <v>130</v>
      </c>
      <c r="H27" s="127">
        <v>148</v>
      </c>
      <c r="I27" s="127"/>
      <c r="J27" s="92">
        <f t="shared" si="4"/>
        <v>468</v>
      </c>
      <c r="K27" s="92">
        <f t="shared" si="5"/>
        <v>166</v>
      </c>
      <c r="L27" s="114">
        <f t="shared" si="6"/>
        <v>148</v>
      </c>
      <c r="M27" s="209"/>
      <c r="N27" s="134">
        <f t="shared" si="7"/>
        <v>46.8</v>
      </c>
      <c r="O27" s="168"/>
    </row>
    <row r="28" spans="1:15" s="94" customFormat="1" ht="18" x14ac:dyDescent="0.25">
      <c r="A28" s="85">
        <v>6</v>
      </c>
      <c r="B28" s="236" t="s">
        <v>49</v>
      </c>
      <c r="C28" s="126">
        <v>1</v>
      </c>
      <c r="D28" s="126">
        <v>3</v>
      </c>
      <c r="E28" s="127">
        <v>160</v>
      </c>
      <c r="F28" s="127">
        <v>126</v>
      </c>
      <c r="G28" s="127">
        <v>131</v>
      </c>
      <c r="H28" s="127">
        <v>137</v>
      </c>
      <c r="I28" s="127"/>
      <c r="J28" s="92">
        <f t="shared" si="4"/>
        <v>452</v>
      </c>
      <c r="K28" s="92">
        <f t="shared" si="5"/>
        <v>160</v>
      </c>
      <c r="L28" s="114">
        <f t="shared" si="6"/>
        <v>142.66666666666666</v>
      </c>
      <c r="M28" s="209"/>
      <c r="N28" s="134">
        <f t="shared" si="7"/>
        <v>45.2</v>
      </c>
      <c r="O28" s="168"/>
    </row>
    <row r="29" spans="1:15" s="89" customFormat="1" ht="18" x14ac:dyDescent="0.2">
      <c r="A29" s="85">
        <v>7</v>
      </c>
      <c r="B29" s="217" t="s">
        <v>17</v>
      </c>
      <c r="C29" s="193">
        <v>4</v>
      </c>
      <c r="D29" s="193">
        <v>1</v>
      </c>
      <c r="E29" s="194">
        <v>124</v>
      </c>
      <c r="F29" s="194">
        <v>162</v>
      </c>
      <c r="G29" s="194">
        <v>130</v>
      </c>
      <c r="H29" s="194">
        <v>123</v>
      </c>
      <c r="I29" s="194"/>
      <c r="J29" s="88">
        <f t="shared" si="4"/>
        <v>440</v>
      </c>
      <c r="K29" s="88">
        <f t="shared" si="5"/>
        <v>162</v>
      </c>
      <c r="L29" s="199">
        <f t="shared" si="6"/>
        <v>138.66666666666666</v>
      </c>
      <c r="M29" s="209"/>
      <c r="N29" s="134">
        <f t="shared" si="7"/>
        <v>44</v>
      </c>
      <c r="O29" s="168"/>
    </row>
    <row r="30" spans="1:15" ht="18" x14ac:dyDescent="0.2">
      <c r="A30" s="85">
        <v>8</v>
      </c>
      <c r="B30" s="219" t="s">
        <v>40</v>
      </c>
      <c r="C30" s="126">
        <v>2</v>
      </c>
      <c r="D30" s="126">
        <v>2</v>
      </c>
      <c r="E30" s="127">
        <v>106</v>
      </c>
      <c r="F30" s="127">
        <v>136</v>
      </c>
      <c r="G30" s="127">
        <v>104</v>
      </c>
      <c r="H30" s="127">
        <v>172</v>
      </c>
      <c r="I30" s="127"/>
      <c r="J30" s="92">
        <f t="shared" si="4"/>
        <v>438</v>
      </c>
      <c r="K30" s="92">
        <f t="shared" si="5"/>
        <v>172</v>
      </c>
      <c r="L30" s="114">
        <f t="shared" si="6"/>
        <v>138</v>
      </c>
      <c r="M30" s="209"/>
      <c r="N30" s="251">
        <f t="shared" si="7"/>
        <v>43.8</v>
      </c>
      <c r="O30" s="168"/>
    </row>
    <row r="31" spans="1:15" ht="18" x14ac:dyDescent="0.25">
      <c r="A31" s="85">
        <v>9</v>
      </c>
      <c r="B31" s="244" t="s">
        <v>74</v>
      </c>
      <c r="C31" s="126">
        <v>3</v>
      </c>
      <c r="D31" s="126">
        <v>1</v>
      </c>
      <c r="E31" s="127">
        <v>139</v>
      </c>
      <c r="F31" s="127">
        <v>123</v>
      </c>
      <c r="G31" s="127">
        <v>129</v>
      </c>
      <c r="H31" s="127">
        <v>116</v>
      </c>
      <c r="I31" s="127"/>
      <c r="J31" s="92">
        <f t="shared" si="4"/>
        <v>415</v>
      </c>
      <c r="K31" s="92">
        <f t="shared" si="5"/>
        <v>139</v>
      </c>
      <c r="L31" s="114">
        <f t="shared" si="6"/>
        <v>130.33333333333334</v>
      </c>
      <c r="M31" s="209"/>
      <c r="N31" s="134">
        <f t="shared" si="7"/>
        <v>41.5</v>
      </c>
      <c r="O31" s="168"/>
    </row>
    <row r="32" spans="1:15" ht="18.75" thickBot="1" x14ac:dyDescent="0.25">
      <c r="A32" s="109">
        <v>10</v>
      </c>
      <c r="B32" s="96" t="s">
        <v>50</v>
      </c>
      <c r="C32" s="129">
        <v>1</v>
      </c>
      <c r="D32" s="129">
        <v>1</v>
      </c>
      <c r="E32" s="130">
        <v>124</v>
      </c>
      <c r="F32" s="130">
        <v>92</v>
      </c>
      <c r="G32" s="130">
        <v>116</v>
      </c>
      <c r="H32" s="130">
        <v>129</v>
      </c>
      <c r="I32" s="130"/>
      <c r="J32" s="98">
        <f t="shared" si="4"/>
        <v>393</v>
      </c>
      <c r="K32" s="98">
        <f t="shared" si="5"/>
        <v>129</v>
      </c>
      <c r="L32" s="115">
        <f t="shared" si="6"/>
        <v>123</v>
      </c>
      <c r="M32" s="209"/>
      <c r="N32" s="160">
        <f t="shared" si="7"/>
        <v>39.299999999999997</v>
      </c>
      <c r="O32" s="168"/>
    </row>
    <row r="33" spans="1:15" ht="18" x14ac:dyDescent="0.2">
      <c r="A33" s="204"/>
      <c r="B33" s="205"/>
      <c r="C33" s="206"/>
      <c r="D33" s="206"/>
      <c r="E33" s="207"/>
      <c r="F33" s="207"/>
      <c r="G33" s="207"/>
      <c r="H33" s="207"/>
      <c r="I33" s="207"/>
      <c r="J33" s="208"/>
      <c r="K33" s="208"/>
      <c r="L33" s="209"/>
      <c r="M33" s="209"/>
      <c r="N33" s="210"/>
      <c r="O33" s="168"/>
    </row>
    <row r="34" spans="1:15" ht="21" x14ac:dyDescent="0.2">
      <c r="B34" s="132" t="s">
        <v>51</v>
      </c>
      <c r="C34" s="73" t="s">
        <v>41</v>
      </c>
      <c r="D34" s="74">
        <v>51.3</v>
      </c>
      <c r="E34" s="100" t="s">
        <v>58</v>
      </c>
      <c r="F34" s="76"/>
      <c r="G34" s="76"/>
      <c r="H34" s="76"/>
      <c r="L34" s="50"/>
      <c r="M34" s="222"/>
      <c r="O34" s="168"/>
    </row>
    <row r="35" spans="1:15" ht="21" x14ac:dyDescent="0.2">
      <c r="B35" s="133" t="s">
        <v>51</v>
      </c>
      <c r="C35" s="73" t="s">
        <v>41</v>
      </c>
      <c r="D35" s="81">
        <v>188</v>
      </c>
      <c r="E35" s="103" t="s">
        <v>80</v>
      </c>
      <c r="F35" s="138"/>
      <c r="G35" s="83"/>
      <c r="H35" s="83"/>
      <c r="I35" s="78"/>
      <c r="L35" s="50"/>
      <c r="M35" s="222"/>
      <c r="O35" s="168"/>
    </row>
  </sheetData>
  <sortState ref="A23:N32">
    <sortCondition descending="1" ref="N23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95" zoomScaleNormal="95" workbookViewId="0">
      <selection activeCell="B10" sqref="B10"/>
    </sheetView>
  </sheetViews>
  <sheetFormatPr defaultColWidth="8.85546875" defaultRowHeight="12.75" x14ac:dyDescent="0.2"/>
  <cols>
    <col min="1" max="1" width="4.42578125" style="101" bestFit="1" customWidth="1"/>
    <col min="2" max="2" width="30.28515625" style="101" bestFit="1" customWidth="1"/>
    <col min="3" max="3" width="8.85546875" style="50" bestFit="1" customWidth="1"/>
    <col min="4" max="4" width="10.28515625" style="50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 customWidth="1"/>
    <col min="15" max="15" width="14.140625" style="50" customWidth="1"/>
    <col min="16" max="16" width="26.42578125" style="50" customWidth="1"/>
    <col min="17" max="16384" width="8.85546875" style="50"/>
  </cols>
  <sheetData>
    <row r="1" spans="1:15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49"/>
      <c r="N1" s="49"/>
    </row>
    <row r="2" spans="1:15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49"/>
      <c r="N2" s="49"/>
    </row>
    <row r="3" spans="1:15" ht="21" x14ac:dyDescent="0.2">
      <c r="A3" s="356" t="s">
        <v>96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49"/>
      <c r="N3" s="49"/>
    </row>
    <row r="4" spans="1:15" ht="21.75" thickBo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49"/>
      <c r="N4" s="49"/>
    </row>
    <row r="5" spans="1:15" s="177" customFormat="1" ht="23.1" customHeight="1" thickBot="1" x14ac:dyDescent="0.25">
      <c r="A5" s="258" t="s">
        <v>38</v>
      </c>
      <c r="B5" s="257" t="s">
        <v>105</v>
      </c>
      <c r="C5" s="259" t="s">
        <v>5</v>
      </c>
      <c r="D5" s="179" t="s">
        <v>6</v>
      </c>
      <c r="E5" s="180" t="s">
        <v>2</v>
      </c>
      <c r="F5" s="180" t="s">
        <v>3</v>
      </c>
      <c r="G5" s="180" t="s">
        <v>4</v>
      </c>
      <c r="H5" s="180" t="s">
        <v>8</v>
      </c>
      <c r="I5" s="175" t="s">
        <v>102</v>
      </c>
      <c r="J5" s="180" t="s">
        <v>1</v>
      </c>
      <c r="K5" s="180" t="s">
        <v>7</v>
      </c>
      <c r="L5" s="182" t="s">
        <v>0</v>
      </c>
      <c r="N5" s="178" t="s">
        <v>9</v>
      </c>
      <c r="O5" s="50"/>
    </row>
    <row r="6" spans="1:15" s="55" customFormat="1" ht="18" x14ac:dyDescent="0.2">
      <c r="A6" s="51">
        <v>1</v>
      </c>
      <c r="B6" s="117" t="s">
        <v>47</v>
      </c>
      <c r="C6" s="53">
        <v>4</v>
      </c>
      <c r="D6" s="53">
        <v>3</v>
      </c>
      <c r="E6" s="170">
        <v>244</v>
      </c>
      <c r="F6" s="54">
        <v>212</v>
      </c>
      <c r="G6" s="54">
        <v>207</v>
      </c>
      <c r="H6" s="60">
        <v>166</v>
      </c>
      <c r="I6" s="54">
        <v>5</v>
      </c>
      <c r="J6" s="118">
        <f t="shared" ref="J6:J22" si="0">SUM(E6:H6)-MIN(E6:H6)</f>
        <v>663</v>
      </c>
      <c r="K6" s="202">
        <f t="shared" ref="K6:K22" si="1">MAX(E6:H6)</f>
        <v>244</v>
      </c>
      <c r="L6" s="119">
        <f t="shared" ref="L6:L22" si="2">ROUND(J6/3,1)</f>
        <v>221</v>
      </c>
      <c r="N6" s="159">
        <f t="shared" ref="N6:N22" si="3">J6/10+I6</f>
        <v>71.3</v>
      </c>
      <c r="O6" s="50"/>
    </row>
    <row r="7" spans="1:15" s="55" customFormat="1" ht="18" x14ac:dyDescent="0.2">
      <c r="A7" s="57">
        <v>2</v>
      </c>
      <c r="B7" s="58" t="s">
        <v>16</v>
      </c>
      <c r="C7" s="157">
        <v>1</v>
      </c>
      <c r="D7" s="157">
        <v>1</v>
      </c>
      <c r="E7" s="118">
        <v>197</v>
      </c>
      <c r="F7" s="118">
        <v>193</v>
      </c>
      <c r="G7" s="118">
        <v>206</v>
      </c>
      <c r="H7" s="60">
        <v>209</v>
      </c>
      <c r="I7" s="118">
        <v>5</v>
      </c>
      <c r="J7" s="118">
        <f t="shared" si="0"/>
        <v>612</v>
      </c>
      <c r="K7" s="118">
        <f t="shared" si="1"/>
        <v>209</v>
      </c>
      <c r="L7" s="119">
        <f t="shared" si="2"/>
        <v>204</v>
      </c>
      <c r="N7" s="56">
        <f t="shared" si="3"/>
        <v>66.2</v>
      </c>
      <c r="O7" s="50"/>
    </row>
    <row r="8" spans="1:15" s="55" customFormat="1" ht="18" x14ac:dyDescent="0.2">
      <c r="A8" s="57">
        <v>3</v>
      </c>
      <c r="B8" s="58" t="s">
        <v>15</v>
      </c>
      <c r="C8" s="59">
        <v>3</v>
      </c>
      <c r="D8" s="59">
        <v>3</v>
      </c>
      <c r="E8" s="60">
        <v>165</v>
      </c>
      <c r="F8" s="60">
        <v>221</v>
      </c>
      <c r="G8" s="60">
        <v>144</v>
      </c>
      <c r="H8" s="60">
        <v>209</v>
      </c>
      <c r="I8" s="60"/>
      <c r="J8" s="118">
        <f t="shared" si="0"/>
        <v>595</v>
      </c>
      <c r="K8" s="118">
        <f t="shared" si="1"/>
        <v>221</v>
      </c>
      <c r="L8" s="119">
        <f t="shared" si="2"/>
        <v>198.3</v>
      </c>
      <c r="N8" s="62">
        <f t="shared" si="3"/>
        <v>59.5</v>
      </c>
      <c r="O8" s="50"/>
    </row>
    <row r="9" spans="1:15" s="55" customFormat="1" ht="18" x14ac:dyDescent="0.2">
      <c r="A9" s="57">
        <v>4</v>
      </c>
      <c r="B9" s="58" t="s">
        <v>48</v>
      </c>
      <c r="C9" s="59">
        <v>3</v>
      </c>
      <c r="D9" s="59">
        <v>2</v>
      </c>
      <c r="E9" s="60">
        <v>184</v>
      </c>
      <c r="F9" s="60">
        <v>184</v>
      </c>
      <c r="G9" s="60">
        <v>199</v>
      </c>
      <c r="H9" s="60">
        <v>164</v>
      </c>
      <c r="I9" s="60"/>
      <c r="J9" s="118">
        <f t="shared" si="0"/>
        <v>567</v>
      </c>
      <c r="K9" s="118">
        <f t="shared" si="1"/>
        <v>199</v>
      </c>
      <c r="L9" s="119">
        <f t="shared" si="2"/>
        <v>189</v>
      </c>
      <c r="N9" s="62">
        <f t="shared" si="3"/>
        <v>56.7</v>
      </c>
      <c r="O9" s="50"/>
    </row>
    <row r="10" spans="1:15" s="55" customFormat="1" ht="18" x14ac:dyDescent="0.2">
      <c r="A10" s="57">
        <v>5</v>
      </c>
      <c r="B10" s="58" t="s">
        <v>60</v>
      </c>
      <c r="C10" s="59">
        <v>2</v>
      </c>
      <c r="D10" s="59">
        <v>3</v>
      </c>
      <c r="E10" s="60">
        <v>151</v>
      </c>
      <c r="F10" s="60">
        <v>195</v>
      </c>
      <c r="G10" s="60">
        <v>188</v>
      </c>
      <c r="H10" s="60">
        <v>174</v>
      </c>
      <c r="I10" s="60"/>
      <c r="J10" s="118">
        <f t="shared" si="0"/>
        <v>557</v>
      </c>
      <c r="K10" s="118">
        <f t="shared" si="1"/>
        <v>195</v>
      </c>
      <c r="L10" s="119">
        <f t="shared" si="2"/>
        <v>185.7</v>
      </c>
      <c r="N10" s="62">
        <f t="shared" si="3"/>
        <v>55.7</v>
      </c>
      <c r="O10" s="50"/>
    </row>
    <row r="11" spans="1:15" s="55" customFormat="1" ht="18" x14ac:dyDescent="0.2">
      <c r="A11" s="57">
        <v>6</v>
      </c>
      <c r="B11" s="58" t="s">
        <v>63</v>
      </c>
      <c r="C11" s="59">
        <v>1</v>
      </c>
      <c r="D11" s="59">
        <v>2</v>
      </c>
      <c r="E11" s="60">
        <v>158</v>
      </c>
      <c r="F11" s="60">
        <v>148</v>
      </c>
      <c r="G11" s="60">
        <v>183</v>
      </c>
      <c r="H11" s="60">
        <v>215</v>
      </c>
      <c r="I11" s="60"/>
      <c r="J11" s="118">
        <f t="shared" si="0"/>
        <v>556</v>
      </c>
      <c r="K11" s="118">
        <f t="shared" si="1"/>
        <v>215</v>
      </c>
      <c r="L11" s="119">
        <f t="shared" si="2"/>
        <v>185.3</v>
      </c>
      <c r="N11" s="62">
        <f t="shared" si="3"/>
        <v>55.6</v>
      </c>
      <c r="O11" s="50"/>
    </row>
    <row r="12" spans="1:15" s="55" customFormat="1" ht="18" x14ac:dyDescent="0.2">
      <c r="A12" s="57">
        <v>7</v>
      </c>
      <c r="B12" s="58" t="s">
        <v>13</v>
      </c>
      <c r="C12" s="59">
        <v>1</v>
      </c>
      <c r="D12" s="59">
        <v>3</v>
      </c>
      <c r="E12" s="60">
        <v>170</v>
      </c>
      <c r="F12" s="60">
        <v>171</v>
      </c>
      <c r="G12" s="60">
        <v>158</v>
      </c>
      <c r="H12" s="60">
        <v>202</v>
      </c>
      <c r="I12" s="60"/>
      <c r="J12" s="118">
        <f t="shared" si="0"/>
        <v>543</v>
      </c>
      <c r="K12" s="118">
        <f t="shared" si="1"/>
        <v>202</v>
      </c>
      <c r="L12" s="119">
        <f t="shared" si="2"/>
        <v>181</v>
      </c>
      <c r="N12" s="62">
        <f t="shared" si="3"/>
        <v>54.3</v>
      </c>
      <c r="O12" s="50"/>
    </row>
    <row r="13" spans="1:15" s="55" customFormat="1" ht="18" x14ac:dyDescent="0.2">
      <c r="A13" s="57">
        <v>8</v>
      </c>
      <c r="B13" s="58" t="s">
        <v>37</v>
      </c>
      <c r="C13" s="59">
        <v>3</v>
      </c>
      <c r="D13" s="59">
        <v>1</v>
      </c>
      <c r="E13" s="60">
        <v>166</v>
      </c>
      <c r="F13" s="60">
        <v>169</v>
      </c>
      <c r="G13" s="60">
        <v>190</v>
      </c>
      <c r="H13" s="60">
        <v>160</v>
      </c>
      <c r="I13" s="60"/>
      <c r="J13" s="118">
        <f t="shared" si="0"/>
        <v>525</v>
      </c>
      <c r="K13" s="118">
        <f t="shared" si="1"/>
        <v>190</v>
      </c>
      <c r="L13" s="119">
        <f t="shared" si="2"/>
        <v>175</v>
      </c>
      <c r="N13" s="62">
        <f t="shared" si="3"/>
        <v>52.5</v>
      </c>
      <c r="O13" s="50"/>
    </row>
    <row r="14" spans="1:15" s="70" customFormat="1" ht="18" x14ac:dyDescent="0.2">
      <c r="A14" s="57">
        <v>9</v>
      </c>
      <c r="B14" s="58" t="s">
        <v>28</v>
      </c>
      <c r="C14" s="59">
        <v>2</v>
      </c>
      <c r="D14" s="59">
        <v>1</v>
      </c>
      <c r="E14" s="120">
        <v>153</v>
      </c>
      <c r="F14" s="60">
        <v>181</v>
      </c>
      <c r="G14" s="60">
        <v>154</v>
      </c>
      <c r="H14" s="60">
        <v>175</v>
      </c>
      <c r="I14" s="60"/>
      <c r="J14" s="118">
        <f t="shared" si="0"/>
        <v>510</v>
      </c>
      <c r="K14" s="118">
        <f t="shared" si="1"/>
        <v>181</v>
      </c>
      <c r="L14" s="119">
        <f t="shared" si="2"/>
        <v>170</v>
      </c>
      <c r="M14" s="55"/>
      <c r="N14" s="62">
        <f t="shared" si="3"/>
        <v>51</v>
      </c>
      <c r="O14" s="50"/>
    </row>
    <row r="15" spans="1:15" s="70" customFormat="1" ht="18" x14ac:dyDescent="0.2">
      <c r="A15" s="57">
        <v>10</v>
      </c>
      <c r="B15" s="58" t="s">
        <v>45</v>
      </c>
      <c r="C15" s="59">
        <v>3</v>
      </c>
      <c r="D15" s="59">
        <v>1</v>
      </c>
      <c r="E15" s="60">
        <v>176</v>
      </c>
      <c r="F15" s="60">
        <v>157</v>
      </c>
      <c r="G15" s="60">
        <v>170</v>
      </c>
      <c r="H15" s="60">
        <v>163</v>
      </c>
      <c r="I15" s="60"/>
      <c r="J15" s="118">
        <f t="shared" si="0"/>
        <v>509</v>
      </c>
      <c r="K15" s="118">
        <f t="shared" si="1"/>
        <v>176</v>
      </c>
      <c r="L15" s="119">
        <f t="shared" si="2"/>
        <v>169.7</v>
      </c>
      <c r="M15" s="55"/>
      <c r="N15" s="62">
        <f t="shared" si="3"/>
        <v>50.9</v>
      </c>
      <c r="O15" s="50"/>
    </row>
    <row r="16" spans="1:15" s="78" customFormat="1" ht="18" x14ac:dyDescent="0.2">
      <c r="A16" s="57">
        <v>11</v>
      </c>
      <c r="B16" s="58" t="s">
        <v>72</v>
      </c>
      <c r="C16" s="59">
        <v>4</v>
      </c>
      <c r="D16" s="59">
        <v>2</v>
      </c>
      <c r="E16" s="60">
        <v>107</v>
      </c>
      <c r="F16" s="60">
        <v>176</v>
      </c>
      <c r="G16" s="60">
        <v>164</v>
      </c>
      <c r="H16" s="60">
        <v>145</v>
      </c>
      <c r="I16" s="60"/>
      <c r="J16" s="118">
        <f t="shared" si="0"/>
        <v>485</v>
      </c>
      <c r="K16" s="118">
        <f t="shared" si="1"/>
        <v>176</v>
      </c>
      <c r="L16" s="119">
        <f t="shared" si="2"/>
        <v>161.69999999999999</v>
      </c>
      <c r="M16" s="55"/>
      <c r="N16" s="62">
        <f t="shared" si="3"/>
        <v>48.5</v>
      </c>
      <c r="O16" s="50"/>
    </row>
    <row r="17" spans="1:15" s="71" customFormat="1" ht="18" x14ac:dyDescent="0.2">
      <c r="A17" s="57">
        <v>12</v>
      </c>
      <c r="B17" s="58" t="s">
        <v>98</v>
      </c>
      <c r="C17" s="59">
        <v>4</v>
      </c>
      <c r="D17" s="59">
        <v>2</v>
      </c>
      <c r="E17" s="60">
        <v>174</v>
      </c>
      <c r="F17" s="60">
        <v>131</v>
      </c>
      <c r="G17" s="60">
        <v>144</v>
      </c>
      <c r="H17" s="60">
        <v>165</v>
      </c>
      <c r="I17" s="60"/>
      <c r="J17" s="118">
        <f t="shared" si="0"/>
        <v>483</v>
      </c>
      <c r="K17" s="118">
        <f t="shared" si="1"/>
        <v>174</v>
      </c>
      <c r="L17" s="119">
        <f t="shared" si="2"/>
        <v>161</v>
      </c>
      <c r="M17" s="55"/>
      <c r="N17" s="62">
        <f t="shared" si="3"/>
        <v>48.3</v>
      </c>
      <c r="O17" s="50"/>
    </row>
    <row r="18" spans="1:15" s="70" customFormat="1" ht="18" x14ac:dyDescent="0.2">
      <c r="A18" s="57">
        <v>13</v>
      </c>
      <c r="B18" s="58" t="s">
        <v>62</v>
      </c>
      <c r="C18" s="59">
        <v>1</v>
      </c>
      <c r="D18" s="59">
        <v>2</v>
      </c>
      <c r="E18" s="60">
        <v>152</v>
      </c>
      <c r="F18" s="60">
        <v>125</v>
      </c>
      <c r="G18" s="60">
        <v>161</v>
      </c>
      <c r="H18" s="60">
        <v>158</v>
      </c>
      <c r="I18" s="60"/>
      <c r="J18" s="118">
        <f t="shared" si="0"/>
        <v>471</v>
      </c>
      <c r="K18" s="118">
        <f t="shared" si="1"/>
        <v>161</v>
      </c>
      <c r="L18" s="119">
        <f t="shared" si="2"/>
        <v>157</v>
      </c>
      <c r="M18" s="55"/>
      <c r="N18" s="62">
        <f t="shared" si="3"/>
        <v>47.1</v>
      </c>
      <c r="O18" s="50"/>
    </row>
    <row r="19" spans="1:15" s="181" customFormat="1" ht="18" customHeight="1" x14ac:dyDescent="0.2">
      <c r="A19" s="57">
        <v>14</v>
      </c>
      <c r="B19" s="58" t="s">
        <v>52</v>
      </c>
      <c r="C19" s="59">
        <v>1</v>
      </c>
      <c r="D19" s="59">
        <v>1</v>
      </c>
      <c r="E19" s="60">
        <v>142</v>
      </c>
      <c r="F19" s="60">
        <v>169</v>
      </c>
      <c r="G19" s="60">
        <v>150</v>
      </c>
      <c r="H19" s="60">
        <v>134</v>
      </c>
      <c r="I19" s="60"/>
      <c r="J19" s="118">
        <f t="shared" si="0"/>
        <v>461</v>
      </c>
      <c r="K19" s="118">
        <f t="shared" si="1"/>
        <v>169</v>
      </c>
      <c r="L19" s="119">
        <f t="shared" si="2"/>
        <v>153.69999999999999</v>
      </c>
      <c r="M19" s="55"/>
      <c r="N19" s="62">
        <f t="shared" si="3"/>
        <v>46.1</v>
      </c>
      <c r="O19" s="50"/>
    </row>
    <row r="20" spans="1:15" s="70" customFormat="1" ht="18" x14ac:dyDescent="0.2">
      <c r="A20" s="57">
        <v>15</v>
      </c>
      <c r="B20" s="58" t="s">
        <v>65</v>
      </c>
      <c r="C20" s="59">
        <v>3</v>
      </c>
      <c r="D20" s="59">
        <v>2</v>
      </c>
      <c r="E20" s="60">
        <v>126</v>
      </c>
      <c r="F20" s="60">
        <v>131</v>
      </c>
      <c r="G20" s="60">
        <v>140</v>
      </c>
      <c r="H20" s="60">
        <v>172</v>
      </c>
      <c r="I20" s="60"/>
      <c r="J20" s="118">
        <f t="shared" si="0"/>
        <v>443</v>
      </c>
      <c r="K20" s="118">
        <f t="shared" si="1"/>
        <v>172</v>
      </c>
      <c r="L20" s="119">
        <f t="shared" si="2"/>
        <v>147.69999999999999</v>
      </c>
      <c r="M20" s="55"/>
      <c r="N20" s="62">
        <f t="shared" si="3"/>
        <v>44.3</v>
      </c>
      <c r="O20" s="50"/>
    </row>
    <row r="21" spans="1:15" s="21" customFormat="1" ht="18" x14ac:dyDescent="0.2">
      <c r="A21" s="57">
        <v>16</v>
      </c>
      <c r="B21" s="58" t="s">
        <v>56</v>
      </c>
      <c r="C21" s="59">
        <v>4</v>
      </c>
      <c r="D21" s="59">
        <v>3</v>
      </c>
      <c r="E21" s="60">
        <v>130</v>
      </c>
      <c r="F21" s="60">
        <v>126</v>
      </c>
      <c r="G21" s="60">
        <v>140</v>
      </c>
      <c r="H21" s="60">
        <v>124</v>
      </c>
      <c r="I21" s="60"/>
      <c r="J21" s="118">
        <f t="shared" si="0"/>
        <v>396</v>
      </c>
      <c r="K21" s="118">
        <f t="shared" si="1"/>
        <v>140</v>
      </c>
      <c r="L21" s="119">
        <f t="shared" si="2"/>
        <v>132</v>
      </c>
      <c r="M21" s="55"/>
      <c r="N21" s="62">
        <f t="shared" si="3"/>
        <v>39.6</v>
      </c>
      <c r="O21" s="50"/>
    </row>
    <row r="22" spans="1:15" s="21" customFormat="1" ht="18.75" thickBot="1" x14ac:dyDescent="0.25">
      <c r="A22" s="104">
        <v>17</v>
      </c>
      <c r="B22" s="139" t="s">
        <v>59</v>
      </c>
      <c r="C22" s="140">
        <v>2</v>
      </c>
      <c r="D22" s="140">
        <v>2</v>
      </c>
      <c r="E22" s="131">
        <v>106</v>
      </c>
      <c r="F22" s="131">
        <v>152</v>
      </c>
      <c r="G22" s="131">
        <v>111</v>
      </c>
      <c r="H22" s="131">
        <v>121</v>
      </c>
      <c r="I22" s="131"/>
      <c r="J22" s="67">
        <f t="shared" si="0"/>
        <v>384</v>
      </c>
      <c r="K22" s="67">
        <f t="shared" si="1"/>
        <v>152</v>
      </c>
      <c r="L22" s="121">
        <f t="shared" si="2"/>
        <v>128</v>
      </c>
      <c r="M22" s="55"/>
      <c r="N22" s="141">
        <f t="shared" si="3"/>
        <v>38.4</v>
      </c>
      <c r="O22" s="50"/>
    </row>
    <row r="23" spans="1:15" s="21" customFormat="1" ht="18" x14ac:dyDescent="0.2">
      <c r="A23" s="142"/>
      <c r="B23" s="143"/>
      <c r="C23" s="142"/>
      <c r="D23" s="142"/>
      <c r="E23" s="144"/>
      <c r="F23" s="144"/>
      <c r="G23" s="144"/>
      <c r="H23" s="144"/>
      <c r="I23" s="144"/>
      <c r="J23" s="144"/>
      <c r="K23" s="144"/>
      <c r="L23" s="145"/>
      <c r="M23" s="55"/>
      <c r="N23" s="146"/>
      <c r="O23" s="50"/>
    </row>
    <row r="24" spans="1:15" s="21" customFormat="1" ht="21" x14ac:dyDescent="0.2">
      <c r="A24" s="122"/>
      <c r="B24" s="123" t="s">
        <v>47</v>
      </c>
      <c r="C24" s="73" t="s">
        <v>41</v>
      </c>
      <c r="D24" s="74">
        <v>71.3</v>
      </c>
      <c r="E24" s="75" t="s">
        <v>58</v>
      </c>
      <c r="F24" s="76"/>
      <c r="G24" s="76"/>
      <c r="H24" s="76"/>
      <c r="I24" s="76"/>
      <c r="J24" s="80"/>
      <c r="K24" s="84"/>
      <c r="L24" s="78"/>
      <c r="M24" s="78"/>
      <c r="N24" s="78"/>
      <c r="O24" s="50"/>
    </row>
    <row r="25" spans="1:15" s="94" customFormat="1" ht="21" x14ac:dyDescent="0.2">
      <c r="A25" s="124"/>
      <c r="B25" s="125" t="s">
        <v>47</v>
      </c>
      <c r="C25" s="80" t="s">
        <v>41</v>
      </c>
      <c r="D25" s="81">
        <v>244</v>
      </c>
      <c r="E25" s="82" t="s">
        <v>80</v>
      </c>
      <c r="F25" s="138"/>
      <c r="G25" s="83"/>
      <c r="H25" s="83"/>
      <c r="I25" s="83"/>
      <c r="J25" s="73"/>
      <c r="K25" s="77"/>
      <c r="L25" s="71"/>
      <c r="M25" s="71"/>
      <c r="N25" s="71"/>
      <c r="O25" s="50"/>
    </row>
    <row r="26" spans="1:15" s="89" customFormat="1" ht="18.75" thickBo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50"/>
    </row>
    <row r="27" spans="1:15" ht="16.5" thickBot="1" x14ac:dyDescent="0.25">
      <c r="A27" s="258" t="s">
        <v>38</v>
      </c>
      <c r="B27" s="257" t="s">
        <v>105</v>
      </c>
      <c r="C27" s="259" t="s">
        <v>5</v>
      </c>
      <c r="D27" s="179" t="s">
        <v>6</v>
      </c>
      <c r="E27" s="180" t="s">
        <v>2</v>
      </c>
      <c r="F27" s="180" t="s">
        <v>3</v>
      </c>
      <c r="G27" s="180" t="s">
        <v>4</v>
      </c>
      <c r="H27" s="180" t="s">
        <v>8</v>
      </c>
      <c r="I27" s="180" t="s">
        <v>102</v>
      </c>
      <c r="J27" s="180" t="s">
        <v>1</v>
      </c>
      <c r="K27" s="180" t="s">
        <v>7</v>
      </c>
      <c r="L27" s="182" t="s">
        <v>0</v>
      </c>
      <c r="M27" s="181"/>
      <c r="N27" s="178" t="s">
        <v>9</v>
      </c>
    </row>
    <row r="28" spans="1:15" ht="18" x14ac:dyDescent="0.2">
      <c r="A28" s="85">
        <v>1</v>
      </c>
      <c r="B28" s="106" t="s">
        <v>55</v>
      </c>
      <c r="C28" s="126">
        <v>3</v>
      </c>
      <c r="D28" s="126">
        <v>3</v>
      </c>
      <c r="E28" s="127">
        <v>137</v>
      </c>
      <c r="F28" s="127">
        <v>176</v>
      </c>
      <c r="G28" s="127">
        <v>177</v>
      </c>
      <c r="H28" s="127">
        <v>195</v>
      </c>
      <c r="I28" s="185"/>
      <c r="J28" s="92">
        <f t="shared" ref="J28:J35" si="4">SUM(E28:H28)+24-MIN(E28:H28)</f>
        <v>572</v>
      </c>
      <c r="K28" s="95">
        <f t="shared" ref="K28:K35" si="5">MAX(E28:H28)</f>
        <v>195</v>
      </c>
      <c r="L28" s="114">
        <f t="shared" ref="L28:L35" si="6">(SUM(E28:H28)-MIN(E28:H28))/3</f>
        <v>182.66666666666666</v>
      </c>
      <c r="M28" s="21"/>
      <c r="N28" s="128">
        <f t="shared" ref="N28:N35" si="7">J28/10+I28</f>
        <v>57.2</v>
      </c>
    </row>
    <row r="29" spans="1:15" ht="18" x14ac:dyDescent="0.2">
      <c r="A29" s="85">
        <f>A28+1</f>
        <v>2</v>
      </c>
      <c r="B29" s="90" t="s">
        <v>12</v>
      </c>
      <c r="C29" s="126">
        <v>1</v>
      </c>
      <c r="D29" s="126">
        <v>1</v>
      </c>
      <c r="E29" s="127">
        <v>165</v>
      </c>
      <c r="F29" s="127">
        <v>154</v>
      </c>
      <c r="G29" s="127">
        <v>163</v>
      </c>
      <c r="H29" s="127">
        <v>177</v>
      </c>
      <c r="I29" s="127"/>
      <c r="J29" s="92">
        <f t="shared" si="4"/>
        <v>529</v>
      </c>
      <c r="K29" s="92">
        <f t="shared" si="5"/>
        <v>177</v>
      </c>
      <c r="L29" s="114">
        <f t="shared" si="6"/>
        <v>168.33333333333334</v>
      </c>
      <c r="M29" s="89"/>
      <c r="N29" s="134">
        <f t="shared" si="7"/>
        <v>52.9</v>
      </c>
    </row>
    <row r="30" spans="1:15" ht="18" x14ac:dyDescent="0.2">
      <c r="A30" s="85">
        <f>A29+1</f>
        <v>3</v>
      </c>
      <c r="B30" s="90" t="s">
        <v>51</v>
      </c>
      <c r="C30" s="126">
        <v>4</v>
      </c>
      <c r="D30" s="126">
        <v>1</v>
      </c>
      <c r="E30" s="127">
        <v>152</v>
      </c>
      <c r="F30" s="127">
        <v>178</v>
      </c>
      <c r="G30" s="127">
        <v>163</v>
      </c>
      <c r="H30" s="127">
        <v>137</v>
      </c>
      <c r="I30" s="127"/>
      <c r="J30" s="92">
        <f t="shared" si="4"/>
        <v>517</v>
      </c>
      <c r="K30" s="92">
        <f t="shared" si="5"/>
        <v>178</v>
      </c>
      <c r="L30" s="114">
        <f t="shared" si="6"/>
        <v>164.33333333333334</v>
      </c>
      <c r="M30" s="21"/>
      <c r="N30" s="134">
        <f t="shared" si="7"/>
        <v>51.7</v>
      </c>
    </row>
    <row r="31" spans="1:15" ht="18" x14ac:dyDescent="0.2">
      <c r="A31" s="85">
        <f>A30+1</f>
        <v>4</v>
      </c>
      <c r="B31" s="90" t="s">
        <v>17</v>
      </c>
      <c r="C31" s="126">
        <v>2</v>
      </c>
      <c r="D31" s="126">
        <v>3</v>
      </c>
      <c r="E31" s="127">
        <v>140</v>
      </c>
      <c r="F31" s="127">
        <v>170</v>
      </c>
      <c r="G31" s="127">
        <v>160</v>
      </c>
      <c r="H31" s="127">
        <v>153</v>
      </c>
      <c r="I31" s="127"/>
      <c r="J31" s="92">
        <f t="shared" si="4"/>
        <v>507</v>
      </c>
      <c r="K31" s="92">
        <f t="shared" si="5"/>
        <v>170</v>
      </c>
      <c r="L31" s="114">
        <f t="shared" si="6"/>
        <v>161</v>
      </c>
      <c r="M31" s="21"/>
      <c r="N31" s="134">
        <f t="shared" si="7"/>
        <v>50.7</v>
      </c>
    </row>
    <row r="32" spans="1:15" ht="18" x14ac:dyDescent="0.2">
      <c r="A32" s="85">
        <f>A31+1</f>
        <v>5</v>
      </c>
      <c r="B32" s="90" t="s">
        <v>11</v>
      </c>
      <c r="C32" s="126">
        <v>1</v>
      </c>
      <c r="D32" s="126">
        <v>2</v>
      </c>
      <c r="E32" s="127">
        <v>148</v>
      </c>
      <c r="F32" s="127">
        <v>135</v>
      </c>
      <c r="G32" s="127">
        <v>156</v>
      </c>
      <c r="H32" s="127">
        <v>140</v>
      </c>
      <c r="I32" s="127"/>
      <c r="J32" s="92">
        <f t="shared" si="4"/>
        <v>468</v>
      </c>
      <c r="K32" s="92">
        <f t="shared" si="5"/>
        <v>156</v>
      </c>
      <c r="L32" s="114">
        <f t="shared" si="6"/>
        <v>148</v>
      </c>
      <c r="M32" s="70"/>
      <c r="N32" s="134">
        <f t="shared" si="7"/>
        <v>46.8</v>
      </c>
    </row>
    <row r="33" spans="1:14" ht="18" x14ac:dyDescent="0.2">
      <c r="A33" s="85">
        <f>A32+1</f>
        <v>6</v>
      </c>
      <c r="B33" s="90" t="s">
        <v>61</v>
      </c>
      <c r="C33" s="126">
        <v>2</v>
      </c>
      <c r="D33" s="126">
        <v>1</v>
      </c>
      <c r="E33" s="127">
        <v>145</v>
      </c>
      <c r="F33" s="127">
        <v>138</v>
      </c>
      <c r="G33" s="127">
        <v>103</v>
      </c>
      <c r="H33" s="127">
        <v>145</v>
      </c>
      <c r="I33" s="127"/>
      <c r="J33" s="92">
        <f t="shared" si="4"/>
        <v>452</v>
      </c>
      <c r="K33" s="92">
        <f t="shared" si="5"/>
        <v>145</v>
      </c>
      <c r="L33" s="114">
        <f t="shared" si="6"/>
        <v>142.66666666666666</v>
      </c>
      <c r="M33" s="94"/>
      <c r="N33" s="134">
        <f t="shared" si="7"/>
        <v>45.2</v>
      </c>
    </row>
    <row r="34" spans="1:14" ht="18" x14ac:dyDescent="0.2">
      <c r="A34" s="267">
        <v>7</v>
      </c>
      <c r="B34" s="86" t="s">
        <v>74</v>
      </c>
      <c r="C34" s="193">
        <v>2</v>
      </c>
      <c r="D34" s="193">
        <v>2</v>
      </c>
      <c r="E34" s="194">
        <v>121</v>
      </c>
      <c r="F34" s="194">
        <v>142</v>
      </c>
      <c r="G34" s="194">
        <v>164</v>
      </c>
      <c r="H34" s="194">
        <v>109</v>
      </c>
      <c r="I34" s="194"/>
      <c r="J34" s="92">
        <f t="shared" si="4"/>
        <v>451</v>
      </c>
      <c r="K34" s="92">
        <f t="shared" si="5"/>
        <v>164</v>
      </c>
      <c r="L34" s="114">
        <f t="shared" si="6"/>
        <v>142.33333333333334</v>
      </c>
      <c r="M34" s="21"/>
      <c r="N34" s="134">
        <f t="shared" si="7"/>
        <v>45.1</v>
      </c>
    </row>
    <row r="35" spans="1:14" ht="18.75" thickBot="1" x14ac:dyDescent="0.25">
      <c r="A35" s="109">
        <v>8</v>
      </c>
      <c r="B35" s="96" t="s">
        <v>10</v>
      </c>
      <c r="C35" s="129">
        <v>1</v>
      </c>
      <c r="D35" s="129">
        <v>3</v>
      </c>
      <c r="E35" s="130">
        <v>138</v>
      </c>
      <c r="F35" s="130">
        <v>119</v>
      </c>
      <c r="G35" s="130">
        <v>126</v>
      </c>
      <c r="H35" s="130">
        <v>107</v>
      </c>
      <c r="I35" s="130"/>
      <c r="J35" s="98">
        <f t="shared" si="4"/>
        <v>407</v>
      </c>
      <c r="K35" s="98">
        <f t="shared" si="5"/>
        <v>138</v>
      </c>
      <c r="L35" s="115">
        <f t="shared" si="6"/>
        <v>127.66666666666667</v>
      </c>
      <c r="M35" s="21"/>
      <c r="N35" s="160">
        <f t="shared" si="7"/>
        <v>40.700000000000003</v>
      </c>
    </row>
    <row r="37" spans="1:14" ht="21" x14ac:dyDescent="0.2">
      <c r="B37" s="132" t="s">
        <v>55</v>
      </c>
      <c r="C37" s="73" t="s">
        <v>41</v>
      </c>
      <c r="D37" s="74">
        <v>57.2</v>
      </c>
      <c r="E37" s="100" t="s">
        <v>58</v>
      </c>
      <c r="F37" s="76"/>
      <c r="G37" s="76"/>
      <c r="H37" s="76"/>
      <c r="L37" s="50"/>
    </row>
    <row r="38" spans="1:14" ht="21" x14ac:dyDescent="0.2">
      <c r="B38" s="133" t="s">
        <v>55</v>
      </c>
      <c r="C38" s="80" t="s">
        <v>41</v>
      </c>
      <c r="D38" s="81">
        <v>195</v>
      </c>
      <c r="E38" s="103" t="s">
        <v>80</v>
      </c>
      <c r="F38" s="138"/>
      <c r="G38" s="83"/>
      <c r="H38" s="83"/>
      <c r="L38" s="50"/>
    </row>
  </sheetData>
  <sortState ref="B27:N35">
    <sortCondition descending="1" ref="J27:J35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49"/>
  <sheetViews>
    <sheetView topLeftCell="A22" zoomScaleNormal="100" zoomScaleSheetLayoutView="80" workbookViewId="0">
      <selection activeCell="U25" sqref="U25"/>
    </sheetView>
  </sheetViews>
  <sheetFormatPr defaultColWidth="8.85546875" defaultRowHeight="12.75" x14ac:dyDescent="0.2"/>
  <cols>
    <col min="1" max="1" width="10.5703125" style="1" customWidth="1"/>
    <col min="2" max="2" width="28.7109375" customWidth="1"/>
    <col min="3" max="3" width="12.5703125" style="2" customWidth="1"/>
    <col min="4" max="4" width="7" style="6" bestFit="1" customWidth="1"/>
    <col min="5" max="5" width="7.28515625" style="6" bestFit="1" customWidth="1"/>
    <col min="6" max="6" width="7" style="6" bestFit="1" customWidth="1"/>
    <col min="7" max="7" width="8.85546875" style="6" bestFit="1" customWidth="1"/>
    <col min="8" max="8" width="7.5703125" style="6" bestFit="1" customWidth="1"/>
    <col min="9" max="9" width="9.140625" style="6" bestFit="1" customWidth="1"/>
    <col min="10" max="10" width="8.42578125" style="6" bestFit="1" customWidth="1"/>
    <col min="11" max="12" width="7" style="6" bestFit="1" customWidth="1"/>
    <col min="13" max="13" width="6.7109375" style="6" customWidth="1"/>
    <col min="14" max="14" width="8.140625" style="6" customWidth="1"/>
    <col min="15" max="15" width="17.5703125" customWidth="1"/>
    <col min="16" max="16" width="13.7109375" customWidth="1"/>
  </cols>
  <sheetData>
    <row r="1" spans="1:20" ht="25.5" customHeight="1" x14ac:dyDescent="0.2">
      <c r="A1" s="363" t="s">
        <v>42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20" ht="28.5" customHeight="1" x14ac:dyDescent="0.2">
      <c r="A2" s="363" t="s">
        <v>101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20" ht="12.6" customHeight="1" thickBot="1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20" s="26" customFormat="1" ht="41.25" customHeight="1" x14ac:dyDescent="0.25">
      <c r="A4" s="364" t="s">
        <v>43</v>
      </c>
      <c r="B4" s="366" t="s">
        <v>105</v>
      </c>
      <c r="C4" s="366" t="s">
        <v>1</v>
      </c>
      <c r="D4" s="151">
        <v>19</v>
      </c>
      <c r="E4" s="152">
        <v>16</v>
      </c>
      <c r="F4" s="152">
        <v>15</v>
      </c>
      <c r="G4" s="153" t="s">
        <v>86</v>
      </c>
      <c r="H4" s="166" t="s">
        <v>88</v>
      </c>
      <c r="I4" s="166" t="s">
        <v>89</v>
      </c>
      <c r="J4" s="167" t="s">
        <v>100</v>
      </c>
      <c r="K4" s="155">
        <v>23</v>
      </c>
      <c r="L4" s="154">
        <v>20</v>
      </c>
      <c r="M4" s="155">
        <v>18</v>
      </c>
      <c r="N4" s="156">
        <v>15</v>
      </c>
    </row>
    <row r="5" spans="1:20" s="26" customFormat="1" ht="18.75" thickBot="1" x14ac:dyDescent="0.3">
      <c r="A5" s="365"/>
      <c r="B5" s="367"/>
      <c r="C5" s="367"/>
      <c r="D5" s="147" t="s">
        <v>18</v>
      </c>
      <c r="E5" s="27" t="s">
        <v>19</v>
      </c>
      <c r="F5" s="27" t="s">
        <v>20</v>
      </c>
      <c r="G5" s="27" t="s">
        <v>21</v>
      </c>
      <c r="H5" s="27" t="s">
        <v>22</v>
      </c>
      <c r="I5" s="27" t="s">
        <v>23</v>
      </c>
      <c r="J5" s="27" t="s">
        <v>24</v>
      </c>
      <c r="K5" s="27" t="s">
        <v>46</v>
      </c>
      <c r="L5" s="27" t="s">
        <v>25</v>
      </c>
      <c r="M5" s="27" t="s">
        <v>26</v>
      </c>
      <c r="N5" s="135" t="s">
        <v>27</v>
      </c>
    </row>
    <row r="6" spans="1:20" s="30" customFormat="1" ht="18.75" x14ac:dyDescent="0.25">
      <c r="A6" s="148">
        <v>1</v>
      </c>
      <c r="B6" s="149" t="s">
        <v>16</v>
      </c>
      <c r="C6" s="150">
        <f t="shared" ref="C6" si="0">LARGE(D6:N6,1)+LARGE(D6:N6,2)+LARGE(D6:N6,3)+LARGE(D6:N6,4)+LARGE(D6:N6,5)+LARGE(D6:N6,6)+LARGE(D6:N6,7)+LARGE(D6:N6,8)</f>
        <v>490.8</v>
      </c>
      <c r="D6" s="28">
        <v>53.3</v>
      </c>
      <c r="E6" s="28">
        <v>55.7</v>
      </c>
      <c r="F6" s="28">
        <v>65.900000000000006</v>
      </c>
      <c r="G6" s="28">
        <v>55</v>
      </c>
      <c r="H6" s="28">
        <v>52.6</v>
      </c>
      <c r="I6" s="28">
        <v>68.5</v>
      </c>
      <c r="J6" s="28">
        <v>54.1</v>
      </c>
      <c r="K6" s="28">
        <v>54.3</v>
      </c>
      <c r="L6" s="28">
        <v>59.8</v>
      </c>
      <c r="M6" s="28">
        <v>65.400000000000006</v>
      </c>
      <c r="N6" s="29">
        <v>66.2</v>
      </c>
      <c r="O6" s="30">
        <v>470.8</v>
      </c>
      <c r="P6" s="30">
        <v>196.58</v>
      </c>
      <c r="R6" s="30">
        <v>55.7</v>
      </c>
      <c r="T6" s="30">
        <v>57</v>
      </c>
    </row>
    <row r="7" spans="1:20" s="30" customFormat="1" ht="18.75" x14ac:dyDescent="0.25">
      <c r="A7" s="31">
        <v>2</v>
      </c>
      <c r="B7" s="32" t="s">
        <v>37</v>
      </c>
      <c r="C7" s="33">
        <f t="shared" ref="C7:C40" si="1">LARGE(D7:N7,1)+LARGE(D7:N7,2)+LARGE(D7:N7,3)+LARGE(D7:N7,4)+LARGE(D7:N7,5)+LARGE(D7:N7,6)+LARGE(D7:N7,7)+LARGE(D7:N7,8)</f>
        <v>487.8</v>
      </c>
      <c r="D7" s="34">
        <v>57</v>
      </c>
      <c r="E7" s="34">
        <v>51.3</v>
      </c>
      <c r="F7" s="34">
        <v>67.2</v>
      </c>
      <c r="G7" s="34">
        <v>70.099999999999994</v>
      </c>
      <c r="H7" s="34">
        <v>57.4</v>
      </c>
      <c r="I7" s="34">
        <v>59.8</v>
      </c>
      <c r="J7" s="34">
        <v>58</v>
      </c>
      <c r="K7" s="34">
        <v>65.8</v>
      </c>
      <c r="L7" s="263">
        <v>0</v>
      </c>
      <c r="M7" s="263">
        <v>0</v>
      </c>
      <c r="N7" s="35">
        <v>52.5</v>
      </c>
      <c r="O7" s="26">
        <v>472.8</v>
      </c>
      <c r="P7" s="30">
        <v>197</v>
      </c>
      <c r="R7" s="30">
        <v>60.9</v>
      </c>
      <c r="T7" s="30">
        <v>62.2</v>
      </c>
    </row>
    <row r="8" spans="1:20" s="36" customFormat="1" ht="18.75" x14ac:dyDescent="0.25">
      <c r="A8" s="148">
        <v>3</v>
      </c>
      <c r="B8" s="32" t="s">
        <v>48</v>
      </c>
      <c r="C8" s="33">
        <f t="shared" si="1"/>
        <v>469.40000000000003</v>
      </c>
      <c r="D8" s="263">
        <v>0</v>
      </c>
      <c r="E8" s="34">
        <v>55.3</v>
      </c>
      <c r="F8" s="34">
        <v>59.2</v>
      </c>
      <c r="G8" s="34">
        <v>56.1</v>
      </c>
      <c r="H8" s="34">
        <v>55.9</v>
      </c>
      <c r="I8" s="34">
        <v>49</v>
      </c>
      <c r="J8" s="34">
        <v>72.2</v>
      </c>
      <c r="K8" s="34">
        <v>52.4</v>
      </c>
      <c r="L8" s="34">
        <v>55.8</v>
      </c>
      <c r="M8" s="34">
        <v>58.2</v>
      </c>
      <c r="N8" s="35">
        <v>56.7</v>
      </c>
      <c r="O8" s="26"/>
      <c r="R8" s="36">
        <v>55</v>
      </c>
      <c r="T8" s="36">
        <v>65.099999999999994</v>
      </c>
    </row>
    <row r="9" spans="1:20" s="36" customFormat="1" ht="18.75" x14ac:dyDescent="0.25">
      <c r="A9" s="31">
        <v>4</v>
      </c>
      <c r="B9" s="32" t="s">
        <v>106</v>
      </c>
      <c r="C9" s="33">
        <f t="shared" si="1"/>
        <v>469.29999999999995</v>
      </c>
      <c r="D9" s="34">
        <v>49.4</v>
      </c>
      <c r="E9" s="34">
        <v>53.4</v>
      </c>
      <c r="F9" s="34">
        <v>55.1</v>
      </c>
      <c r="G9" s="34">
        <v>49.9</v>
      </c>
      <c r="H9" s="34">
        <v>53.9</v>
      </c>
      <c r="I9" s="34">
        <v>59.6</v>
      </c>
      <c r="J9" s="34">
        <v>49.6</v>
      </c>
      <c r="K9" s="34">
        <v>51.2</v>
      </c>
      <c r="L9" s="34">
        <v>68.5</v>
      </c>
      <c r="M9" s="34">
        <v>56.3</v>
      </c>
      <c r="N9" s="35">
        <v>71.3</v>
      </c>
      <c r="O9" s="26"/>
      <c r="R9" s="36">
        <v>63.5</v>
      </c>
      <c r="T9" s="36">
        <v>57.4</v>
      </c>
    </row>
    <row r="10" spans="1:20" s="26" customFormat="1" ht="18.75" x14ac:dyDescent="0.25">
      <c r="A10" s="148">
        <v>5</v>
      </c>
      <c r="B10" s="32" t="s">
        <v>28</v>
      </c>
      <c r="C10" s="33">
        <f t="shared" si="1"/>
        <v>464.90000000000003</v>
      </c>
      <c r="D10" s="34">
        <v>58</v>
      </c>
      <c r="E10" s="34">
        <v>53.5</v>
      </c>
      <c r="F10" s="34">
        <v>66.400000000000006</v>
      </c>
      <c r="G10" s="34">
        <v>52.1</v>
      </c>
      <c r="H10" s="34">
        <v>67.7</v>
      </c>
      <c r="I10" s="34">
        <v>48.4</v>
      </c>
      <c r="J10" s="34">
        <v>58.4</v>
      </c>
      <c r="K10" s="263">
        <v>0</v>
      </c>
      <c r="L10" s="34">
        <v>50.6</v>
      </c>
      <c r="M10" s="34">
        <v>57.8</v>
      </c>
      <c r="N10" s="35">
        <v>51</v>
      </c>
      <c r="O10" s="30"/>
      <c r="R10" s="26">
        <v>54.3</v>
      </c>
      <c r="T10" s="26">
        <v>59.8</v>
      </c>
    </row>
    <row r="11" spans="1:20" s="26" customFormat="1" ht="18.75" x14ac:dyDescent="0.25">
      <c r="A11" s="31">
        <v>6</v>
      </c>
      <c r="B11" s="32" t="s">
        <v>52</v>
      </c>
      <c r="C11" s="33">
        <f t="shared" si="1"/>
        <v>453.40000000000003</v>
      </c>
      <c r="D11" s="263">
        <v>0</v>
      </c>
      <c r="E11" s="34">
        <v>51.6</v>
      </c>
      <c r="F11" s="34">
        <v>65.599999999999994</v>
      </c>
      <c r="G11" s="34">
        <v>57.8</v>
      </c>
      <c r="H11" s="34">
        <v>52.3</v>
      </c>
      <c r="I11" s="34">
        <v>65</v>
      </c>
      <c r="J11" s="34">
        <v>46.3</v>
      </c>
      <c r="K11" s="263">
        <v>0</v>
      </c>
      <c r="L11" s="34">
        <v>65</v>
      </c>
      <c r="M11" s="34">
        <v>49.8</v>
      </c>
      <c r="N11" s="35">
        <v>46.1</v>
      </c>
      <c r="O11" s="36"/>
      <c r="R11" s="26">
        <v>59.8</v>
      </c>
      <c r="T11" s="26">
        <v>58</v>
      </c>
    </row>
    <row r="12" spans="1:20" s="36" customFormat="1" ht="18.600000000000001" customHeight="1" x14ac:dyDescent="0.25">
      <c r="A12" s="283">
        <v>7</v>
      </c>
      <c r="B12" s="32" t="s">
        <v>15</v>
      </c>
      <c r="C12" s="33">
        <f t="shared" si="1"/>
        <v>452.4</v>
      </c>
      <c r="D12" s="34">
        <v>51.8</v>
      </c>
      <c r="E12" s="34">
        <v>56.4</v>
      </c>
      <c r="F12" s="34">
        <v>54.6</v>
      </c>
      <c r="G12" s="34">
        <v>54.9</v>
      </c>
      <c r="H12" s="34">
        <v>53.4</v>
      </c>
      <c r="I12" s="34">
        <v>58.8</v>
      </c>
      <c r="J12" s="34">
        <v>53.9</v>
      </c>
      <c r="K12" s="34">
        <v>56.8</v>
      </c>
      <c r="L12" s="34">
        <v>57.5</v>
      </c>
      <c r="M12" s="263">
        <v>0</v>
      </c>
      <c r="N12" s="35">
        <v>59.5</v>
      </c>
      <c r="R12" s="36">
        <v>60.4</v>
      </c>
      <c r="T12" s="36">
        <v>60.8</v>
      </c>
    </row>
    <row r="13" spans="1:20" s="36" customFormat="1" ht="18.75" x14ac:dyDescent="0.25">
      <c r="A13" s="295">
        <v>8</v>
      </c>
      <c r="B13" s="294" t="s">
        <v>63</v>
      </c>
      <c r="C13" s="293">
        <f t="shared" si="1"/>
        <v>440.2</v>
      </c>
      <c r="D13" s="284">
        <v>49</v>
      </c>
      <c r="E13" s="284">
        <v>53.1</v>
      </c>
      <c r="F13" s="284">
        <v>51.7</v>
      </c>
      <c r="G13" s="284">
        <v>57.7</v>
      </c>
      <c r="H13" s="284">
        <v>51.2</v>
      </c>
      <c r="I13" s="284">
        <v>57.6</v>
      </c>
      <c r="J13" s="284">
        <v>57.7</v>
      </c>
      <c r="K13" s="285">
        <v>0</v>
      </c>
      <c r="L13" s="284">
        <v>49.5</v>
      </c>
      <c r="M13" s="284">
        <v>55.6</v>
      </c>
      <c r="N13" s="286">
        <v>55.6</v>
      </c>
      <c r="O13" s="287"/>
      <c r="R13" s="36">
        <v>61.2</v>
      </c>
      <c r="T13" s="36">
        <v>52.5</v>
      </c>
    </row>
    <row r="14" spans="1:20" s="42" customFormat="1" ht="18.75" x14ac:dyDescent="0.25">
      <c r="A14" s="289">
        <v>9</v>
      </c>
      <c r="B14" s="37" t="s">
        <v>55</v>
      </c>
      <c r="C14" s="38">
        <f t="shared" si="1"/>
        <v>438.20000000000005</v>
      </c>
      <c r="D14" s="34">
        <v>47.1</v>
      </c>
      <c r="E14" s="34">
        <v>57.5</v>
      </c>
      <c r="F14" s="34">
        <v>58.1</v>
      </c>
      <c r="G14" s="34">
        <v>54.4</v>
      </c>
      <c r="H14" s="34">
        <v>53.9</v>
      </c>
      <c r="I14" s="34">
        <v>53.1</v>
      </c>
      <c r="J14" s="34">
        <v>49.8</v>
      </c>
      <c r="K14" s="263">
        <v>0</v>
      </c>
      <c r="L14" s="34">
        <v>54.2</v>
      </c>
      <c r="M14" s="34">
        <v>46.8</v>
      </c>
      <c r="N14" s="288">
        <v>57.2</v>
      </c>
      <c r="O14" s="287"/>
      <c r="R14" s="296">
        <f>SUM(R6:R13)</f>
        <v>470.79999999999995</v>
      </c>
      <c r="T14" s="42">
        <f>SUM(T6:T13)</f>
        <v>472.8</v>
      </c>
    </row>
    <row r="15" spans="1:20" s="36" customFormat="1" ht="18.75" x14ac:dyDescent="0.25">
      <c r="A15" s="31">
        <v>10</v>
      </c>
      <c r="B15" s="37" t="s">
        <v>51</v>
      </c>
      <c r="C15" s="38">
        <f t="shared" si="1"/>
        <v>437.5</v>
      </c>
      <c r="D15" s="34">
        <v>52.4</v>
      </c>
      <c r="E15" s="34">
        <v>57.5</v>
      </c>
      <c r="F15" s="34">
        <v>59.1</v>
      </c>
      <c r="G15" s="34">
        <v>52.1</v>
      </c>
      <c r="H15" s="34">
        <v>43</v>
      </c>
      <c r="I15" s="34">
        <v>58.9</v>
      </c>
      <c r="J15" s="34">
        <v>54.5</v>
      </c>
      <c r="K15" s="263">
        <v>0</v>
      </c>
      <c r="L15" s="34">
        <v>39.6</v>
      </c>
      <c r="M15" s="34">
        <v>51.3</v>
      </c>
      <c r="N15" s="35">
        <v>51.7</v>
      </c>
      <c r="O15" s="43"/>
    </row>
    <row r="16" spans="1:20" s="36" customFormat="1" ht="18.75" x14ac:dyDescent="0.25">
      <c r="A16" s="148">
        <v>11</v>
      </c>
      <c r="B16" s="32" t="s">
        <v>13</v>
      </c>
      <c r="C16" s="33">
        <f t="shared" si="1"/>
        <v>431.00000000000006</v>
      </c>
      <c r="D16" s="263">
        <v>0</v>
      </c>
      <c r="E16" s="34">
        <v>45</v>
      </c>
      <c r="F16" s="34">
        <v>56.2</v>
      </c>
      <c r="G16" s="34">
        <v>56.4</v>
      </c>
      <c r="H16" s="34">
        <v>47</v>
      </c>
      <c r="I16" s="34">
        <v>49.8</v>
      </c>
      <c r="J16" s="34">
        <v>56.2</v>
      </c>
      <c r="K16" s="34">
        <v>44.5</v>
      </c>
      <c r="L16" s="34">
        <v>58.5</v>
      </c>
      <c r="M16" s="34">
        <v>52.6</v>
      </c>
      <c r="N16" s="35">
        <v>54.3</v>
      </c>
    </row>
    <row r="17" spans="1:15" s="43" customFormat="1" ht="19.5" thickBot="1" x14ac:dyDescent="0.3">
      <c r="A17" s="290">
        <v>12</v>
      </c>
      <c r="B17" s="291" t="s">
        <v>12</v>
      </c>
      <c r="C17" s="292">
        <f t="shared" si="1"/>
        <v>422.00000000000006</v>
      </c>
      <c r="D17" s="40">
        <v>51.7</v>
      </c>
      <c r="E17" s="40">
        <v>50.6</v>
      </c>
      <c r="F17" s="40">
        <v>51.7</v>
      </c>
      <c r="G17" s="40">
        <v>54.8</v>
      </c>
      <c r="H17" s="40">
        <v>44.9</v>
      </c>
      <c r="I17" s="40">
        <v>51.3</v>
      </c>
      <c r="J17" s="40">
        <v>54.8</v>
      </c>
      <c r="K17" s="40">
        <v>49.7</v>
      </c>
      <c r="L17" s="40">
        <v>54.2</v>
      </c>
      <c r="M17" s="40">
        <v>47.9</v>
      </c>
      <c r="N17" s="41">
        <v>52.9</v>
      </c>
      <c r="O17" s="42"/>
    </row>
    <row r="18" spans="1:15" s="43" customFormat="1" ht="18.75" x14ac:dyDescent="0.25">
      <c r="A18" s="171">
        <v>13</v>
      </c>
      <c r="B18" s="278" t="s">
        <v>17</v>
      </c>
      <c r="C18" s="279">
        <f t="shared" si="1"/>
        <v>414.29999999999995</v>
      </c>
      <c r="D18" s="281">
        <v>0</v>
      </c>
      <c r="E18" s="280">
        <v>55.2</v>
      </c>
      <c r="F18" s="280">
        <v>53.7</v>
      </c>
      <c r="G18" s="280">
        <v>44.1</v>
      </c>
      <c r="H18" s="280">
        <v>54.1</v>
      </c>
      <c r="I18" s="280">
        <v>53</v>
      </c>
      <c r="J18" s="280">
        <v>48.9</v>
      </c>
      <c r="K18" s="280">
        <v>49</v>
      </c>
      <c r="L18" s="280">
        <v>49.7</v>
      </c>
      <c r="M18" s="280">
        <v>44</v>
      </c>
      <c r="N18" s="282">
        <v>50.7</v>
      </c>
      <c r="O18" s="36"/>
    </row>
    <row r="19" spans="1:15" s="43" customFormat="1" ht="18.75" x14ac:dyDescent="0.25">
      <c r="A19" s="172">
        <v>14</v>
      </c>
      <c r="B19" s="37" t="s">
        <v>11</v>
      </c>
      <c r="C19" s="38">
        <f t="shared" si="1"/>
        <v>409.99999999999994</v>
      </c>
      <c r="D19" s="34">
        <v>54.1</v>
      </c>
      <c r="E19" s="34">
        <v>49.4</v>
      </c>
      <c r="F19" s="34">
        <v>52.1</v>
      </c>
      <c r="G19" s="34">
        <v>54.8</v>
      </c>
      <c r="H19" s="34">
        <v>52.3</v>
      </c>
      <c r="I19" s="34">
        <v>48</v>
      </c>
      <c r="J19" s="34">
        <v>48.4</v>
      </c>
      <c r="K19" s="34">
        <v>45.6</v>
      </c>
      <c r="L19" s="34">
        <v>44.2</v>
      </c>
      <c r="M19" s="34">
        <v>50.9</v>
      </c>
      <c r="N19" s="35">
        <v>46.8</v>
      </c>
    </row>
    <row r="20" spans="1:15" s="43" customFormat="1" ht="18.75" x14ac:dyDescent="0.25">
      <c r="A20" s="171">
        <v>15</v>
      </c>
      <c r="B20" s="32" t="s">
        <v>72</v>
      </c>
      <c r="C20" s="33">
        <f t="shared" si="1"/>
        <v>402.40000000000003</v>
      </c>
      <c r="D20" s="263">
        <v>0</v>
      </c>
      <c r="E20" s="34">
        <v>52.8</v>
      </c>
      <c r="F20" s="34">
        <v>54</v>
      </c>
      <c r="G20" s="34">
        <v>45</v>
      </c>
      <c r="H20" s="34">
        <v>50.1</v>
      </c>
      <c r="I20" s="34">
        <v>47</v>
      </c>
      <c r="J20" s="34">
        <v>39.6</v>
      </c>
      <c r="K20" s="263">
        <v>0</v>
      </c>
      <c r="L20" s="34">
        <v>53.8</v>
      </c>
      <c r="M20" s="34">
        <v>51.2</v>
      </c>
      <c r="N20" s="35">
        <v>48.5</v>
      </c>
    </row>
    <row r="21" spans="1:15" s="43" customFormat="1" ht="18.75" x14ac:dyDescent="0.25">
      <c r="A21" s="172">
        <v>16</v>
      </c>
      <c r="B21" s="32" t="s">
        <v>65</v>
      </c>
      <c r="C21" s="33">
        <f t="shared" si="1"/>
        <v>399.6</v>
      </c>
      <c r="D21" s="34">
        <v>47.1</v>
      </c>
      <c r="E21" s="34">
        <v>45.9</v>
      </c>
      <c r="F21" s="34">
        <v>48.5</v>
      </c>
      <c r="G21" s="34">
        <v>49.1</v>
      </c>
      <c r="H21" s="34">
        <v>51.8</v>
      </c>
      <c r="I21" s="34">
        <v>56.4</v>
      </c>
      <c r="J21" s="34">
        <v>50.5</v>
      </c>
      <c r="K21" s="263">
        <v>0</v>
      </c>
      <c r="L21" s="34">
        <v>50</v>
      </c>
      <c r="M21" s="34">
        <v>46.2</v>
      </c>
      <c r="N21" s="35">
        <v>44.3</v>
      </c>
    </row>
    <row r="22" spans="1:15" s="36" customFormat="1" ht="18.75" x14ac:dyDescent="0.25">
      <c r="A22" s="171">
        <v>17</v>
      </c>
      <c r="B22" s="37" t="s">
        <v>49</v>
      </c>
      <c r="C22" s="38">
        <f t="shared" si="1"/>
        <v>393.49999999999994</v>
      </c>
      <c r="D22" s="34">
        <v>47.5</v>
      </c>
      <c r="E22" s="34">
        <v>47.4</v>
      </c>
      <c r="F22" s="34">
        <v>49.3</v>
      </c>
      <c r="G22" s="34">
        <v>46.9</v>
      </c>
      <c r="H22" s="34">
        <v>59.2</v>
      </c>
      <c r="I22" s="34">
        <v>44.1</v>
      </c>
      <c r="J22" s="34">
        <v>47.9</v>
      </c>
      <c r="K22" s="34">
        <v>48.4</v>
      </c>
      <c r="L22" s="34">
        <v>46.9</v>
      </c>
      <c r="M22" s="34">
        <v>45.2</v>
      </c>
      <c r="N22" s="268">
        <v>0</v>
      </c>
      <c r="O22" s="43"/>
    </row>
    <row r="23" spans="1:15" s="36" customFormat="1" ht="18.75" x14ac:dyDescent="0.25">
      <c r="A23" s="172">
        <v>18</v>
      </c>
      <c r="B23" s="37" t="s">
        <v>61</v>
      </c>
      <c r="C23" s="38">
        <f t="shared" si="1"/>
        <v>392.7</v>
      </c>
      <c r="D23" s="34">
        <v>51.9</v>
      </c>
      <c r="E23" s="34">
        <v>49.6</v>
      </c>
      <c r="F23" s="34">
        <v>54</v>
      </c>
      <c r="G23" s="263">
        <v>0</v>
      </c>
      <c r="H23" s="34">
        <v>51.8</v>
      </c>
      <c r="I23" s="34">
        <v>42.3</v>
      </c>
      <c r="J23" s="34">
        <v>50.1</v>
      </c>
      <c r="K23" s="263">
        <v>0</v>
      </c>
      <c r="L23" s="263">
        <v>0</v>
      </c>
      <c r="M23" s="34">
        <v>47.8</v>
      </c>
      <c r="N23" s="35">
        <v>45.2</v>
      </c>
      <c r="O23" s="43"/>
    </row>
    <row r="24" spans="1:15" s="36" customFormat="1" ht="16.5" customHeight="1" x14ac:dyDescent="0.25">
      <c r="A24" s="171">
        <v>19</v>
      </c>
      <c r="B24" s="37" t="s">
        <v>10</v>
      </c>
      <c r="C24" s="38">
        <f t="shared" si="1"/>
        <v>387.8</v>
      </c>
      <c r="D24" s="34">
        <v>49.3</v>
      </c>
      <c r="E24" s="34">
        <v>49.4</v>
      </c>
      <c r="F24" s="34">
        <v>47.1</v>
      </c>
      <c r="G24" s="34">
        <v>50.5</v>
      </c>
      <c r="H24" s="34">
        <v>52.6</v>
      </c>
      <c r="I24" s="34">
        <v>45</v>
      </c>
      <c r="J24" s="34">
        <v>45.8</v>
      </c>
      <c r="K24" s="263">
        <v>0</v>
      </c>
      <c r="L24" s="34">
        <v>48.1</v>
      </c>
      <c r="M24" s="263">
        <v>0</v>
      </c>
      <c r="N24" s="35">
        <v>40.700000000000003</v>
      </c>
      <c r="O24" s="43"/>
    </row>
    <row r="25" spans="1:15" s="36" customFormat="1" ht="18.75" x14ac:dyDescent="0.25">
      <c r="A25" s="172">
        <v>20</v>
      </c>
      <c r="B25" s="32" t="s">
        <v>59</v>
      </c>
      <c r="C25" s="33">
        <f t="shared" si="1"/>
        <v>364.9</v>
      </c>
      <c r="D25" s="34">
        <v>47.2</v>
      </c>
      <c r="E25" s="34">
        <v>44.3</v>
      </c>
      <c r="F25" s="34">
        <v>43.2</v>
      </c>
      <c r="G25" s="34">
        <v>46.3</v>
      </c>
      <c r="H25" s="34">
        <v>42.8</v>
      </c>
      <c r="I25" s="34">
        <v>37.700000000000003</v>
      </c>
      <c r="J25" s="34">
        <v>44.4</v>
      </c>
      <c r="K25" s="34">
        <v>47.1</v>
      </c>
      <c r="L25" s="34">
        <v>45.3</v>
      </c>
      <c r="M25" s="34">
        <v>47.1</v>
      </c>
      <c r="N25" s="35">
        <v>38.4</v>
      </c>
      <c r="O25" s="43"/>
    </row>
    <row r="26" spans="1:15" s="36" customFormat="1" ht="18.75" x14ac:dyDescent="0.25">
      <c r="A26" s="171">
        <v>21</v>
      </c>
      <c r="B26" s="32" t="s">
        <v>62</v>
      </c>
      <c r="C26" s="44">
        <f t="shared" si="1"/>
        <v>360.40000000000003</v>
      </c>
      <c r="D26" s="34">
        <v>49.2</v>
      </c>
      <c r="E26" s="34">
        <v>47.4</v>
      </c>
      <c r="F26" s="34">
        <v>47.2</v>
      </c>
      <c r="G26" s="34">
        <v>37.1</v>
      </c>
      <c r="H26" s="34">
        <v>39.799999999999997</v>
      </c>
      <c r="I26" s="34">
        <v>46.5</v>
      </c>
      <c r="J26" s="34">
        <v>46.1</v>
      </c>
      <c r="K26" s="263">
        <v>0</v>
      </c>
      <c r="L26" s="263">
        <v>0</v>
      </c>
      <c r="M26" s="263">
        <v>0</v>
      </c>
      <c r="N26" s="35">
        <v>47.1</v>
      </c>
    </row>
    <row r="27" spans="1:15" s="36" customFormat="1" ht="18.75" x14ac:dyDescent="0.25">
      <c r="A27" s="172">
        <v>22</v>
      </c>
      <c r="B27" s="32" t="s">
        <v>45</v>
      </c>
      <c r="C27" s="44">
        <f t="shared" si="1"/>
        <v>354.5</v>
      </c>
      <c r="D27" s="263">
        <v>0</v>
      </c>
      <c r="E27" s="34">
        <v>44.1</v>
      </c>
      <c r="F27" s="263">
        <v>0</v>
      </c>
      <c r="G27" s="34">
        <v>53.4</v>
      </c>
      <c r="H27" s="34">
        <v>54.9</v>
      </c>
      <c r="I27" s="34">
        <v>50.8</v>
      </c>
      <c r="J27" s="34">
        <v>54.2</v>
      </c>
      <c r="K27" s="263">
        <v>0</v>
      </c>
      <c r="L27" s="34">
        <v>46.2</v>
      </c>
      <c r="M27" s="263">
        <v>0</v>
      </c>
      <c r="N27" s="35">
        <v>50.9</v>
      </c>
    </row>
    <row r="28" spans="1:15" s="36" customFormat="1" ht="18.75" x14ac:dyDescent="0.25">
      <c r="A28" s="171">
        <v>23</v>
      </c>
      <c r="B28" s="37" t="s">
        <v>74</v>
      </c>
      <c r="C28" s="45">
        <f t="shared" si="1"/>
        <v>346.1</v>
      </c>
      <c r="D28" s="263">
        <v>0</v>
      </c>
      <c r="E28" s="34">
        <v>41.1</v>
      </c>
      <c r="F28" s="34">
        <v>41.4</v>
      </c>
      <c r="G28" s="34">
        <v>45.2</v>
      </c>
      <c r="H28" s="34">
        <v>41.6</v>
      </c>
      <c r="I28" s="34">
        <v>39.4</v>
      </c>
      <c r="J28" s="34">
        <v>46.2</v>
      </c>
      <c r="K28" s="263">
        <v>0</v>
      </c>
      <c r="L28" s="34">
        <v>44</v>
      </c>
      <c r="M28" s="34">
        <v>41.5</v>
      </c>
      <c r="N28" s="35">
        <v>45.1</v>
      </c>
    </row>
    <row r="29" spans="1:15" s="36" customFormat="1" ht="18.75" x14ac:dyDescent="0.25">
      <c r="A29" s="172">
        <v>24</v>
      </c>
      <c r="B29" s="37" t="s">
        <v>40</v>
      </c>
      <c r="C29" s="45">
        <f t="shared" si="1"/>
        <v>343</v>
      </c>
      <c r="D29" s="34">
        <v>45.6</v>
      </c>
      <c r="E29" s="34">
        <v>37.4</v>
      </c>
      <c r="F29" s="34">
        <v>44.3</v>
      </c>
      <c r="G29" s="34">
        <v>42.3</v>
      </c>
      <c r="H29" s="34">
        <v>42.2</v>
      </c>
      <c r="I29" s="34">
        <v>39.299999999999997</v>
      </c>
      <c r="J29" s="34">
        <v>44.8</v>
      </c>
      <c r="K29" s="263">
        <v>0</v>
      </c>
      <c r="L29" s="34">
        <v>40.700000000000003</v>
      </c>
      <c r="M29" s="34">
        <v>43.8</v>
      </c>
      <c r="N29" s="268">
        <v>0</v>
      </c>
    </row>
    <row r="30" spans="1:15" s="36" customFormat="1" ht="18.75" x14ac:dyDescent="0.25">
      <c r="A30" s="171">
        <v>25</v>
      </c>
      <c r="B30" s="32" t="s">
        <v>56</v>
      </c>
      <c r="C30" s="44">
        <f t="shared" si="1"/>
        <v>326.79999999999995</v>
      </c>
      <c r="D30" s="34">
        <v>37.6</v>
      </c>
      <c r="E30" s="34">
        <v>43.9</v>
      </c>
      <c r="F30" s="34">
        <v>39.200000000000003</v>
      </c>
      <c r="G30" s="34">
        <v>46.3</v>
      </c>
      <c r="H30" s="34">
        <v>40.799999999999997</v>
      </c>
      <c r="I30" s="34">
        <v>37.1</v>
      </c>
      <c r="J30" s="34">
        <v>38.200000000000003</v>
      </c>
      <c r="K30" s="34">
        <v>34.299999999999997</v>
      </c>
      <c r="L30" s="34">
        <v>40.1</v>
      </c>
      <c r="M30" s="34">
        <v>38.700000000000003</v>
      </c>
      <c r="N30" s="35">
        <v>39.6</v>
      </c>
    </row>
    <row r="31" spans="1:15" s="36" customFormat="1" ht="18.75" x14ac:dyDescent="0.25">
      <c r="A31" s="172">
        <v>26</v>
      </c>
      <c r="B31" s="32" t="s">
        <v>98</v>
      </c>
      <c r="C31" s="44">
        <f t="shared" si="1"/>
        <v>300.60000000000002</v>
      </c>
      <c r="D31" s="263">
        <v>0</v>
      </c>
      <c r="E31" s="263">
        <v>0</v>
      </c>
      <c r="F31" s="263">
        <v>0</v>
      </c>
      <c r="G31" s="34">
        <v>44.8</v>
      </c>
      <c r="H31" s="34">
        <v>44.9</v>
      </c>
      <c r="I31" s="34">
        <v>38.799999999999997</v>
      </c>
      <c r="J31" s="34">
        <v>37.700000000000003</v>
      </c>
      <c r="K31" s="263">
        <v>0</v>
      </c>
      <c r="L31" s="34">
        <v>40.799999999999997</v>
      </c>
      <c r="M31" s="34">
        <v>45.3</v>
      </c>
      <c r="N31" s="35">
        <v>48.3</v>
      </c>
    </row>
    <row r="32" spans="1:15" s="36" customFormat="1" ht="18.75" x14ac:dyDescent="0.25">
      <c r="A32" s="171">
        <v>27</v>
      </c>
      <c r="B32" s="37" t="s">
        <v>50</v>
      </c>
      <c r="C32" s="45">
        <f t="shared" si="1"/>
        <v>255.2</v>
      </c>
      <c r="D32" s="34">
        <v>40.9</v>
      </c>
      <c r="E32" s="34">
        <v>45.4</v>
      </c>
      <c r="F32" s="34">
        <v>46.6</v>
      </c>
      <c r="G32" s="34">
        <v>43.2</v>
      </c>
      <c r="H32" s="34">
        <v>39.799999999999997</v>
      </c>
      <c r="I32" s="263">
        <v>0</v>
      </c>
      <c r="J32" s="263">
        <v>0</v>
      </c>
      <c r="K32" s="263">
        <v>0</v>
      </c>
      <c r="L32" s="263">
        <v>0</v>
      </c>
      <c r="M32" s="34">
        <v>39.299999999999997</v>
      </c>
      <c r="N32" s="268">
        <v>0</v>
      </c>
    </row>
    <row r="33" spans="1:14" s="36" customFormat="1" ht="18.75" x14ac:dyDescent="0.25">
      <c r="A33" s="172">
        <v>28</v>
      </c>
      <c r="B33" s="37" t="s">
        <v>64</v>
      </c>
      <c r="C33" s="45">
        <f t="shared" si="1"/>
        <v>252.29999999999995</v>
      </c>
      <c r="D33" s="34">
        <v>41.1</v>
      </c>
      <c r="E33" s="34">
        <v>36.200000000000003</v>
      </c>
      <c r="F33" s="34">
        <v>40.299999999999997</v>
      </c>
      <c r="G33" s="34">
        <v>45.5</v>
      </c>
      <c r="H33" s="34">
        <v>38.700000000000003</v>
      </c>
      <c r="I33" s="263">
        <v>0</v>
      </c>
      <c r="J33" s="263">
        <v>0</v>
      </c>
      <c r="K33" s="34">
        <v>50.5</v>
      </c>
      <c r="L33" s="263">
        <v>0</v>
      </c>
      <c r="M33" s="263">
        <v>0</v>
      </c>
      <c r="N33" s="268">
        <v>0</v>
      </c>
    </row>
    <row r="34" spans="1:14" s="36" customFormat="1" ht="18.75" x14ac:dyDescent="0.25">
      <c r="A34" s="171">
        <v>29</v>
      </c>
      <c r="B34" s="37" t="s">
        <v>84</v>
      </c>
      <c r="C34" s="44">
        <f t="shared" si="1"/>
        <v>234.39999999999998</v>
      </c>
      <c r="D34" s="263">
        <v>0</v>
      </c>
      <c r="E34" s="263">
        <v>0</v>
      </c>
      <c r="F34" s="263">
        <v>0</v>
      </c>
      <c r="G34" s="34">
        <v>46.8</v>
      </c>
      <c r="H34" s="34">
        <v>44.2</v>
      </c>
      <c r="I34" s="34">
        <v>47.9</v>
      </c>
      <c r="J34" s="263">
        <v>0</v>
      </c>
      <c r="K34" s="34">
        <v>47</v>
      </c>
      <c r="L34" s="34">
        <v>48.5</v>
      </c>
      <c r="M34" s="263">
        <v>0</v>
      </c>
      <c r="N34" s="268">
        <v>0</v>
      </c>
    </row>
    <row r="35" spans="1:14" s="36" customFormat="1" ht="18.75" x14ac:dyDescent="0.25">
      <c r="A35" s="172">
        <v>30</v>
      </c>
      <c r="B35" s="32" t="s">
        <v>60</v>
      </c>
      <c r="C35" s="44">
        <f t="shared" si="1"/>
        <v>206.6</v>
      </c>
      <c r="D35" s="263">
        <v>0</v>
      </c>
      <c r="E35" s="34">
        <v>51.5</v>
      </c>
      <c r="F35" s="34">
        <v>50.3</v>
      </c>
      <c r="G35" s="263">
        <v>0</v>
      </c>
      <c r="H35" s="263">
        <v>0</v>
      </c>
      <c r="I35" s="263">
        <v>0</v>
      </c>
      <c r="J35" s="34">
        <v>49.1</v>
      </c>
      <c r="K35" s="263">
        <v>0</v>
      </c>
      <c r="L35" s="263">
        <v>0</v>
      </c>
      <c r="M35" s="263">
        <v>0</v>
      </c>
      <c r="N35" s="35">
        <v>55.7</v>
      </c>
    </row>
    <row r="36" spans="1:14" s="36" customFormat="1" ht="18.75" x14ac:dyDescent="0.25">
      <c r="A36" s="171">
        <v>31</v>
      </c>
      <c r="B36" s="32" t="s">
        <v>69</v>
      </c>
      <c r="C36" s="44">
        <f t="shared" si="1"/>
        <v>126.3</v>
      </c>
      <c r="D36" s="34">
        <v>44.9</v>
      </c>
      <c r="E36" s="34">
        <v>39.299999999999997</v>
      </c>
      <c r="F36" s="34">
        <v>42.1</v>
      </c>
      <c r="G36" s="263">
        <v>0</v>
      </c>
      <c r="H36" s="263">
        <v>0</v>
      </c>
      <c r="I36" s="263">
        <v>0</v>
      </c>
      <c r="J36" s="263">
        <v>0</v>
      </c>
      <c r="K36" s="263">
        <v>0</v>
      </c>
      <c r="L36" s="263">
        <v>0</v>
      </c>
      <c r="M36" s="263">
        <v>0</v>
      </c>
      <c r="N36" s="268">
        <v>0</v>
      </c>
    </row>
    <row r="37" spans="1:14" s="36" customFormat="1" ht="18.75" x14ac:dyDescent="0.25">
      <c r="A37" s="172">
        <v>32</v>
      </c>
      <c r="B37" s="37" t="s">
        <v>14</v>
      </c>
      <c r="C37" s="45">
        <f t="shared" si="1"/>
        <v>96.3</v>
      </c>
      <c r="D37" s="34">
        <v>46.3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34">
        <v>50</v>
      </c>
      <c r="L37" s="263">
        <v>0</v>
      </c>
      <c r="M37" s="263">
        <v>0</v>
      </c>
      <c r="N37" s="268">
        <v>0</v>
      </c>
    </row>
    <row r="38" spans="1:14" s="36" customFormat="1" ht="18.75" x14ac:dyDescent="0.25">
      <c r="A38" s="171">
        <v>33</v>
      </c>
      <c r="B38" s="32" t="s">
        <v>77</v>
      </c>
      <c r="C38" s="44">
        <f t="shared" si="1"/>
        <v>88.6</v>
      </c>
      <c r="D38" s="263">
        <v>0</v>
      </c>
      <c r="E38" s="263">
        <v>0</v>
      </c>
      <c r="F38" s="34">
        <v>42</v>
      </c>
      <c r="G38" s="263">
        <v>0</v>
      </c>
      <c r="H38" s="263">
        <v>0</v>
      </c>
      <c r="I38" s="263">
        <v>0</v>
      </c>
      <c r="J38" s="263">
        <v>0</v>
      </c>
      <c r="K38" s="34">
        <v>46.6</v>
      </c>
      <c r="L38" s="263">
        <v>0</v>
      </c>
      <c r="M38" s="263">
        <v>0</v>
      </c>
      <c r="N38" s="268">
        <v>0</v>
      </c>
    </row>
    <row r="39" spans="1:14" s="36" customFormat="1" ht="18.75" x14ac:dyDescent="0.25">
      <c r="A39" s="172">
        <v>34</v>
      </c>
      <c r="B39" s="32" t="s">
        <v>76</v>
      </c>
      <c r="C39" s="45">
        <f t="shared" si="1"/>
        <v>42.9</v>
      </c>
      <c r="D39" s="263">
        <v>0</v>
      </c>
      <c r="E39" s="263">
        <v>0</v>
      </c>
      <c r="F39" s="34">
        <v>42.9</v>
      </c>
      <c r="G39" s="263">
        <v>0</v>
      </c>
      <c r="H39" s="263">
        <v>0</v>
      </c>
      <c r="I39" s="263">
        <v>0</v>
      </c>
      <c r="J39" s="263">
        <v>0</v>
      </c>
      <c r="K39" s="263">
        <v>0</v>
      </c>
      <c r="L39" s="263">
        <v>0</v>
      </c>
      <c r="M39" s="263">
        <v>0</v>
      </c>
      <c r="N39" s="268">
        <v>0</v>
      </c>
    </row>
    <row r="40" spans="1:14" s="36" customFormat="1" ht="19.5" thickBot="1" x14ac:dyDescent="0.3">
      <c r="A40" s="277">
        <v>35</v>
      </c>
      <c r="B40" s="39" t="s">
        <v>73</v>
      </c>
      <c r="C40" s="46">
        <f t="shared" si="1"/>
        <v>42.2</v>
      </c>
      <c r="D40" s="264">
        <v>0</v>
      </c>
      <c r="E40" s="40">
        <v>42.2</v>
      </c>
      <c r="F40" s="264">
        <v>0</v>
      </c>
      <c r="G40" s="264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64">
        <v>0</v>
      </c>
      <c r="N40" s="276">
        <v>0</v>
      </c>
    </row>
    <row r="41" spans="1:14" s="36" customFormat="1" ht="8.25" customHeight="1" x14ac:dyDescent="0.25"/>
    <row r="42" spans="1:14" s="36" customFormat="1" ht="17.25" customHeight="1" x14ac:dyDescent="0.25">
      <c r="A42" s="47"/>
      <c r="B42" s="47" t="s">
        <v>39</v>
      </c>
      <c r="C42" s="48"/>
      <c r="D42" s="201">
        <v>22</v>
      </c>
      <c r="E42" s="201">
        <v>30</v>
      </c>
      <c r="F42" s="201">
        <v>30</v>
      </c>
      <c r="G42" s="201">
        <v>28</v>
      </c>
      <c r="H42" s="201">
        <v>29</v>
      </c>
      <c r="I42" s="201">
        <v>27</v>
      </c>
      <c r="J42" s="201">
        <v>27</v>
      </c>
      <c r="K42" s="201">
        <v>16</v>
      </c>
      <c r="L42" s="201">
        <v>24</v>
      </c>
      <c r="M42" s="201">
        <v>22</v>
      </c>
      <c r="N42" s="201">
        <v>25</v>
      </c>
    </row>
    <row r="43" spans="1:14" s="4" customFormat="1" ht="17.25" customHeight="1" x14ac:dyDescent="0.2">
      <c r="A43" s="1"/>
      <c r="B43"/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s="5" customFormat="1" x14ac:dyDescent="0.2">
      <c r="A44" s="1" t="s">
        <v>44</v>
      </c>
      <c r="B44" s="1"/>
      <c r="C44" s="2"/>
      <c r="D44" s="6"/>
      <c r="E44" s="6"/>
      <c r="F44" s="6"/>
      <c r="G44" s="6"/>
      <c r="H44" s="6"/>
      <c r="I44" s="6"/>
      <c r="J44" s="6"/>
      <c r="K44" s="6"/>
      <c r="L44" s="6"/>
      <c r="M44" s="6"/>
      <c r="N44" s="3"/>
    </row>
    <row r="45" spans="1:14" s="4" customFormat="1" x14ac:dyDescent="0.2">
      <c r="A45" s="1"/>
      <c r="B45" s="360" t="s">
        <v>108</v>
      </c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"/>
    </row>
    <row r="46" spans="1:14" x14ac:dyDescent="0.2"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</row>
    <row r="47" spans="1:14" s="3" customFormat="1" x14ac:dyDescent="0.2"/>
    <row r="48" spans="1:14" ht="139.5" customHeight="1" x14ac:dyDescent="0.2">
      <c r="A48" s="19" t="s">
        <v>67</v>
      </c>
      <c r="B48" s="362" t="s">
        <v>66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</row>
    <row r="49" spans="14:14" x14ac:dyDescent="0.2">
      <c r="N49" s="3"/>
    </row>
  </sheetData>
  <sortState ref="A8:N42">
    <sortCondition descending="1" ref="C7"/>
  </sortState>
  <mergeCells count="7">
    <mergeCell ref="B45:M46"/>
    <mergeCell ref="B48:N48"/>
    <mergeCell ref="A1:N1"/>
    <mergeCell ref="A2:N2"/>
    <mergeCell ref="A4:A5"/>
    <mergeCell ref="B4:B5"/>
    <mergeCell ref="C4:C5"/>
  </mergeCells>
  <conditionalFormatting sqref="I42:N42 C16:F16 H16:N16 C6:N15 D5:N5 C4 C35:H40 J35:N35 K36:M40 C17:N34">
    <cfRule type="cellIs" dxfId="63" priority="7" stopIfTrue="1" operator="lessThanOrEqual">
      <formula>0</formula>
    </cfRule>
  </conditionalFormatting>
  <conditionalFormatting sqref="D42">
    <cfRule type="cellIs" dxfId="62" priority="6" stopIfTrue="1" operator="lessThanOrEqual">
      <formula>0</formula>
    </cfRule>
  </conditionalFormatting>
  <conditionalFormatting sqref="G16">
    <cfRule type="cellIs" dxfId="61" priority="5" stopIfTrue="1" operator="lessThanOrEqual">
      <formula>0</formula>
    </cfRule>
  </conditionalFormatting>
  <conditionalFormatting sqref="I35:I40">
    <cfRule type="cellIs" dxfId="60" priority="3" stopIfTrue="1" operator="lessThanOrEqual">
      <formula>0</formula>
    </cfRule>
  </conditionalFormatting>
  <conditionalFormatting sqref="N36:N40">
    <cfRule type="cellIs" dxfId="59" priority="2" stopIfTrue="1" operator="lessThanOrEqual">
      <formula>0</formula>
    </cfRule>
  </conditionalFormatting>
  <conditionalFormatting sqref="J36:J40">
    <cfRule type="cellIs" dxfId="58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H25"/>
  <sheetViews>
    <sheetView zoomScaleNormal="100" workbookViewId="0">
      <selection activeCell="W32" sqref="W32"/>
    </sheetView>
  </sheetViews>
  <sheetFormatPr defaultRowHeight="12.75" x14ac:dyDescent="0.2"/>
  <cols>
    <col min="1" max="1" width="9.42578125" bestFit="1" customWidth="1"/>
    <col min="2" max="2" width="11.5703125" bestFit="1" customWidth="1"/>
    <col min="3" max="3" width="10.7109375" bestFit="1" customWidth="1"/>
    <col min="4" max="4" width="11.5703125" bestFit="1" customWidth="1"/>
    <col min="5" max="5" width="8.28515625" bestFit="1" customWidth="1"/>
    <col min="6" max="6" width="11.5703125" bestFit="1" customWidth="1"/>
    <col min="7" max="7" width="8.28515625" bestFit="1" customWidth="1"/>
    <col min="8" max="8" width="12.140625" bestFit="1" customWidth="1"/>
    <col min="9" max="11" width="8.28515625" bestFit="1" customWidth="1"/>
    <col min="12" max="12" width="11.5703125" customWidth="1"/>
    <col min="13" max="14" width="11.5703125" bestFit="1" customWidth="1"/>
    <col min="15" max="15" width="6.42578125" bestFit="1" customWidth="1"/>
    <col min="16" max="16" width="11.5703125" bestFit="1" customWidth="1"/>
    <col min="17" max="17" width="6.42578125" bestFit="1" customWidth="1"/>
    <col min="18" max="18" width="12.140625" bestFit="1" customWidth="1"/>
    <col min="19" max="19" width="7.140625" bestFit="1" customWidth="1"/>
    <col min="20" max="20" width="8.140625" bestFit="1" customWidth="1"/>
    <col min="21" max="21" width="9.140625" customWidth="1"/>
    <col min="22" max="22" width="12.5703125" customWidth="1"/>
    <col min="23" max="23" width="22" customWidth="1"/>
    <col min="24" max="24" width="10.140625" customWidth="1"/>
    <col min="25" max="25" width="7.7109375" style="6" bestFit="1" customWidth="1"/>
    <col min="26" max="32" width="7.7109375" bestFit="1" customWidth="1"/>
    <col min="33" max="33" width="8.7109375" bestFit="1" customWidth="1"/>
    <col min="34" max="34" width="11.28515625" bestFit="1" customWidth="1"/>
  </cols>
  <sheetData>
    <row r="2" spans="1:34" ht="25.9" customHeight="1" x14ac:dyDescent="0.2">
      <c r="A2" s="368" t="s">
        <v>150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</row>
    <row r="3" spans="1:34" x14ac:dyDescent="0.2">
      <c r="A3" s="3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Z3" s="6"/>
      <c r="AA3" s="6"/>
      <c r="AB3" s="6"/>
      <c r="AC3" s="6"/>
      <c r="AD3" s="6"/>
      <c r="AE3" s="6"/>
      <c r="AF3" s="6"/>
      <c r="AG3" s="6"/>
      <c r="AH3" s="6"/>
    </row>
    <row r="4" spans="1:34" ht="20.25" x14ac:dyDescent="0.3">
      <c r="A4" s="369" t="s">
        <v>149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</row>
    <row r="5" spans="1:34" ht="18.75" thickBot="1" x14ac:dyDescent="0.3">
      <c r="A5" s="377"/>
      <c r="B5" s="377"/>
      <c r="C5" s="377"/>
      <c r="D5" s="377"/>
      <c r="E5" s="377"/>
      <c r="F5" s="377"/>
      <c r="G5" s="377"/>
      <c r="H5" s="377"/>
      <c r="I5" s="298"/>
      <c r="J5" s="299"/>
      <c r="K5" s="300"/>
      <c r="N5" s="300"/>
      <c r="O5" s="300"/>
      <c r="P5" s="300"/>
      <c r="Q5" s="300"/>
      <c r="R5" s="300"/>
      <c r="S5" s="300"/>
    </row>
    <row r="6" spans="1:34" s="305" customFormat="1" ht="15" x14ac:dyDescent="0.2">
      <c r="A6" s="378">
        <v>1</v>
      </c>
      <c r="B6" s="301" t="s">
        <v>109</v>
      </c>
      <c r="C6" s="302" t="s">
        <v>110</v>
      </c>
      <c r="D6" s="301" t="s">
        <v>111</v>
      </c>
      <c r="E6" s="302" t="s">
        <v>110</v>
      </c>
      <c r="F6" s="301" t="s">
        <v>112</v>
      </c>
      <c r="G6" s="302" t="s">
        <v>110</v>
      </c>
      <c r="H6" s="301" t="s">
        <v>113</v>
      </c>
      <c r="I6" s="303" t="s">
        <v>110</v>
      </c>
      <c r="J6" s="304"/>
      <c r="K6" s="378">
        <v>5</v>
      </c>
      <c r="L6" s="301" t="s">
        <v>109</v>
      </c>
      <c r="M6" s="302" t="s">
        <v>110</v>
      </c>
      <c r="N6" s="301" t="s">
        <v>111</v>
      </c>
      <c r="O6" s="302" t="s">
        <v>110</v>
      </c>
      <c r="P6" s="301" t="s">
        <v>112</v>
      </c>
      <c r="Q6" s="302" t="s">
        <v>110</v>
      </c>
      <c r="R6" s="301" t="s">
        <v>113</v>
      </c>
      <c r="S6" s="303" t="s">
        <v>110</v>
      </c>
      <c r="U6" s="372" t="s">
        <v>147</v>
      </c>
      <c r="V6" s="374" t="s">
        <v>114</v>
      </c>
      <c r="W6" s="375"/>
      <c r="X6" s="376"/>
      <c r="Y6" s="374" t="s">
        <v>115</v>
      </c>
      <c r="Z6" s="375"/>
      <c r="AA6" s="375"/>
      <c r="AB6" s="375"/>
      <c r="AC6" s="375"/>
      <c r="AD6" s="375"/>
      <c r="AE6" s="375"/>
      <c r="AF6" s="375"/>
      <c r="AG6" s="376"/>
      <c r="AH6" s="373" t="s">
        <v>0</v>
      </c>
    </row>
    <row r="7" spans="1:34" s="309" customFormat="1" ht="30" x14ac:dyDescent="0.2">
      <c r="A7" s="370"/>
      <c r="B7" s="349" t="str">
        <f>$V$9</f>
        <v>номер 1</v>
      </c>
      <c r="C7" s="307">
        <v>184</v>
      </c>
      <c r="D7" s="349" t="str">
        <f>$V$8</f>
        <v>номер 4</v>
      </c>
      <c r="E7" s="307">
        <v>154</v>
      </c>
      <c r="F7" s="349" t="str">
        <f>$V$14</f>
        <v>номер 7</v>
      </c>
      <c r="G7" s="307">
        <v>171</v>
      </c>
      <c r="H7" s="349" t="str">
        <f>$V$19</f>
        <v>номер 10</v>
      </c>
      <c r="I7" s="308">
        <v>110</v>
      </c>
      <c r="J7" s="299"/>
      <c r="K7" s="370"/>
      <c r="L7" s="349" t="str">
        <f>$V$17</f>
        <v>номер 6</v>
      </c>
      <c r="M7" s="307">
        <v>144</v>
      </c>
      <c r="N7" s="349" t="str">
        <f>$V$18</f>
        <v>номер 12</v>
      </c>
      <c r="O7" s="307">
        <v>158</v>
      </c>
      <c r="P7" s="349" t="str">
        <f>$V$11</f>
        <v>номер 3</v>
      </c>
      <c r="Q7" s="307">
        <v>187</v>
      </c>
      <c r="R7" s="349" t="str">
        <f>$V$9</f>
        <v>номер 1</v>
      </c>
      <c r="S7" s="308">
        <v>174</v>
      </c>
      <c r="U7" s="372"/>
      <c r="V7" s="344" t="s">
        <v>148</v>
      </c>
      <c r="W7" s="342" t="s">
        <v>116</v>
      </c>
      <c r="X7" s="340" t="s">
        <v>117</v>
      </c>
      <c r="Y7" s="341" t="s">
        <v>2</v>
      </c>
      <c r="Z7" s="341" t="s">
        <v>3</v>
      </c>
      <c r="AA7" s="341" t="s">
        <v>4</v>
      </c>
      <c r="AB7" s="341" t="s">
        <v>8</v>
      </c>
      <c r="AC7" s="341" t="s">
        <v>118</v>
      </c>
      <c r="AD7" s="341" t="s">
        <v>119</v>
      </c>
      <c r="AE7" s="341" t="s">
        <v>120</v>
      </c>
      <c r="AF7" s="341" t="s">
        <v>121</v>
      </c>
      <c r="AG7" s="343" t="s">
        <v>1</v>
      </c>
      <c r="AH7" s="373"/>
    </row>
    <row r="8" spans="1:34" s="309" customFormat="1" ht="15" x14ac:dyDescent="0.2">
      <c r="A8" s="370"/>
      <c r="B8" s="306" t="str">
        <f>$V$15</f>
        <v>номер 2</v>
      </c>
      <c r="C8" s="307">
        <v>160</v>
      </c>
      <c r="D8" s="306" t="str">
        <f>$V$10</f>
        <v>номер 5</v>
      </c>
      <c r="E8" s="307">
        <v>175</v>
      </c>
      <c r="F8" s="306" t="str">
        <f>$V$16</f>
        <v>номер 8</v>
      </c>
      <c r="G8" s="307">
        <v>172</v>
      </c>
      <c r="H8" s="306" t="str">
        <f>$V$12</f>
        <v>номер 11</v>
      </c>
      <c r="I8" s="308">
        <v>132</v>
      </c>
      <c r="J8" s="299"/>
      <c r="K8" s="370"/>
      <c r="L8" s="306" t="str">
        <f>$V$15</f>
        <v>номер 2</v>
      </c>
      <c r="M8" s="307">
        <v>157</v>
      </c>
      <c r="N8" s="306" t="str">
        <f>$V$19</f>
        <v>номер 10</v>
      </c>
      <c r="O8" s="307">
        <v>200</v>
      </c>
      <c r="P8" s="306" t="str">
        <f>$V$10</f>
        <v>номер 5</v>
      </c>
      <c r="Q8" s="307">
        <v>153</v>
      </c>
      <c r="R8" s="306" t="str">
        <f>$V$12</f>
        <v>номер 11</v>
      </c>
      <c r="S8" s="308">
        <v>185</v>
      </c>
      <c r="U8" s="346">
        <v>1</v>
      </c>
      <c r="V8" s="347" t="s">
        <v>125</v>
      </c>
      <c r="W8" s="351" t="s">
        <v>47</v>
      </c>
      <c r="X8" s="335" t="s">
        <v>126</v>
      </c>
      <c r="Y8" s="332">
        <f>E7</f>
        <v>154</v>
      </c>
      <c r="Z8" s="332">
        <f>C14</f>
        <v>179</v>
      </c>
      <c r="AA8" s="332">
        <f>G18</f>
        <v>158</v>
      </c>
      <c r="AB8" s="332">
        <f>I24</f>
        <v>215</v>
      </c>
      <c r="AC8" s="332">
        <f>O9</f>
        <v>197</v>
      </c>
      <c r="AD8" s="332">
        <f>Q12</f>
        <v>197</v>
      </c>
      <c r="AE8" s="332">
        <f>M18</f>
        <v>190</v>
      </c>
      <c r="AF8" s="332">
        <f>S22</f>
        <v>189</v>
      </c>
      <c r="AG8" s="345">
        <f t="shared" ref="AG8:AG19" si="0">SUM(Y8:AF8)</f>
        <v>1479</v>
      </c>
      <c r="AH8" s="348">
        <f t="shared" ref="AH8:AH19" si="1">ROUND((AVERAGE(Y8:AF8)),2)</f>
        <v>184.88</v>
      </c>
    </row>
    <row r="9" spans="1:34" s="309" customFormat="1" ht="15" x14ac:dyDescent="0.2">
      <c r="A9" s="370"/>
      <c r="B9" s="306" t="str">
        <f>$V$11</f>
        <v>номер 3</v>
      </c>
      <c r="C9" s="307">
        <v>175</v>
      </c>
      <c r="D9" s="306" t="str">
        <f>$V$17</f>
        <v>номер 6</v>
      </c>
      <c r="E9" s="307">
        <v>145</v>
      </c>
      <c r="F9" s="306" t="str">
        <f>$V$13</f>
        <v>номер 9</v>
      </c>
      <c r="G9" s="307">
        <v>158</v>
      </c>
      <c r="H9" s="306" t="str">
        <f>$V$18</f>
        <v>номер 12</v>
      </c>
      <c r="I9" s="311">
        <v>168</v>
      </c>
      <c r="J9" s="299"/>
      <c r="K9" s="370"/>
      <c r="L9" s="306" t="str">
        <f>$V$13</f>
        <v>номер 9</v>
      </c>
      <c r="M9" s="307">
        <v>158</v>
      </c>
      <c r="N9" s="306" t="str">
        <f>$V$8</f>
        <v>номер 4</v>
      </c>
      <c r="O9" s="307">
        <v>197</v>
      </c>
      <c r="P9" s="306" t="str">
        <f>$V$14</f>
        <v>номер 7</v>
      </c>
      <c r="Q9" s="312">
        <v>216</v>
      </c>
      <c r="R9" s="306" t="str">
        <f>$V$16</f>
        <v>номер 8</v>
      </c>
      <c r="S9" s="308">
        <v>156</v>
      </c>
      <c r="U9" s="333">
        <v>2</v>
      </c>
      <c r="V9" s="334" t="s">
        <v>123</v>
      </c>
      <c r="W9" s="352" t="s">
        <v>16</v>
      </c>
      <c r="X9" s="335" t="s">
        <v>124</v>
      </c>
      <c r="Y9" s="332">
        <f>C7</f>
        <v>184</v>
      </c>
      <c r="Z9" s="332">
        <f>E13</f>
        <v>169</v>
      </c>
      <c r="AA9" s="332">
        <f>I18</f>
        <v>187</v>
      </c>
      <c r="AB9" s="332">
        <f>G24</f>
        <v>208</v>
      </c>
      <c r="AC9" s="332">
        <f>S7</f>
        <v>174</v>
      </c>
      <c r="AD9" s="332">
        <f>Q13</f>
        <v>204</v>
      </c>
      <c r="AE9" s="332">
        <f>M19</f>
        <v>173</v>
      </c>
      <c r="AF9" s="332">
        <f>O24</f>
        <v>177</v>
      </c>
      <c r="AG9" s="336">
        <f t="shared" si="0"/>
        <v>1476</v>
      </c>
      <c r="AH9" s="337">
        <f t="shared" si="1"/>
        <v>184.5</v>
      </c>
    </row>
    <row r="10" spans="1:34" s="309" customFormat="1" ht="15" x14ac:dyDescent="0.2">
      <c r="A10" s="313"/>
      <c r="B10" s="314"/>
      <c r="C10" s="315"/>
      <c r="D10" s="314"/>
      <c r="E10" s="315"/>
      <c r="F10" s="316"/>
      <c r="G10" s="316"/>
      <c r="H10" s="314"/>
      <c r="I10" s="317"/>
      <c r="J10" s="299"/>
      <c r="K10" s="318"/>
      <c r="L10" s="316"/>
      <c r="M10" s="316"/>
      <c r="N10" s="316"/>
      <c r="O10" s="316"/>
      <c r="P10" s="316"/>
      <c r="Q10" s="316"/>
      <c r="R10" s="316"/>
      <c r="S10" s="319"/>
      <c r="U10" s="333">
        <v>3</v>
      </c>
      <c r="V10" s="334" t="s">
        <v>133</v>
      </c>
      <c r="W10" s="352" t="s">
        <v>28</v>
      </c>
      <c r="X10" s="335" t="s">
        <v>134</v>
      </c>
      <c r="Y10" s="332">
        <f>E8</f>
        <v>175</v>
      </c>
      <c r="Z10" s="332">
        <f>G14</f>
        <v>154</v>
      </c>
      <c r="AA10" s="332">
        <f>I17</f>
        <v>179</v>
      </c>
      <c r="AB10" s="332">
        <f>C24</f>
        <v>175</v>
      </c>
      <c r="AC10" s="332">
        <f>Q8</f>
        <v>153</v>
      </c>
      <c r="AD10" s="332">
        <f>M12</f>
        <v>191</v>
      </c>
      <c r="AE10" s="332">
        <f>O17</f>
        <v>245</v>
      </c>
      <c r="AF10" s="332">
        <f>S24</f>
        <v>178</v>
      </c>
      <c r="AG10" s="336">
        <f t="shared" si="0"/>
        <v>1450</v>
      </c>
      <c r="AH10" s="337">
        <f t="shared" si="1"/>
        <v>181.25</v>
      </c>
    </row>
    <row r="11" spans="1:34" s="305" customFormat="1" ht="15" x14ac:dyDescent="0.2">
      <c r="A11" s="370">
        <v>2</v>
      </c>
      <c r="B11" s="320" t="s">
        <v>109</v>
      </c>
      <c r="C11" s="321" t="s">
        <v>110</v>
      </c>
      <c r="D11" s="320" t="s">
        <v>111</v>
      </c>
      <c r="E11" s="321" t="s">
        <v>110</v>
      </c>
      <c r="F11" s="320" t="s">
        <v>112</v>
      </c>
      <c r="G11" s="321" t="s">
        <v>110</v>
      </c>
      <c r="H11" s="320" t="s">
        <v>113</v>
      </c>
      <c r="I11" s="322" t="s">
        <v>110</v>
      </c>
      <c r="J11" s="304"/>
      <c r="K11" s="370">
        <v>6</v>
      </c>
      <c r="L11" s="320" t="s">
        <v>109</v>
      </c>
      <c r="M11" s="321" t="s">
        <v>110</v>
      </c>
      <c r="N11" s="320" t="s">
        <v>111</v>
      </c>
      <c r="O11" s="321" t="s">
        <v>110</v>
      </c>
      <c r="P11" s="320" t="s">
        <v>112</v>
      </c>
      <c r="Q11" s="321" t="s">
        <v>110</v>
      </c>
      <c r="R11" s="320" t="s">
        <v>113</v>
      </c>
      <c r="S11" s="322" t="s">
        <v>110</v>
      </c>
      <c r="U11" s="333">
        <v>4</v>
      </c>
      <c r="V11" s="334" t="s">
        <v>139</v>
      </c>
      <c r="W11" s="352" t="s">
        <v>48</v>
      </c>
      <c r="X11" s="335" t="s">
        <v>140</v>
      </c>
      <c r="Y11" s="332">
        <f>C9</f>
        <v>175</v>
      </c>
      <c r="Z11" s="332">
        <f>I13</f>
        <v>151</v>
      </c>
      <c r="AA11" s="332">
        <f>G17</f>
        <v>149</v>
      </c>
      <c r="AB11" s="332">
        <f>E23</f>
        <v>160</v>
      </c>
      <c r="AC11" s="332">
        <f>Q7</f>
        <v>187</v>
      </c>
      <c r="AD11" s="332">
        <f>O14</f>
        <v>229</v>
      </c>
      <c r="AE11" s="332">
        <f>S19</f>
        <v>181</v>
      </c>
      <c r="AF11" s="332">
        <f>M23</f>
        <v>199</v>
      </c>
      <c r="AG11" s="336">
        <f t="shared" si="0"/>
        <v>1431</v>
      </c>
      <c r="AH11" s="337">
        <f t="shared" si="1"/>
        <v>178.88</v>
      </c>
    </row>
    <row r="12" spans="1:34" s="309" customFormat="1" ht="15" x14ac:dyDescent="0.2">
      <c r="A12" s="370"/>
      <c r="B12" s="306" t="str">
        <f>$V$18</f>
        <v>номер 12</v>
      </c>
      <c r="C12" s="307">
        <v>167</v>
      </c>
      <c r="D12" s="306" t="str">
        <f>$V$14</f>
        <v>номер 7</v>
      </c>
      <c r="E12" s="312">
        <v>185</v>
      </c>
      <c r="F12" s="306" t="str">
        <f>$V$15</f>
        <v>номер 2</v>
      </c>
      <c r="G12" s="307">
        <v>141</v>
      </c>
      <c r="H12" s="306" t="str">
        <f>$V$17</f>
        <v>номер 6</v>
      </c>
      <c r="I12" s="308">
        <v>162</v>
      </c>
      <c r="J12" s="299"/>
      <c r="K12" s="370"/>
      <c r="L12" s="306" t="str">
        <f>$V$10</f>
        <v>номер 5</v>
      </c>
      <c r="M12" s="312">
        <v>191</v>
      </c>
      <c r="N12" s="306" t="str">
        <f>$V$13</f>
        <v>номер 9</v>
      </c>
      <c r="O12" s="307">
        <v>173</v>
      </c>
      <c r="P12" s="306" t="str">
        <f>$V$8</f>
        <v>номер 4</v>
      </c>
      <c r="Q12" s="307">
        <v>197</v>
      </c>
      <c r="R12" s="306" t="str">
        <f>$V$19</f>
        <v>номер 10</v>
      </c>
      <c r="S12" s="308">
        <v>174</v>
      </c>
      <c r="U12" s="333">
        <v>5</v>
      </c>
      <c r="V12" s="334" t="s">
        <v>137</v>
      </c>
      <c r="W12" s="352" t="s">
        <v>13</v>
      </c>
      <c r="X12" s="335" t="s">
        <v>138</v>
      </c>
      <c r="Y12" s="332">
        <f>I8</f>
        <v>132</v>
      </c>
      <c r="Z12" s="332">
        <f>G13</f>
        <v>193</v>
      </c>
      <c r="AA12" s="332">
        <f>C17</f>
        <v>164</v>
      </c>
      <c r="AB12" s="332">
        <f>E24</f>
        <v>178</v>
      </c>
      <c r="AC12" s="332">
        <f>S8</f>
        <v>185</v>
      </c>
      <c r="AD12" s="332">
        <f>Q14</f>
        <v>179</v>
      </c>
      <c r="AE12" s="332">
        <f>O19</f>
        <v>172</v>
      </c>
      <c r="AF12" s="332">
        <f>M22</f>
        <v>183</v>
      </c>
      <c r="AG12" s="336">
        <f t="shared" si="0"/>
        <v>1386</v>
      </c>
      <c r="AH12" s="337">
        <f t="shared" si="1"/>
        <v>173.25</v>
      </c>
    </row>
    <row r="13" spans="1:34" s="309" customFormat="1" ht="15" x14ac:dyDescent="0.2">
      <c r="A13" s="370"/>
      <c r="B13" s="306" t="str">
        <f>$V$13</f>
        <v>номер 9</v>
      </c>
      <c r="C13" s="307">
        <v>174</v>
      </c>
      <c r="D13" s="306" t="str">
        <f>$V$9</f>
        <v>номер 1</v>
      </c>
      <c r="E13" s="307">
        <v>169</v>
      </c>
      <c r="F13" s="306" t="str">
        <f>$V$12</f>
        <v>номер 11</v>
      </c>
      <c r="G13" s="307">
        <v>193</v>
      </c>
      <c r="H13" s="306" t="str">
        <f>$V$11</f>
        <v>номер 3</v>
      </c>
      <c r="I13" s="308">
        <v>151</v>
      </c>
      <c r="J13" s="299"/>
      <c r="K13" s="370"/>
      <c r="L13" s="306" t="str">
        <f>$V$14</f>
        <v>номер 7</v>
      </c>
      <c r="M13" s="307">
        <v>178</v>
      </c>
      <c r="N13" s="306" t="str">
        <f>$V$16</f>
        <v>номер 8</v>
      </c>
      <c r="O13" s="312">
        <v>201</v>
      </c>
      <c r="P13" s="306" t="str">
        <f>$V$9</f>
        <v>номер 1</v>
      </c>
      <c r="Q13" s="307">
        <v>204</v>
      </c>
      <c r="R13" s="306" t="str">
        <f>$V$15</f>
        <v>номер 2</v>
      </c>
      <c r="S13" s="308">
        <v>139</v>
      </c>
      <c r="U13" s="338">
        <v>6</v>
      </c>
      <c r="V13" s="334" t="s">
        <v>143</v>
      </c>
      <c r="W13" s="353" t="s">
        <v>55</v>
      </c>
      <c r="X13" s="336" t="s">
        <v>144</v>
      </c>
      <c r="Y13" s="332">
        <f>G9</f>
        <v>158</v>
      </c>
      <c r="Z13" s="332">
        <f>C13</f>
        <v>174</v>
      </c>
      <c r="AA13" s="332">
        <f>I19</f>
        <v>143</v>
      </c>
      <c r="AB13" s="332">
        <f>E22</f>
        <v>197</v>
      </c>
      <c r="AC13" s="332">
        <f>M9</f>
        <v>158</v>
      </c>
      <c r="AD13" s="332">
        <f>O12</f>
        <v>173</v>
      </c>
      <c r="AE13" s="332">
        <f>Q18</f>
        <v>189</v>
      </c>
      <c r="AF13" s="332">
        <f>S23</f>
        <v>169</v>
      </c>
      <c r="AG13" s="336">
        <f t="shared" si="0"/>
        <v>1361</v>
      </c>
      <c r="AH13" s="337">
        <f t="shared" si="1"/>
        <v>170.13</v>
      </c>
    </row>
    <row r="14" spans="1:34" s="309" customFormat="1" ht="15" x14ac:dyDescent="0.2">
      <c r="A14" s="370"/>
      <c r="B14" s="306" t="str">
        <f>$V$8</f>
        <v>номер 4</v>
      </c>
      <c r="C14" s="307">
        <v>179</v>
      </c>
      <c r="D14" s="306" t="str">
        <f>$V$19</f>
        <v>номер 10</v>
      </c>
      <c r="E14" s="307">
        <v>135</v>
      </c>
      <c r="F14" s="306" t="str">
        <f>$V$10</f>
        <v>номер 5</v>
      </c>
      <c r="G14" s="307">
        <v>154</v>
      </c>
      <c r="H14" s="306" t="str">
        <f>$V$16</f>
        <v>номер 8</v>
      </c>
      <c r="I14" s="308">
        <v>135</v>
      </c>
      <c r="J14" s="299"/>
      <c r="K14" s="370"/>
      <c r="L14" s="306" t="str">
        <f>$V$18</f>
        <v>номер 12</v>
      </c>
      <c r="M14" s="307">
        <v>158</v>
      </c>
      <c r="N14" s="306" t="str">
        <f>$V$11</f>
        <v>номер 3</v>
      </c>
      <c r="O14" s="307">
        <v>229</v>
      </c>
      <c r="P14" s="306" t="str">
        <f>$V$12</f>
        <v>номер 11</v>
      </c>
      <c r="Q14" s="307">
        <v>179</v>
      </c>
      <c r="R14" s="306" t="str">
        <f>$V$17</f>
        <v>номер 6</v>
      </c>
      <c r="S14" s="308">
        <v>210</v>
      </c>
      <c r="U14" s="333">
        <v>7</v>
      </c>
      <c r="V14" s="334" t="s">
        <v>127</v>
      </c>
      <c r="W14" s="352" t="s">
        <v>104</v>
      </c>
      <c r="X14" s="335" t="s">
        <v>128</v>
      </c>
      <c r="Y14" s="332">
        <f>G7</f>
        <v>171</v>
      </c>
      <c r="Z14" s="332">
        <f>E12</f>
        <v>185</v>
      </c>
      <c r="AA14" s="332">
        <f>C19</f>
        <v>147</v>
      </c>
      <c r="AB14" s="332">
        <f>I23</f>
        <v>153</v>
      </c>
      <c r="AC14" s="332">
        <f>Q9</f>
        <v>216</v>
      </c>
      <c r="AD14" s="332">
        <f>M13</f>
        <v>178</v>
      </c>
      <c r="AE14" s="332">
        <f>S17</f>
        <v>147</v>
      </c>
      <c r="AF14" s="332">
        <f>O23</f>
        <v>147</v>
      </c>
      <c r="AG14" s="336">
        <f t="shared" si="0"/>
        <v>1344</v>
      </c>
      <c r="AH14" s="337">
        <f t="shared" si="1"/>
        <v>168</v>
      </c>
    </row>
    <row r="15" spans="1:34" s="309" customFormat="1" ht="15" x14ac:dyDescent="0.2">
      <c r="A15" s="313"/>
      <c r="B15" s="316"/>
      <c r="C15" s="316"/>
      <c r="D15" s="316"/>
      <c r="E15" s="316"/>
      <c r="F15" s="316"/>
      <c r="G15" s="316"/>
      <c r="H15" s="323"/>
      <c r="I15" s="324"/>
      <c r="J15" s="299"/>
      <c r="K15" s="318"/>
      <c r="L15" s="22"/>
      <c r="M15" s="299"/>
      <c r="N15" s="316"/>
      <c r="O15" s="316"/>
      <c r="P15" s="22"/>
      <c r="Q15" s="299"/>
      <c r="R15" s="22"/>
      <c r="S15" s="319"/>
      <c r="U15" s="333">
        <v>8</v>
      </c>
      <c r="V15" s="334" t="s">
        <v>131</v>
      </c>
      <c r="W15" s="352" t="s">
        <v>37</v>
      </c>
      <c r="X15" s="335" t="s">
        <v>132</v>
      </c>
      <c r="Y15" s="332">
        <f>C8</f>
        <v>160</v>
      </c>
      <c r="Z15" s="332">
        <f>G12</f>
        <v>141</v>
      </c>
      <c r="AA15" s="332">
        <f>E19</f>
        <v>181</v>
      </c>
      <c r="AB15" s="332">
        <f>I22</f>
        <v>174</v>
      </c>
      <c r="AC15" s="332">
        <f>M8</f>
        <v>157</v>
      </c>
      <c r="AD15" s="332">
        <f>S13</f>
        <v>139</v>
      </c>
      <c r="AE15" s="332">
        <f>Q19</f>
        <v>202</v>
      </c>
      <c r="AF15" s="332">
        <f>O22</f>
        <v>184</v>
      </c>
      <c r="AG15" s="336">
        <f t="shared" si="0"/>
        <v>1338</v>
      </c>
      <c r="AH15" s="337">
        <f t="shared" si="1"/>
        <v>167.25</v>
      </c>
    </row>
    <row r="16" spans="1:34" s="305" customFormat="1" ht="15" x14ac:dyDescent="0.2">
      <c r="A16" s="370">
        <v>3</v>
      </c>
      <c r="B16" s="320" t="s">
        <v>109</v>
      </c>
      <c r="C16" s="321" t="s">
        <v>110</v>
      </c>
      <c r="D16" s="320" t="s">
        <v>111</v>
      </c>
      <c r="E16" s="321" t="s">
        <v>110</v>
      </c>
      <c r="F16" s="320" t="s">
        <v>112</v>
      </c>
      <c r="G16" s="321" t="s">
        <v>110</v>
      </c>
      <c r="H16" s="320" t="s">
        <v>113</v>
      </c>
      <c r="I16" s="322" t="s">
        <v>110</v>
      </c>
      <c r="J16" s="304"/>
      <c r="K16" s="370">
        <v>7</v>
      </c>
      <c r="L16" s="320" t="s">
        <v>109</v>
      </c>
      <c r="M16" s="321" t="s">
        <v>110</v>
      </c>
      <c r="N16" s="320" t="s">
        <v>111</v>
      </c>
      <c r="O16" s="321" t="s">
        <v>110</v>
      </c>
      <c r="P16" s="320" t="s">
        <v>112</v>
      </c>
      <c r="Q16" s="321" t="s">
        <v>110</v>
      </c>
      <c r="R16" s="320" t="s">
        <v>113</v>
      </c>
      <c r="S16" s="322" t="s">
        <v>110</v>
      </c>
      <c r="U16" s="333">
        <v>9</v>
      </c>
      <c r="V16" s="334" t="s">
        <v>135</v>
      </c>
      <c r="W16" s="352" t="s">
        <v>63</v>
      </c>
      <c r="X16" s="335" t="s">
        <v>136</v>
      </c>
      <c r="Y16" s="332">
        <f>G8</f>
        <v>172</v>
      </c>
      <c r="Z16" s="332">
        <f>I14</f>
        <v>135</v>
      </c>
      <c r="AA16" s="332">
        <f>E18</f>
        <v>173</v>
      </c>
      <c r="AB16" s="332">
        <f>C22</f>
        <v>156</v>
      </c>
      <c r="AC16" s="332">
        <f>S9</f>
        <v>156</v>
      </c>
      <c r="AD16" s="332">
        <f>O13</f>
        <v>201</v>
      </c>
      <c r="AE16" s="332">
        <f>M17</f>
        <v>168</v>
      </c>
      <c r="AF16" s="332">
        <f>Q22</f>
        <v>145</v>
      </c>
      <c r="AG16" s="336">
        <f t="shared" si="0"/>
        <v>1306</v>
      </c>
      <c r="AH16" s="337">
        <f t="shared" si="1"/>
        <v>163.25</v>
      </c>
    </row>
    <row r="17" spans="1:34" s="309" customFormat="1" ht="15" x14ac:dyDescent="0.2">
      <c r="A17" s="370"/>
      <c r="B17" s="306" t="str">
        <f>$V$12</f>
        <v>номер 11</v>
      </c>
      <c r="C17" s="307">
        <v>164</v>
      </c>
      <c r="D17" s="306" t="str">
        <f>$V$18</f>
        <v>номер 12</v>
      </c>
      <c r="E17" s="307">
        <v>190</v>
      </c>
      <c r="F17" s="306" t="str">
        <f>$V$11</f>
        <v>номер 3</v>
      </c>
      <c r="G17" s="307">
        <v>149</v>
      </c>
      <c r="H17" s="306" t="str">
        <f>$V$10</f>
        <v>номер 5</v>
      </c>
      <c r="I17" s="308">
        <v>179</v>
      </c>
      <c r="J17" s="299"/>
      <c r="K17" s="370"/>
      <c r="L17" s="306" t="str">
        <f>$V$16</f>
        <v>номер 8</v>
      </c>
      <c r="M17" s="307">
        <v>168</v>
      </c>
      <c r="N17" s="325" t="str">
        <f>$V$10</f>
        <v>номер 5</v>
      </c>
      <c r="O17" s="307">
        <v>245</v>
      </c>
      <c r="P17" s="306" t="str">
        <f>$V$19</f>
        <v>номер 10</v>
      </c>
      <c r="Q17" s="307">
        <v>174</v>
      </c>
      <c r="R17" s="325" t="str">
        <f>$V$14</f>
        <v>номер 7</v>
      </c>
      <c r="S17" s="308">
        <v>147</v>
      </c>
      <c r="U17" s="333">
        <v>10</v>
      </c>
      <c r="V17" s="334" t="s">
        <v>141</v>
      </c>
      <c r="W17" s="352" t="s">
        <v>52</v>
      </c>
      <c r="X17" s="335" t="s">
        <v>142</v>
      </c>
      <c r="Y17" s="332">
        <f>E9</f>
        <v>145</v>
      </c>
      <c r="Z17" s="332">
        <f>I12</f>
        <v>162</v>
      </c>
      <c r="AA17" s="332">
        <f>C18</f>
        <v>166</v>
      </c>
      <c r="AB17" s="332">
        <f>G22</f>
        <v>158</v>
      </c>
      <c r="AC17" s="332">
        <f>M7</f>
        <v>144</v>
      </c>
      <c r="AD17" s="332">
        <f>S14</f>
        <v>210</v>
      </c>
      <c r="AE17" s="332">
        <f>O18</f>
        <v>158</v>
      </c>
      <c r="AF17" s="332">
        <f>Q24</f>
        <v>143</v>
      </c>
      <c r="AG17" s="336">
        <f t="shared" si="0"/>
        <v>1286</v>
      </c>
      <c r="AH17" s="337">
        <f t="shared" si="1"/>
        <v>160.75</v>
      </c>
    </row>
    <row r="18" spans="1:34" s="309" customFormat="1" ht="15" x14ac:dyDescent="0.2">
      <c r="A18" s="370"/>
      <c r="B18" s="306" t="str">
        <f>$V$17</f>
        <v>номер 6</v>
      </c>
      <c r="C18" s="307">
        <v>166</v>
      </c>
      <c r="D18" s="306" t="str">
        <f>$V$16</f>
        <v>номер 8</v>
      </c>
      <c r="E18" s="307">
        <v>173</v>
      </c>
      <c r="F18" s="306" t="str">
        <f>$V$8</f>
        <v>номер 4</v>
      </c>
      <c r="G18" s="307">
        <v>158</v>
      </c>
      <c r="H18" s="306" t="str">
        <f>$V$9</f>
        <v>номер 1</v>
      </c>
      <c r="I18" s="308">
        <v>187</v>
      </c>
      <c r="J18" s="299"/>
      <c r="K18" s="370"/>
      <c r="L18" s="306" t="str">
        <f>$V$8</f>
        <v>номер 4</v>
      </c>
      <c r="M18" s="307">
        <v>190</v>
      </c>
      <c r="N18" s="306" t="str">
        <f>$V$17</f>
        <v>номер 6</v>
      </c>
      <c r="O18" s="307">
        <v>158</v>
      </c>
      <c r="P18" s="306" t="str">
        <f>$V$13</f>
        <v>номер 9</v>
      </c>
      <c r="Q18" s="307">
        <v>189</v>
      </c>
      <c r="R18" s="325" t="str">
        <f>$V$18</f>
        <v>номер 12</v>
      </c>
      <c r="S18" s="308">
        <v>113</v>
      </c>
      <c r="U18" s="339">
        <v>11</v>
      </c>
      <c r="V18" s="334" t="s">
        <v>145</v>
      </c>
      <c r="W18" s="353" t="s">
        <v>12</v>
      </c>
      <c r="X18" s="336" t="s">
        <v>146</v>
      </c>
      <c r="Y18" s="332">
        <f>I9</f>
        <v>168</v>
      </c>
      <c r="Z18" s="332">
        <f>C12</f>
        <v>167</v>
      </c>
      <c r="AA18" s="332">
        <f>E17</f>
        <v>190</v>
      </c>
      <c r="AB18" s="332">
        <f>G23</f>
        <v>132</v>
      </c>
      <c r="AC18" s="332">
        <f>O7</f>
        <v>158</v>
      </c>
      <c r="AD18" s="332">
        <f>M14</f>
        <v>158</v>
      </c>
      <c r="AE18" s="332">
        <f>S18</f>
        <v>113</v>
      </c>
      <c r="AF18" s="332">
        <f>Q23</f>
        <v>179</v>
      </c>
      <c r="AG18" s="336">
        <f t="shared" si="0"/>
        <v>1265</v>
      </c>
      <c r="AH18" s="337">
        <f t="shared" si="1"/>
        <v>158.13</v>
      </c>
    </row>
    <row r="19" spans="1:34" s="309" customFormat="1" ht="15" x14ac:dyDescent="0.2">
      <c r="A19" s="370"/>
      <c r="B19" s="306" t="str">
        <f>$V$14</f>
        <v>номер 7</v>
      </c>
      <c r="C19" s="307">
        <v>147</v>
      </c>
      <c r="D19" s="306" t="str">
        <f>$V$15</f>
        <v>номер 2</v>
      </c>
      <c r="E19" s="307">
        <v>181</v>
      </c>
      <c r="F19" s="306" t="str">
        <f>$V$19</f>
        <v>номер 10</v>
      </c>
      <c r="G19" s="307">
        <v>139</v>
      </c>
      <c r="H19" s="306" t="str">
        <f>$V$13</f>
        <v>номер 9</v>
      </c>
      <c r="I19" s="308">
        <v>143</v>
      </c>
      <c r="J19" s="299"/>
      <c r="K19" s="370"/>
      <c r="L19" s="306" t="str">
        <f>$V$9</f>
        <v>номер 1</v>
      </c>
      <c r="M19" s="307">
        <v>173</v>
      </c>
      <c r="N19" s="306" t="str">
        <f>$V$12</f>
        <v>номер 11</v>
      </c>
      <c r="O19" s="307">
        <v>172</v>
      </c>
      <c r="P19" s="306" t="str">
        <f>$V$15</f>
        <v>номер 2</v>
      </c>
      <c r="Q19" s="307">
        <v>202</v>
      </c>
      <c r="R19" s="306" t="str">
        <f>$V$11</f>
        <v>номер 3</v>
      </c>
      <c r="S19" s="308">
        <v>181</v>
      </c>
      <c r="U19" s="333">
        <v>12</v>
      </c>
      <c r="V19" s="334" t="s">
        <v>129</v>
      </c>
      <c r="W19" s="353" t="s">
        <v>51</v>
      </c>
      <c r="X19" s="335" t="s">
        <v>130</v>
      </c>
      <c r="Y19" s="332">
        <f>I7</f>
        <v>110</v>
      </c>
      <c r="Z19" s="332">
        <f>E14</f>
        <v>135</v>
      </c>
      <c r="AA19" s="332">
        <f>G19</f>
        <v>139</v>
      </c>
      <c r="AB19" s="332">
        <f>C23</f>
        <v>176</v>
      </c>
      <c r="AC19" s="332">
        <f>O8</f>
        <v>200</v>
      </c>
      <c r="AD19" s="332">
        <f>S12</f>
        <v>174</v>
      </c>
      <c r="AE19" s="332">
        <f>Q17</f>
        <v>174</v>
      </c>
      <c r="AF19" s="332">
        <f>M24</f>
        <v>156</v>
      </c>
      <c r="AG19" s="336">
        <f t="shared" si="0"/>
        <v>1264</v>
      </c>
      <c r="AH19" s="337">
        <f t="shared" si="1"/>
        <v>158</v>
      </c>
    </row>
    <row r="20" spans="1:34" s="309" customFormat="1" ht="15" x14ac:dyDescent="0.2">
      <c r="A20" s="326"/>
      <c r="B20" s="316"/>
      <c r="C20" s="316"/>
      <c r="D20" s="316"/>
      <c r="E20" s="316"/>
      <c r="F20" s="316"/>
      <c r="G20" s="316"/>
      <c r="H20" s="316"/>
      <c r="I20" s="327"/>
      <c r="J20" s="299"/>
      <c r="K20" s="328"/>
      <c r="L20" s="316"/>
      <c r="M20" s="316"/>
      <c r="N20" s="316"/>
      <c r="O20" s="316"/>
      <c r="P20" s="316"/>
      <c r="Q20" s="316"/>
      <c r="R20" s="316"/>
      <c r="S20" s="327"/>
      <c r="W20" s="300"/>
      <c r="X20" s="300"/>
      <c r="Y20" s="310"/>
      <c r="Z20" s="300"/>
    </row>
    <row r="21" spans="1:34" s="305" customFormat="1" ht="15" x14ac:dyDescent="0.2">
      <c r="A21" s="370">
        <v>4</v>
      </c>
      <c r="B21" s="320" t="s">
        <v>109</v>
      </c>
      <c r="C21" s="321" t="s">
        <v>110</v>
      </c>
      <c r="D21" s="320" t="s">
        <v>111</v>
      </c>
      <c r="E21" s="321" t="s">
        <v>110</v>
      </c>
      <c r="F21" s="320" t="s">
        <v>112</v>
      </c>
      <c r="G21" s="321" t="s">
        <v>110</v>
      </c>
      <c r="H21" s="320" t="s">
        <v>113</v>
      </c>
      <c r="I21" s="322" t="s">
        <v>110</v>
      </c>
      <c r="K21" s="370">
        <v>8</v>
      </c>
      <c r="L21" s="320" t="s">
        <v>109</v>
      </c>
      <c r="M21" s="321" t="s">
        <v>110</v>
      </c>
      <c r="N21" s="320" t="s">
        <v>111</v>
      </c>
      <c r="O21" s="321" t="s">
        <v>110</v>
      </c>
      <c r="P21" s="320" t="s">
        <v>112</v>
      </c>
      <c r="Q21" s="321" t="s">
        <v>110</v>
      </c>
      <c r="R21" s="320" t="s">
        <v>113</v>
      </c>
      <c r="S21" s="322" t="s">
        <v>110</v>
      </c>
      <c r="W21" s="300"/>
      <c r="X21" s="300"/>
      <c r="Y21" s="310"/>
      <c r="Z21" s="300"/>
    </row>
    <row r="22" spans="1:34" s="309" customFormat="1" ht="15" x14ac:dyDescent="0.2">
      <c r="A22" s="370"/>
      <c r="B22" s="306" t="str">
        <f>$V$16</f>
        <v>номер 8</v>
      </c>
      <c r="C22" s="307">
        <v>156</v>
      </c>
      <c r="D22" s="306" t="str">
        <f>$V$13</f>
        <v>номер 9</v>
      </c>
      <c r="E22" s="307">
        <v>197</v>
      </c>
      <c r="F22" s="306" t="str">
        <f>$V$17</f>
        <v>номер 6</v>
      </c>
      <c r="G22" s="307">
        <v>158</v>
      </c>
      <c r="H22" s="306" t="str">
        <f>$V$15</f>
        <v>номер 2</v>
      </c>
      <c r="I22" s="308">
        <v>174</v>
      </c>
      <c r="K22" s="370"/>
      <c r="L22" s="306" t="str">
        <f>$V$12</f>
        <v>номер 11</v>
      </c>
      <c r="M22" s="307">
        <v>183</v>
      </c>
      <c r="N22" s="306" t="str">
        <f>$V$15</f>
        <v>номер 2</v>
      </c>
      <c r="O22" s="307">
        <v>184</v>
      </c>
      <c r="P22" s="306" t="str">
        <f>$V$16</f>
        <v>номер 8</v>
      </c>
      <c r="Q22" s="307">
        <v>145</v>
      </c>
      <c r="R22" s="306" t="str">
        <f>$V$8</f>
        <v>номер 4</v>
      </c>
      <c r="S22" s="308">
        <v>189</v>
      </c>
      <c r="W22" s="300"/>
      <c r="X22" s="300"/>
      <c r="Y22" s="310"/>
      <c r="Z22" s="300"/>
    </row>
    <row r="23" spans="1:34" s="309" customFormat="1" ht="15" x14ac:dyDescent="0.2">
      <c r="A23" s="370"/>
      <c r="B23" s="306" t="str">
        <f>$V$19</f>
        <v>номер 10</v>
      </c>
      <c r="C23" s="307">
        <v>176</v>
      </c>
      <c r="D23" s="306" t="str">
        <f>$V$11</f>
        <v>номер 3</v>
      </c>
      <c r="E23" s="307">
        <v>160</v>
      </c>
      <c r="F23" s="306" t="str">
        <f>$V$18</f>
        <v>номер 12</v>
      </c>
      <c r="G23" s="307">
        <v>132</v>
      </c>
      <c r="H23" s="306" t="str">
        <f>$V$14</f>
        <v>номер 7</v>
      </c>
      <c r="I23" s="308">
        <v>153</v>
      </c>
      <c r="K23" s="370"/>
      <c r="L23" s="306" t="str">
        <f>$V$11</f>
        <v>номер 3</v>
      </c>
      <c r="M23" s="307">
        <v>199</v>
      </c>
      <c r="N23" s="306" t="str">
        <f>$V$14</f>
        <v>номер 7</v>
      </c>
      <c r="O23" s="307">
        <v>147</v>
      </c>
      <c r="P23" s="306" t="str">
        <f>$V$18</f>
        <v>номер 12</v>
      </c>
      <c r="Q23" s="307">
        <v>179</v>
      </c>
      <c r="R23" s="306" t="str">
        <f>$V$13</f>
        <v>номер 9</v>
      </c>
      <c r="S23" s="308">
        <v>169</v>
      </c>
      <c r="W23" s="300"/>
      <c r="Z23" s="300"/>
    </row>
    <row r="24" spans="1:34" s="309" customFormat="1" ht="15.75" thickBot="1" x14ac:dyDescent="0.25">
      <c r="A24" s="371"/>
      <c r="B24" s="329" t="str">
        <f>$V$10</f>
        <v>номер 5</v>
      </c>
      <c r="C24" s="330">
        <v>175</v>
      </c>
      <c r="D24" s="329" t="str">
        <f>$V$12</f>
        <v>номер 11</v>
      </c>
      <c r="E24" s="330">
        <v>178</v>
      </c>
      <c r="F24" s="329" t="str">
        <f>$V$9</f>
        <v>номер 1</v>
      </c>
      <c r="G24" s="330">
        <v>208</v>
      </c>
      <c r="H24" s="329" t="str">
        <f>$V$8</f>
        <v>номер 4</v>
      </c>
      <c r="I24" s="331">
        <v>215</v>
      </c>
      <c r="K24" s="371"/>
      <c r="L24" s="329" t="str">
        <f>$V$19</f>
        <v>номер 10</v>
      </c>
      <c r="M24" s="330">
        <v>156</v>
      </c>
      <c r="N24" s="329" t="str">
        <f>$V$9</f>
        <v>номер 1</v>
      </c>
      <c r="O24" s="330">
        <v>177</v>
      </c>
      <c r="P24" s="329" t="str">
        <f>$V$17</f>
        <v>номер 6</v>
      </c>
      <c r="Q24" s="330">
        <v>143</v>
      </c>
      <c r="R24" s="329" t="str">
        <f>$V$10</f>
        <v>номер 5</v>
      </c>
      <c r="S24" s="331">
        <v>178</v>
      </c>
      <c r="W24" s="300"/>
      <c r="X24" s="300"/>
      <c r="Y24" s="310"/>
      <c r="Z24" s="300"/>
    </row>
    <row r="25" spans="1:34" s="1" customFormat="1" x14ac:dyDescent="0.2">
      <c r="A25" s="300"/>
      <c r="J25" s="300"/>
      <c r="K25" s="300"/>
      <c r="N25" s="300"/>
      <c r="O25" s="300"/>
      <c r="P25" s="300"/>
      <c r="Q25" s="300"/>
      <c r="W25"/>
      <c r="X25"/>
      <c r="Y25" s="6"/>
      <c r="Z25"/>
    </row>
  </sheetData>
  <mergeCells count="15">
    <mergeCell ref="A2:AH2"/>
    <mergeCell ref="A4:AH4"/>
    <mergeCell ref="A21:A24"/>
    <mergeCell ref="K21:K24"/>
    <mergeCell ref="U6:U7"/>
    <mergeCell ref="AH6:AH7"/>
    <mergeCell ref="Y6:AG6"/>
    <mergeCell ref="V6:X6"/>
    <mergeCell ref="A5:H5"/>
    <mergeCell ref="A6:A9"/>
    <mergeCell ref="K6:K9"/>
    <mergeCell ref="A11:A14"/>
    <mergeCell ref="K11:K14"/>
    <mergeCell ref="A16:A19"/>
    <mergeCell ref="K16:K19"/>
  </mergeCells>
  <conditionalFormatting sqref="X8:X19 AF8:AF19 AD8:AD19 AB8:AB19 Z8:Z19">
    <cfRule type="cellIs" dxfId="57" priority="36" stopIfTrue="1" operator="lessThanOrEqual">
      <formula>0</formula>
    </cfRule>
  </conditionalFormatting>
  <conditionalFormatting sqref="Z8:Z19 AF8:AF19 AD8:AD19 AB8:AB19">
    <cfRule type="cellIs" dxfId="56" priority="35" stopIfTrue="1" operator="greaterThanOrEqual">
      <formula>200</formula>
    </cfRule>
  </conditionalFormatting>
  <conditionalFormatting sqref="A7:A9 K7:K9 A17:A19 K17:K19 A22:A24 K22:K24 A12:A14 K12:K14 I7:I9 E7:E9 C7:C9 C12:C14 I12:I14 C17:C19 G17:G19 O7:O9 Q7:Q9 M12:M14 S12:S14 M17:M19 O17:O19 Q17:Q19 O22:O24 Q12:Q14 E12:E14 I22:I24 E17:E19 G22:G24 C22:C24 E22:E24 S22:S24 S7:S9 M22:M24 O12:O14 M7:M9 S17:S19 Q22:Q24 I17:I19 G7:G9 G12:G14">
    <cfRule type="cellIs" dxfId="55" priority="33" stopIfTrue="1" operator="lessThanOrEqual">
      <formula>0</formula>
    </cfRule>
    <cfRule type="cellIs" dxfId="54" priority="34" stopIfTrue="1" operator="greaterThanOrEqual">
      <formula>200</formula>
    </cfRule>
  </conditionalFormatting>
  <conditionalFormatting sqref="Y8:AF19">
    <cfRule type="cellIs" dxfId="53" priority="31" stopIfTrue="1" operator="lessThan">
      <formula>200</formula>
    </cfRule>
    <cfRule type="cellIs" dxfId="52" priority="32" stopIfTrue="1" operator="greaterThanOrEqual">
      <formula>200</formula>
    </cfRule>
  </conditionalFormatting>
  <conditionalFormatting sqref="B6:B14 H7:H14 B16:B19 N7:N9 P7:P9 F16:F19 D7:D14 D16:D19 F21:F24 B21:B24 D21:D24 V18 R7:R9 N16:N24 N11:N14 L11:L24 L7:L9 R11:R24 P11:P24 H21:H24 H16:H19 F7:F9 F11:F14 V8:V9">
    <cfRule type="containsText" dxfId="51" priority="28" stopIfTrue="1" operator="containsText" text="Наталья">
      <formula>NOT(ISERROR(SEARCH("Наталья",B6)))</formula>
    </cfRule>
    <cfRule type="containsText" dxfId="50" priority="29" stopIfTrue="1" operator="containsText" text="Евгения">
      <formula>NOT(ISERROR(SEARCH("Евгения",B6)))</formula>
    </cfRule>
    <cfRule type="containsText" dxfId="49" priority="30" stopIfTrue="1" operator="containsText" text="Ольга">
      <formula>NOT(ISERROR(SEARCH("Ольга",B6)))</formula>
    </cfRule>
  </conditionalFormatting>
  <conditionalFormatting sqref="V14">
    <cfRule type="containsText" dxfId="48" priority="25" stopIfTrue="1" operator="containsText" text="Наталья">
      <formula>NOT(ISERROR(SEARCH("Наталья",V14)))</formula>
    </cfRule>
    <cfRule type="containsText" dxfId="47" priority="26" stopIfTrue="1" operator="containsText" text="Евгения">
      <formula>NOT(ISERROR(SEARCH("Евгения",V14)))</formula>
    </cfRule>
    <cfRule type="containsText" dxfId="46" priority="27" stopIfTrue="1" operator="containsText" text="Ольга">
      <formula>NOT(ISERROR(SEARCH("Ольга",V14)))</formula>
    </cfRule>
  </conditionalFormatting>
  <conditionalFormatting sqref="V19">
    <cfRule type="containsText" dxfId="45" priority="22" stopIfTrue="1" operator="containsText" text="Наталья">
      <formula>NOT(ISERROR(SEARCH("Наталья",V19)))</formula>
    </cfRule>
    <cfRule type="containsText" dxfId="44" priority="23" stopIfTrue="1" operator="containsText" text="Евгения">
      <formula>NOT(ISERROR(SEARCH("Евгения",V19)))</formula>
    </cfRule>
    <cfRule type="containsText" dxfId="43" priority="24" stopIfTrue="1" operator="containsText" text="Ольга">
      <formula>NOT(ISERROR(SEARCH("Ольга",V19)))</formula>
    </cfRule>
  </conditionalFormatting>
  <conditionalFormatting sqref="V15">
    <cfRule type="containsText" dxfId="42" priority="19" stopIfTrue="1" operator="containsText" text="Наталья">
      <formula>NOT(ISERROR(SEARCH("Наталья",V15)))</formula>
    </cfRule>
    <cfRule type="containsText" dxfId="41" priority="20" stopIfTrue="1" operator="containsText" text="Евгения">
      <formula>NOT(ISERROR(SEARCH("Евгения",V15)))</formula>
    </cfRule>
    <cfRule type="containsText" dxfId="40" priority="21" stopIfTrue="1" operator="containsText" text="Ольга">
      <formula>NOT(ISERROR(SEARCH("Ольга",V15)))</formula>
    </cfRule>
  </conditionalFormatting>
  <conditionalFormatting sqref="V10">
    <cfRule type="containsText" dxfId="39" priority="16" stopIfTrue="1" operator="containsText" text="Наталья">
      <formula>NOT(ISERROR(SEARCH("Наталья",V10)))</formula>
    </cfRule>
    <cfRule type="containsText" dxfId="38" priority="17" stopIfTrue="1" operator="containsText" text="Евгения">
      <formula>NOT(ISERROR(SEARCH("Евгения",V10)))</formula>
    </cfRule>
    <cfRule type="containsText" dxfId="37" priority="18" stopIfTrue="1" operator="containsText" text="Ольга">
      <formula>NOT(ISERROR(SEARCH("Ольга",V10)))</formula>
    </cfRule>
  </conditionalFormatting>
  <conditionalFormatting sqref="V16">
    <cfRule type="containsText" dxfId="36" priority="13" stopIfTrue="1" operator="containsText" text="Наталья">
      <formula>NOT(ISERROR(SEARCH("Наталья",V16)))</formula>
    </cfRule>
    <cfRule type="containsText" dxfId="35" priority="14" stopIfTrue="1" operator="containsText" text="Евгения">
      <formula>NOT(ISERROR(SEARCH("Евгения",V16)))</formula>
    </cfRule>
    <cfRule type="containsText" dxfId="34" priority="15" stopIfTrue="1" operator="containsText" text="Ольга">
      <formula>NOT(ISERROR(SEARCH("Ольга",V16)))</formula>
    </cfRule>
  </conditionalFormatting>
  <conditionalFormatting sqref="V12">
    <cfRule type="containsText" dxfId="33" priority="10" stopIfTrue="1" operator="containsText" text="Наталья">
      <formula>NOT(ISERROR(SEARCH("Наталья",V12)))</formula>
    </cfRule>
    <cfRule type="containsText" dxfId="32" priority="11" stopIfTrue="1" operator="containsText" text="Евгения">
      <formula>NOT(ISERROR(SEARCH("Евгения",V12)))</formula>
    </cfRule>
    <cfRule type="containsText" dxfId="31" priority="12" stopIfTrue="1" operator="containsText" text="Ольга">
      <formula>NOT(ISERROR(SEARCH("Ольга",V12)))</formula>
    </cfRule>
  </conditionalFormatting>
  <conditionalFormatting sqref="V11">
    <cfRule type="containsText" dxfId="30" priority="7" stopIfTrue="1" operator="containsText" text="Наталья">
      <formula>NOT(ISERROR(SEARCH("Наталья",V11)))</formula>
    </cfRule>
    <cfRule type="containsText" dxfId="29" priority="8" stopIfTrue="1" operator="containsText" text="Евгения">
      <formula>NOT(ISERROR(SEARCH("Евгения",V11)))</formula>
    </cfRule>
    <cfRule type="containsText" dxfId="28" priority="9" stopIfTrue="1" operator="containsText" text="Ольга">
      <formula>NOT(ISERROR(SEARCH("Ольга",V11)))</formula>
    </cfRule>
  </conditionalFormatting>
  <conditionalFormatting sqref="V17">
    <cfRule type="containsText" dxfId="27" priority="4" stopIfTrue="1" operator="containsText" text="Наталья">
      <formula>NOT(ISERROR(SEARCH("Наталья",V17)))</formula>
    </cfRule>
    <cfRule type="containsText" dxfId="26" priority="5" stopIfTrue="1" operator="containsText" text="Евгения">
      <formula>NOT(ISERROR(SEARCH("Евгения",V17)))</formula>
    </cfRule>
    <cfRule type="containsText" dxfId="25" priority="6" stopIfTrue="1" operator="containsText" text="Ольга">
      <formula>NOT(ISERROR(SEARCH("Ольга",V17)))</formula>
    </cfRule>
  </conditionalFormatting>
  <conditionalFormatting sqref="V13">
    <cfRule type="containsText" dxfId="24" priority="1" stopIfTrue="1" operator="containsText" text="Наталья">
      <formula>NOT(ISERROR(SEARCH("Наталья",V13)))</formula>
    </cfRule>
    <cfRule type="containsText" dxfId="23" priority="2" stopIfTrue="1" operator="containsText" text="Евгения">
      <formula>NOT(ISERROR(SEARCH("Евгения",V13)))</formula>
    </cfRule>
    <cfRule type="containsText" dxfId="22" priority="3" stopIfTrue="1" operator="containsText" text="Ольга">
      <formula>NOT(ISERROR(SEARCH("Ольга",V13)))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abSelected="1" workbookViewId="0">
      <selection activeCell="H52" sqref="H52"/>
    </sheetView>
  </sheetViews>
  <sheetFormatPr defaultColWidth="11.42578125" defaultRowHeight="14.25" outlineLevelRow="1" x14ac:dyDescent="0.2"/>
  <cols>
    <col min="1" max="1" width="9.28515625" style="609" bestFit="1" customWidth="1"/>
    <col min="2" max="2" width="8.42578125" style="645" customWidth="1"/>
    <col min="3" max="3" width="26" style="645" bestFit="1" customWidth="1"/>
    <col min="4" max="4" width="13" style="599" bestFit="1" customWidth="1"/>
    <col min="5" max="5" width="23.140625" style="599" bestFit="1" customWidth="1"/>
    <col min="6" max="6" width="8" style="609" bestFit="1" customWidth="1"/>
    <col min="7" max="7" width="23.85546875" style="609" customWidth="1"/>
    <col min="8" max="8" width="10" style="609" bestFit="1" customWidth="1"/>
    <col min="9" max="9" width="24.140625" style="609" bestFit="1" customWidth="1"/>
    <col min="10" max="10" width="8.42578125" style="609" bestFit="1" customWidth="1"/>
    <col min="11" max="11" width="4.140625" style="609" customWidth="1"/>
    <col min="12" max="12" width="7.85546875" style="610" customWidth="1"/>
    <col min="13" max="13" width="28" style="609" bestFit="1" customWidth="1"/>
    <col min="14" max="14" width="14.28515625" style="610" bestFit="1" customWidth="1"/>
    <col min="15" max="17" width="7.85546875" style="609" bestFit="1" customWidth="1"/>
    <col min="18" max="18" width="9.28515625" style="609" bestFit="1" customWidth="1"/>
    <col min="19" max="19" width="6.42578125" style="609" bestFit="1" customWidth="1"/>
    <col min="20" max="20" width="6.5703125" style="609" bestFit="1" customWidth="1"/>
    <col min="21" max="21" width="10.85546875" style="609" bestFit="1" customWidth="1"/>
    <col min="22" max="22" width="6.140625" style="609" customWidth="1"/>
    <col min="23" max="23" width="7.28515625" style="609" bestFit="1" customWidth="1"/>
    <col min="24" max="24" width="21.5703125" style="611" bestFit="1" customWidth="1"/>
    <col min="25" max="25" width="10" style="609" bestFit="1" customWidth="1"/>
    <col min="26" max="16384" width="11.42578125" style="609"/>
  </cols>
  <sheetData>
    <row r="1" spans="1:25" s="388" customFormat="1" ht="19.5" x14ac:dyDescent="0.25">
      <c r="B1" s="389" t="s">
        <v>151</v>
      </c>
      <c r="C1" s="389"/>
      <c r="D1" s="389"/>
      <c r="E1" s="389"/>
      <c r="F1" s="389"/>
      <c r="G1" s="389"/>
      <c r="H1" s="389"/>
      <c r="I1" s="389"/>
      <c r="L1" s="390"/>
      <c r="N1" s="390"/>
      <c r="U1" s="391"/>
      <c r="V1" s="392"/>
      <c r="X1" s="393"/>
    </row>
    <row r="2" spans="1:25" s="388" customFormat="1" ht="20.25" thickBot="1" x14ac:dyDescent="0.3">
      <c r="A2" s="394" t="s">
        <v>152</v>
      </c>
      <c r="B2" s="394"/>
      <c r="C2" s="394"/>
      <c r="D2" s="394"/>
      <c r="E2" s="395"/>
      <c r="F2" s="391"/>
      <c r="G2" s="391"/>
      <c r="H2" s="391"/>
      <c r="I2" s="391"/>
      <c r="L2" s="390"/>
      <c r="N2" s="390"/>
      <c r="U2" s="391"/>
      <c r="V2" s="392"/>
      <c r="X2" s="393"/>
    </row>
    <row r="3" spans="1:25" s="396" customFormat="1" ht="19.5" outlineLevel="1" thickTop="1" thickBot="1" x14ac:dyDescent="0.25">
      <c r="B3" s="397" t="s">
        <v>153</v>
      </c>
      <c r="C3" s="398"/>
      <c r="D3" s="398"/>
      <c r="E3" s="398"/>
      <c r="F3" s="398"/>
      <c r="G3" s="398"/>
      <c r="H3" s="398"/>
      <c r="I3" s="398"/>
      <c r="J3" s="399"/>
      <c r="K3" s="400"/>
      <c r="L3" s="401" t="s">
        <v>154</v>
      </c>
      <c r="M3" s="402" t="s">
        <v>155</v>
      </c>
      <c r="N3" s="403"/>
      <c r="O3" s="403"/>
      <c r="P3" s="403"/>
      <c r="Q3" s="403"/>
      <c r="R3" s="403"/>
      <c r="S3" s="403"/>
      <c r="T3" s="404"/>
      <c r="U3" s="405" t="s">
        <v>0</v>
      </c>
      <c r="W3" s="406" t="s">
        <v>156</v>
      </c>
      <c r="X3" s="407"/>
      <c r="Y3" s="408"/>
    </row>
    <row r="4" spans="1:25" s="409" customFormat="1" ht="15" outlineLevel="1" thickBot="1" x14ac:dyDescent="0.25">
      <c r="B4" s="410">
        <v>1</v>
      </c>
      <c r="C4" s="411" t="s">
        <v>109</v>
      </c>
      <c r="D4" s="411" t="s">
        <v>110</v>
      </c>
      <c r="E4" s="411" t="s">
        <v>111</v>
      </c>
      <c r="F4" s="411" t="s">
        <v>110</v>
      </c>
      <c r="G4" s="411" t="s">
        <v>112</v>
      </c>
      <c r="H4" s="411" t="s">
        <v>110</v>
      </c>
      <c r="I4" s="411" t="s">
        <v>113</v>
      </c>
      <c r="J4" s="412" t="s">
        <v>110</v>
      </c>
      <c r="K4" s="413"/>
      <c r="L4" s="414"/>
      <c r="M4" s="415" t="s">
        <v>116</v>
      </c>
      <c r="N4" s="416" t="s">
        <v>117</v>
      </c>
      <c r="O4" s="417" t="s">
        <v>2</v>
      </c>
      <c r="P4" s="417" t="s">
        <v>3</v>
      </c>
      <c r="Q4" s="417" t="s">
        <v>4</v>
      </c>
      <c r="R4" s="418" t="s">
        <v>157</v>
      </c>
      <c r="S4" s="419" t="s">
        <v>122</v>
      </c>
      <c r="T4" s="420" t="s">
        <v>158</v>
      </c>
      <c r="U4" s="421"/>
      <c r="W4" s="422" t="s">
        <v>83</v>
      </c>
      <c r="X4" s="423" t="s">
        <v>159</v>
      </c>
      <c r="Y4" s="424" t="s">
        <v>0</v>
      </c>
    </row>
    <row r="5" spans="1:25" s="396" customFormat="1" outlineLevel="1" x14ac:dyDescent="0.2">
      <c r="B5" s="425"/>
      <c r="C5" s="426" t="str">
        <f>$M$5</f>
        <v>Эммерих Эдуард</v>
      </c>
      <c r="D5" s="427">
        <v>149</v>
      </c>
      <c r="E5" s="426" t="str">
        <f>$M$6</f>
        <v>Пушкарев Александр</v>
      </c>
      <c r="F5" s="427">
        <v>162</v>
      </c>
      <c r="G5" s="426" t="str">
        <f>$M$7</f>
        <v>Клюева Наталья</v>
      </c>
      <c r="H5" s="427">
        <v>156</v>
      </c>
      <c r="I5" s="426" t="str">
        <f>$M$8</f>
        <v>Женихова Евгения</v>
      </c>
      <c r="J5" s="428">
        <v>154</v>
      </c>
      <c r="K5" s="429"/>
      <c r="L5" s="430">
        <f t="shared" ref="L5:L16" si="0">L4+1</f>
        <v>1</v>
      </c>
      <c r="M5" s="431" t="s">
        <v>45</v>
      </c>
      <c r="N5" s="432" t="s">
        <v>124</v>
      </c>
      <c r="O5" s="433">
        <f>D5</f>
        <v>149</v>
      </c>
      <c r="P5" s="433">
        <f>F12</f>
        <v>143</v>
      </c>
      <c r="Q5" s="433">
        <f>H16</f>
        <v>173</v>
      </c>
      <c r="R5" s="434">
        <f>F44</f>
        <v>146</v>
      </c>
      <c r="S5" s="435">
        <f>SUM(O5:R5)-MIN(O5:R5)</f>
        <v>468</v>
      </c>
      <c r="T5" s="436"/>
      <c r="U5" s="437">
        <f>(S5+(T5*3))/3</f>
        <v>156</v>
      </c>
      <c r="W5" s="438" t="s">
        <v>160</v>
      </c>
      <c r="X5" s="439" t="s">
        <v>47</v>
      </c>
      <c r="Y5" s="440">
        <v>205.33333333333334</v>
      </c>
    </row>
    <row r="6" spans="1:25" s="396" customFormat="1" outlineLevel="1" x14ac:dyDescent="0.2">
      <c r="B6" s="425"/>
      <c r="C6" s="426" t="str">
        <f>$M$9</f>
        <v>Чуруксаева Людмила</v>
      </c>
      <c r="D6" s="427">
        <v>136</v>
      </c>
      <c r="E6" s="426" t="str">
        <f>$M$10</f>
        <v>Захаров Андрей</v>
      </c>
      <c r="F6" s="427">
        <v>168</v>
      </c>
      <c r="G6" s="426" t="str">
        <f>$M$11</f>
        <v>Куклин Игорь</v>
      </c>
      <c r="H6" s="427">
        <v>129</v>
      </c>
      <c r="I6" s="426" t="str">
        <f>$M$12</f>
        <v>Бурнаев Роман</v>
      </c>
      <c r="J6" s="428">
        <v>171</v>
      </c>
      <c r="K6" s="429"/>
      <c r="L6" s="441">
        <f t="shared" si="0"/>
        <v>2</v>
      </c>
      <c r="M6" s="442" t="s">
        <v>15</v>
      </c>
      <c r="N6" s="443" t="s">
        <v>126</v>
      </c>
      <c r="O6" s="444">
        <f>F5</f>
        <v>162</v>
      </c>
      <c r="P6" s="444">
        <f>H12</f>
        <v>165</v>
      </c>
      <c r="Q6" s="444">
        <f>J16</f>
        <v>169</v>
      </c>
      <c r="R6" s="445">
        <f>F48</f>
        <v>158</v>
      </c>
      <c r="S6" s="446">
        <f t="shared" ref="S6:S16" si="1">SUM(O6:R6)-MIN(O6:R6)</f>
        <v>496</v>
      </c>
      <c r="T6" s="447"/>
      <c r="U6" s="448">
        <f>(S6+(T6*3))/3</f>
        <v>165.33333333333334</v>
      </c>
      <c r="W6" s="449" t="s">
        <v>161</v>
      </c>
      <c r="X6" s="450" t="s">
        <v>63</v>
      </c>
      <c r="Y6" s="451">
        <v>193</v>
      </c>
    </row>
    <row r="7" spans="1:25" s="396" customFormat="1" outlineLevel="1" x14ac:dyDescent="0.2">
      <c r="B7" s="425"/>
      <c r="C7" s="426" t="str">
        <f>$M$13</f>
        <v>Городилов Сергей</v>
      </c>
      <c r="D7" s="427">
        <v>156</v>
      </c>
      <c r="E7" s="426" t="str">
        <f>$M$14</f>
        <v>Тимохин Владимир</v>
      </c>
      <c r="F7" s="427">
        <v>138</v>
      </c>
      <c r="G7" s="426" t="str">
        <f>$M$15</f>
        <v>Гаврицков Владимир</v>
      </c>
      <c r="H7" s="427">
        <v>130</v>
      </c>
      <c r="I7" s="426" t="str">
        <f>$M$16</f>
        <v>Кравченко Оксана</v>
      </c>
      <c r="J7" s="452">
        <v>158</v>
      </c>
      <c r="K7" s="429"/>
      <c r="L7" s="441">
        <f t="shared" si="0"/>
        <v>3</v>
      </c>
      <c r="M7" s="453" t="s">
        <v>51</v>
      </c>
      <c r="N7" s="454" t="s">
        <v>128</v>
      </c>
      <c r="O7" s="444">
        <f>H5</f>
        <v>156</v>
      </c>
      <c r="P7" s="444">
        <f>J12</f>
        <v>152</v>
      </c>
      <c r="Q7" s="444">
        <f>D16</f>
        <v>163</v>
      </c>
      <c r="R7" s="445">
        <f>J48</f>
        <v>158</v>
      </c>
      <c r="S7" s="446">
        <f t="shared" si="1"/>
        <v>477</v>
      </c>
      <c r="T7" s="447">
        <v>8</v>
      </c>
      <c r="U7" s="448">
        <f t="shared" ref="U7:U12" si="2">(S7+(T7*3))/3</f>
        <v>167</v>
      </c>
      <c r="W7" s="449" t="s">
        <v>162</v>
      </c>
      <c r="X7" s="450" t="s">
        <v>13</v>
      </c>
      <c r="Y7" s="451">
        <v>188.33333333333334</v>
      </c>
    </row>
    <row r="8" spans="1:25" s="396" customFormat="1" ht="15" outlineLevel="1" thickBot="1" x14ac:dyDescent="0.25">
      <c r="B8" s="455"/>
      <c r="C8" s="429"/>
      <c r="D8" s="429"/>
      <c r="E8" s="429"/>
      <c r="F8" s="429"/>
      <c r="G8" s="429"/>
      <c r="H8" s="429"/>
      <c r="I8" s="429"/>
      <c r="J8" s="456"/>
      <c r="K8" s="429"/>
      <c r="L8" s="457">
        <f t="shared" si="0"/>
        <v>4</v>
      </c>
      <c r="M8" s="458" t="s">
        <v>55</v>
      </c>
      <c r="N8" s="459" t="s">
        <v>130</v>
      </c>
      <c r="O8" s="460">
        <f>J5</f>
        <v>154</v>
      </c>
      <c r="P8" s="460">
        <f>D12</f>
        <v>145</v>
      </c>
      <c r="Q8" s="460">
        <f>F16</f>
        <v>106</v>
      </c>
      <c r="R8" s="461">
        <f>H49</f>
        <v>108</v>
      </c>
      <c r="S8" s="462">
        <f t="shared" si="1"/>
        <v>407</v>
      </c>
      <c r="T8" s="463">
        <v>8</v>
      </c>
      <c r="U8" s="464">
        <f t="shared" si="2"/>
        <v>143.66666666666666</v>
      </c>
      <c r="W8" s="449" t="s">
        <v>163</v>
      </c>
      <c r="X8" s="450" t="s">
        <v>12</v>
      </c>
      <c r="Y8" s="451">
        <v>181</v>
      </c>
    </row>
    <row r="9" spans="1:25" s="396" customFormat="1" outlineLevel="1" x14ac:dyDescent="0.2">
      <c r="B9" s="425">
        <v>2</v>
      </c>
      <c r="C9" s="465" t="s">
        <v>164</v>
      </c>
      <c r="D9" s="466" t="s">
        <v>110</v>
      </c>
      <c r="E9" s="465" t="s">
        <v>111</v>
      </c>
      <c r="F9" s="465" t="s">
        <v>110</v>
      </c>
      <c r="G9" s="465" t="s">
        <v>112</v>
      </c>
      <c r="H9" s="465" t="s">
        <v>110</v>
      </c>
      <c r="I9" s="465" t="s">
        <v>113</v>
      </c>
      <c r="J9" s="467" t="s">
        <v>110</v>
      </c>
      <c r="K9" s="429"/>
      <c r="L9" s="468">
        <f t="shared" si="0"/>
        <v>5</v>
      </c>
      <c r="M9" s="469" t="s">
        <v>10</v>
      </c>
      <c r="N9" s="470" t="s">
        <v>132</v>
      </c>
      <c r="O9" s="471">
        <f>D6</f>
        <v>136</v>
      </c>
      <c r="P9" s="471">
        <f>F10</f>
        <v>120</v>
      </c>
      <c r="Q9" s="471">
        <f>H17</f>
        <v>129</v>
      </c>
      <c r="R9" s="472">
        <f>H43</f>
        <v>140</v>
      </c>
      <c r="S9" s="473">
        <f t="shared" si="1"/>
        <v>405</v>
      </c>
      <c r="T9" s="474">
        <v>8</v>
      </c>
      <c r="U9" s="437">
        <f>(S9+(T9*3))/3</f>
        <v>143</v>
      </c>
      <c r="V9" s="475"/>
      <c r="W9" s="449" t="s">
        <v>165</v>
      </c>
      <c r="X9" s="450" t="s">
        <v>28</v>
      </c>
      <c r="Y9" s="451">
        <v>180.66666666666666</v>
      </c>
    </row>
    <row r="10" spans="1:25" s="475" customFormat="1" outlineLevel="1" x14ac:dyDescent="0.2">
      <c r="B10" s="425"/>
      <c r="C10" s="426" t="str">
        <f>$M$12</f>
        <v>Бурнаев Роман</v>
      </c>
      <c r="D10" s="428">
        <v>184</v>
      </c>
      <c r="E10" s="426" t="str">
        <f>$M$9</f>
        <v>Чуруксаева Людмила</v>
      </c>
      <c r="F10" s="427">
        <v>120</v>
      </c>
      <c r="G10" s="426" t="str">
        <f>$M$10</f>
        <v>Захаров Андрей</v>
      </c>
      <c r="H10" s="427">
        <v>164</v>
      </c>
      <c r="I10" s="426" t="str">
        <f>$M$11</f>
        <v>Куклин Игорь</v>
      </c>
      <c r="J10" s="428">
        <v>143</v>
      </c>
      <c r="K10" s="476"/>
      <c r="L10" s="477">
        <f t="shared" si="0"/>
        <v>6</v>
      </c>
      <c r="M10" s="478" t="s">
        <v>52</v>
      </c>
      <c r="N10" s="479" t="s">
        <v>134</v>
      </c>
      <c r="O10" s="480">
        <f>F6</f>
        <v>168</v>
      </c>
      <c r="P10" s="480">
        <f>H10</f>
        <v>164</v>
      </c>
      <c r="Q10" s="480">
        <f>J17</f>
        <v>149</v>
      </c>
      <c r="R10" s="481">
        <f>F43</f>
        <v>195</v>
      </c>
      <c r="S10" s="482">
        <f t="shared" si="1"/>
        <v>527</v>
      </c>
      <c r="T10" s="483"/>
      <c r="U10" s="448">
        <f>(S10+(T10*3))/3</f>
        <v>175.66666666666666</v>
      </c>
      <c r="W10" s="449" t="s">
        <v>166</v>
      </c>
      <c r="X10" s="450" t="s">
        <v>52</v>
      </c>
      <c r="Y10" s="451">
        <v>175.66666666666666</v>
      </c>
    </row>
    <row r="11" spans="1:25" s="475" customFormat="1" outlineLevel="1" x14ac:dyDescent="0.2">
      <c r="B11" s="425"/>
      <c r="C11" s="426" t="str">
        <f>$M$16</f>
        <v>Кравченко Оксана</v>
      </c>
      <c r="D11" s="452">
        <v>126</v>
      </c>
      <c r="E11" s="426" t="str">
        <f>$M$13</f>
        <v>Городилов Сергей</v>
      </c>
      <c r="F11" s="427">
        <v>166</v>
      </c>
      <c r="G11" s="426" t="str">
        <f>$M$14</f>
        <v>Тимохин Владимир</v>
      </c>
      <c r="H11" s="427">
        <v>161</v>
      </c>
      <c r="I11" s="426" t="str">
        <f>$M$15</f>
        <v>Гаврицков Владимир</v>
      </c>
      <c r="J11" s="428">
        <v>134</v>
      </c>
      <c r="K11" s="476"/>
      <c r="L11" s="477">
        <f t="shared" si="0"/>
        <v>7</v>
      </c>
      <c r="M11" s="478" t="s">
        <v>16</v>
      </c>
      <c r="N11" s="479" t="s">
        <v>136</v>
      </c>
      <c r="O11" s="480">
        <f>H6</f>
        <v>129</v>
      </c>
      <c r="P11" s="480">
        <f>J10</f>
        <v>143</v>
      </c>
      <c r="Q11" s="480">
        <f>D17</f>
        <v>191</v>
      </c>
      <c r="R11" s="481">
        <f>J43</f>
        <v>189</v>
      </c>
      <c r="S11" s="482">
        <f t="shared" si="1"/>
        <v>523</v>
      </c>
      <c r="T11" s="483"/>
      <c r="U11" s="448">
        <f t="shared" si="2"/>
        <v>174.33333333333334</v>
      </c>
      <c r="W11" s="449" t="s">
        <v>167</v>
      </c>
      <c r="X11" s="439" t="s">
        <v>16</v>
      </c>
      <c r="Y11" s="484">
        <v>174.33333333333334</v>
      </c>
    </row>
    <row r="12" spans="1:25" s="475" customFormat="1" ht="15" outlineLevel="1" thickBot="1" x14ac:dyDescent="0.25">
      <c r="B12" s="425"/>
      <c r="C12" s="426" t="str">
        <f>$M$8</f>
        <v>Женихова Евгения</v>
      </c>
      <c r="D12" s="428">
        <v>145</v>
      </c>
      <c r="E12" s="426" t="str">
        <f>$M$5</f>
        <v>Эммерих Эдуард</v>
      </c>
      <c r="F12" s="427">
        <v>143</v>
      </c>
      <c r="G12" s="426" t="str">
        <f>$M$6</f>
        <v>Пушкарев Александр</v>
      </c>
      <c r="H12" s="427">
        <v>165</v>
      </c>
      <c r="I12" s="426" t="str">
        <f>$M$7</f>
        <v>Клюева Наталья</v>
      </c>
      <c r="J12" s="428">
        <v>152</v>
      </c>
      <c r="K12" s="476"/>
      <c r="L12" s="485">
        <f t="shared" si="0"/>
        <v>8</v>
      </c>
      <c r="M12" s="486" t="s">
        <v>72</v>
      </c>
      <c r="N12" s="487" t="s">
        <v>138</v>
      </c>
      <c r="O12" s="488">
        <f>J6</f>
        <v>171</v>
      </c>
      <c r="P12" s="488">
        <f>D10</f>
        <v>184</v>
      </c>
      <c r="Q12" s="488">
        <f>F17</f>
        <v>156</v>
      </c>
      <c r="R12" s="489">
        <v>0</v>
      </c>
      <c r="S12" s="490">
        <f t="shared" si="1"/>
        <v>511</v>
      </c>
      <c r="T12" s="491"/>
      <c r="U12" s="492">
        <f t="shared" si="2"/>
        <v>170.33333333333334</v>
      </c>
      <c r="V12" s="396"/>
      <c r="W12" s="449" t="s">
        <v>168</v>
      </c>
      <c r="X12" s="493" t="s">
        <v>48</v>
      </c>
      <c r="Y12" s="451">
        <v>172</v>
      </c>
    </row>
    <row r="13" spans="1:25" s="396" customFormat="1" outlineLevel="1" x14ac:dyDescent="0.2">
      <c r="B13" s="455"/>
      <c r="C13" s="429"/>
      <c r="D13" s="429"/>
      <c r="E13" s="429"/>
      <c r="F13" s="429"/>
      <c r="G13" s="429"/>
      <c r="H13" s="429"/>
      <c r="I13" s="429"/>
      <c r="J13" s="429"/>
      <c r="K13" s="429"/>
      <c r="L13" s="494">
        <f t="shared" si="0"/>
        <v>9</v>
      </c>
      <c r="M13" s="495" t="s">
        <v>69</v>
      </c>
      <c r="N13" s="496" t="s">
        <v>140</v>
      </c>
      <c r="O13" s="497">
        <f>D7</f>
        <v>156</v>
      </c>
      <c r="P13" s="497">
        <f>F11</f>
        <v>166</v>
      </c>
      <c r="Q13" s="497">
        <f>H15</f>
        <v>173</v>
      </c>
      <c r="R13" s="498">
        <v>0</v>
      </c>
      <c r="S13" s="499">
        <f t="shared" si="1"/>
        <v>495</v>
      </c>
      <c r="T13" s="500"/>
      <c r="U13" s="501">
        <f>(S13+(T13*3))/3</f>
        <v>165</v>
      </c>
      <c r="V13" s="475"/>
      <c r="W13" s="449" t="s">
        <v>169</v>
      </c>
      <c r="X13" s="450" t="s">
        <v>170</v>
      </c>
      <c r="Y13" s="502">
        <v>171.66666666666666</v>
      </c>
    </row>
    <row r="14" spans="1:25" s="475" customFormat="1" outlineLevel="1" x14ac:dyDescent="0.2">
      <c r="B14" s="425">
        <v>3</v>
      </c>
      <c r="C14" s="465" t="s">
        <v>164</v>
      </c>
      <c r="D14" s="465" t="s">
        <v>110</v>
      </c>
      <c r="E14" s="465" t="s">
        <v>111</v>
      </c>
      <c r="F14" s="503" t="s">
        <v>110</v>
      </c>
      <c r="G14" s="465" t="s">
        <v>112</v>
      </c>
      <c r="H14" s="465" t="s">
        <v>110</v>
      </c>
      <c r="I14" s="465" t="s">
        <v>113</v>
      </c>
      <c r="J14" s="467" t="s">
        <v>110</v>
      </c>
      <c r="K14" s="476"/>
      <c r="L14" s="477">
        <f t="shared" si="0"/>
        <v>10</v>
      </c>
      <c r="M14" s="478" t="s">
        <v>60</v>
      </c>
      <c r="N14" s="479" t="s">
        <v>142</v>
      </c>
      <c r="O14" s="480">
        <f>F7</f>
        <v>138</v>
      </c>
      <c r="P14" s="480">
        <f>H11</f>
        <v>161</v>
      </c>
      <c r="Q14" s="480">
        <f>J15</f>
        <v>149</v>
      </c>
      <c r="R14" s="481">
        <v>0</v>
      </c>
      <c r="S14" s="482">
        <f t="shared" si="1"/>
        <v>448</v>
      </c>
      <c r="T14" s="483"/>
      <c r="U14" s="448">
        <f>(S14+(T14*3))/3</f>
        <v>149.33333333333334</v>
      </c>
      <c r="V14" s="396"/>
      <c r="W14" s="449" t="s">
        <v>171</v>
      </c>
      <c r="X14" s="450" t="s">
        <v>11</v>
      </c>
      <c r="Y14" s="451">
        <v>170.66666666666666</v>
      </c>
    </row>
    <row r="15" spans="1:25" s="396" customFormat="1" outlineLevel="1" x14ac:dyDescent="0.2">
      <c r="B15" s="425"/>
      <c r="C15" s="426" t="str">
        <f>$M$15</f>
        <v>Гаврицков Владимир</v>
      </c>
      <c r="D15" s="427">
        <v>104</v>
      </c>
      <c r="E15" s="426" t="str">
        <f>$M$16</f>
        <v>Кравченко Оксана</v>
      </c>
      <c r="F15" s="504">
        <v>128</v>
      </c>
      <c r="G15" s="426" t="str">
        <f>$M$13</f>
        <v>Городилов Сергей</v>
      </c>
      <c r="H15" s="427">
        <v>173</v>
      </c>
      <c r="I15" s="426" t="str">
        <f>$M$14</f>
        <v>Тимохин Владимир</v>
      </c>
      <c r="J15" s="428">
        <v>149</v>
      </c>
      <c r="K15" s="429"/>
      <c r="L15" s="505">
        <f t="shared" si="0"/>
        <v>11</v>
      </c>
      <c r="M15" s="506" t="s">
        <v>56</v>
      </c>
      <c r="N15" s="507" t="s">
        <v>144</v>
      </c>
      <c r="O15" s="480">
        <f>H7</f>
        <v>130</v>
      </c>
      <c r="P15" s="480">
        <f>J11</f>
        <v>134</v>
      </c>
      <c r="Q15" s="480">
        <f>D15</f>
        <v>104</v>
      </c>
      <c r="R15" s="481">
        <f>D49</f>
        <v>140</v>
      </c>
      <c r="S15" s="482">
        <f t="shared" si="1"/>
        <v>404</v>
      </c>
      <c r="T15" s="483"/>
      <c r="U15" s="448">
        <f>(S15+(T15*3))/3</f>
        <v>134.66666666666666</v>
      </c>
      <c r="V15" s="475"/>
      <c r="W15" s="449" t="s">
        <v>172</v>
      </c>
      <c r="X15" s="508" t="s">
        <v>72</v>
      </c>
      <c r="Y15" s="451">
        <v>170.33333333333334</v>
      </c>
    </row>
    <row r="16" spans="1:25" s="475" customFormat="1" ht="15" outlineLevel="1" thickBot="1" x14ac:dyDescent="0.25">
      <c r="B16" s="425"/>
      <c r="C16" s="426" t="str">
        <f>$M$7</f>
        <v>Клюева Наталья</v>
      </c>
      <c r="D16" s="427">
        <v>163</v>
      </c>
      <c r="E16" s="426" t="str">
        <f>$M$8</f>
        <v>Женихова Евгения</v>
      </c>
      <c r="F16" s="509">
        <v>106</v>
      </c>
      <c r="G16" s="426" t="str">
        <f>$M$5</f>
        <v>Эммерих Эдуард</v>
      </c>
      <c r="H16" s="427">
        <v>173</v>
      </c>
      <c r="I16" s="426" t="str">
        <f>$M$6</f>
        <v>Пушкарев Александр</v>
      </c>
      <c r="J16" s="428">
        <v>169</v>
      </c>
      <c r="K16" s="476"/>
      <c r="L16" s="510">
        <f t="shared" si="0"/>
        <v>12</v>
      </c>
      <c r="M16" s="511" t="s">
        <v>17</v>
      </c>
      <c r="N16" s="512" t="s">
        <v>146</v>
      </c>
      <c r="O16" s="488">
        <f>J7</f>
        <v>158</v>
      </c>
      <c r="P16" s="488">
        <f>D11</f>
        <v>126</v>
      </c>
      <c r="Q16" s="488">
        <f>F15</f>
        <v>128</v>
      </c>
      <c r="R16" s="489">
        <f>D48</f>
        <v>135</v>
      </c>
      <c r="S16" s="490">
        <f t="shared" si="1"/>
        <v>421</v>
      </c>
      <c r="T16" s="491">
        <v>8</v>
      </c>
      <c r="U16" s="492">
        <f>(S16+(T16*3))/3</f>
        <v>148.33333333333334</v>
      </c>
      <c r="V16" s="396"/>
      <c r="W16" s="449" t="s">
        <v>173</v>
      </c>
      <c r="X16" s="493" t="s">
        <v>174</v>
      </c>
      <c r="Y16" s="451">
        <v>167.33333333333334</v>
      </c>
    </row>
    <row r="17" spans="2:26" s="396" customFormat="1" ht="15" outlineLevel="1" thickBot="1" x14ac:dyDescent="0.25">
      <c r="B17" s="513"/>
      <c r="C17" s="514" t="str">
        <f>$M$11</f>
        <v>Куклин Игорь</v>
      </c>
      <c r="D17" s="515">
        <v>191</v>
      </c>
      <c r="E17" s="514" t="str">
        <f>$M$12</f>
        <v>Бурнаев Роман</v>
      </c>
      <c r="F17" s="516">
        <v>156</v>
      </c>
      <c r="G17" s="514" t="str">
        <f>$M$9</f>
        <v>Чуруксаева Людмила</v>
      </c>
      <c r="H17" s="515">
        <v>129</v>
      </c>
      <c r="I17" s="514" t="str">
        <f>$M$10</f>
        <v>Захаров Андрей</v>
      </c>
      <c r="J17" s="517">
        <v>149</v>
      </c>
      <c r="K17" s="476"/>
      <c r="L17" s="518"/>
      <c r="M17" s="429"/>
      <c r="N17" s="519"/>
      <c r="O17" s="429"/>
      <c r="P17" s="429"/>
      <c r="Q17" s="429"/>
      <c r="R17" s="429"/>
      <c r="S17" s="429"/>
      <c r="T17" s="429"/>
      <c r="U17" s="456"/>
      <c r="W17" s="449" t="s">
        <v>175</v>
      </c>
      <c r="X17" s="450" t="s">
        <v>51</v>
      </c>
      <c r="Y17" s="502">
        <v>167</v>
      </c>
    </row>
    <row r="18" spans="2:26" s="396" customFormat="1" ht="15.75" outlineLevel="1" thickTop="1" thickBot="1" x14ac:dyDescent="0.25">
      <c r="B18" s="520"/>
      <c r="C18" s="429"/>
      <c r="D18" s="429"/>
      <c r="E18" s="429"/>
      <c r="F18" s="429"/>
      <c r="G18" s="429"/>
      <c r="H18" s="429"/>
      <c r="I18" s="429"/>
      <c r="J18" s="429"/>
      <c r="K18" s="476"/>
      <c r="L18" s="518"/>
      <c r="M18" s="429"/>
      <c r="N18" s="519"/>
      <c r="O18" s="429"/>
      <c r="P18" s="429"/>
      <c r="Q18" s="429"/>
      <c r="R18" s="429"/>
      <c r="S18" s="429"/>
      <c r="T18" s="429"/>
      <c r="U18" s="456"/>
      <c r="W18" s="449" t="s">
        <v>176</v>
      </c>
      <c r="X18" s="450" t="s">
        <v>62</v>
      </c>
      <c r="Y18" s="451">
        <v>166.33333333333334</v>
      </c>
    </row>
    <row r="19" spans="2:26" s="396" customFormat="1" ht="15.75" outlineLevel="1" thickTop="1" thickBot="1" x14ac:dyDescent="0.25">
      <c r="B19" s="397" t="s">
        <v>177</v>
      </c>
      <c r="C19" s="398"/>
      <c r="D19" s="398"/>
      <c r="E19" s="398"/>
      <c r="F19" s="398"/>
      <c r="G19" s="398"/>
      <c r="H19" s="398"/>
      <c r="I19" s="398"/>
      <c r="J19" s="399"/>
      <c r="K19" s="476"/>
      <c r="L19" s="401" t="s">
        <v>154</v>
      </c>
      <c r="M19" s="402" t="s">
        <v>178</v>
      </c>
      <c r="N19" s="403"/>
      <c r="O19" s="403"/>
      <c r="P19" s="403"/>
      <c r="Q19" s="403"/>
      <c r="R19" s="403"/>
      <c r="S19" s="403"/>
      <c r="T19" s="404"/>
      <c r="U19" s="405" t="s">
        <v>0</v>
      </c>
      <c r="W19" s="449" t="s">
        <v>179</v>
      </c>
      <c r="X19" s="493" t="s">
        <v>15</v>
      </c>
      <c r="Y19" s="502">
        <v>165.33333333333334</v>
      </c>
    </row>
    <row r="20" spans="2:26" s="409" customFormat="1" ht="15" outlineLevel="1" thickBot="1" x14ac:dyDescent="0.25">
      <c r="B20" s="410">
        <v>1</v>
      </c>
      <c r="C20" s="411" t="s">
        <v>109</v>
      </c>
      <c r="D20" s="411" t="s">
        <v>110</v>
      </c>
      <c r="E20" s="411" t="s">
        <v>111</v>
      </c>
      <c r="F20" s="411" t="s">
        <v>110</v>
      </c>
      <c r="G20" s="411" t="s">
        <v>112</v>
      </c>
      <c r="H20" s="411" t="s">
        <v>110</v>
      </c>
      <c r="I20" s="411" t="s">
        <v>113</v>
      </c>
      <c r="J20" s="412" t="s">
        <v>110</v>
      </c>
      <c r="K20" s="521"/>
      <c r="L20" s="414"/>
      <c r="M20" s="415" t="s">
        <v>116</v>
      </c>
      <c r="N20" s="416" t="s">
        <v>117</v>
      </c>
      <c r="O20" s="417" t="s">
        <v>2</v>
      </c>
      <c r="P20" s="417" t="s">
        <v>3</v>
      </c>
      <c r="Q20" s="417" t="s">
        <v>4</v>
      </c>
      <c r="R20" s="418" t="s">
        <v>157</v>
      </c>
      <c r="S20" s="419" t="s">
        <v>122</v>
      </c>
      <c r="T20" s="420" t="s">
        <v>158</v>
      </c>
      <c r="U20" s="421"/>
      <c r="W20" s="522" t="s">
        <v>180</v>
      </c>
      <c r="X20" s="523" t="s">
        <v>69</v>
      </c>
      <c r="Y20" s="524">
        <v>165</v>
      </c>
    </row>
    <row r="21" spans="2:26" s="396" customFormat="1" outlineLevel="1" x14ac:dyDescent="0.2">
      <c r="B21" s="425"/>
      <c r="C21" s="426" t="str">
        <f>$M$21</f>
        <v>Ермолаев Кирилл</v>
      </c>
      <c r="D21" s="427">
        <v>189</v>
      </c>
      <c r="E21" s="426" t="str">
        <f>$M$22</f>
        <v>Постоенко Андрей</v>
      </c>
      <c r="F21" s="427">
        <v>171</v>
      </c>
      <c r="G21" s="426" t="str">
        <f>$M$23</f>
        <v>Демидов Кирилл</v>
      </c>
      <c r="H21" s="427">
        <v>134</v>
      </c>
      <c r="I21" s="426" t="str">
        <f>$M$24</f>
        <v>Карунас Антон</v>
      </c>
      <c r="J21" s="428">
        <v>227</v>
      </c>
      <c r="K21" s="476"/>
      <c r="L21" s="468">
        <f t="shared" ref="L21:L32" si="3">L20+1</f>
        <v>1</v>
      </c>
      <c r="M21" s="525" t="s">
        <v>48</v>
      </c>
      <c r="N21" s="470" t="s">
        <v>124</v>
      </c>
      <c r="O21" s="471">
        <f>D21</f>
        <v>189</v>
      </c>
      <c r="P21" s="471">
        <f>F28</f>
        <v>143</v>
      </c>
      <c r="Q21" s="471">
        <f>H32</f>
        <v>184</v>
      </c>
      <c r="R21" s="434">
        <v>0</v>
      </c>
      <c r="S21" s="435">
        <f>SUM(O21:R21)-MIN(O21:R21)</f>
        <v>516</v>
      </c>
      <c r="T21" s="436"/>
      <c r="U21" s="437">
        <f t="shared" ref="U21:U32" si="4">(S21+(T21*3))/3</f>
        <v>172</v>
      </c>
      <c r="W21" s="526" t="s">
        <v>181</v>
      </c>
      <c r="X21" s="527" t="s">
        <v>182</v>
      </c>
      <c r="Y21" s="528">
        <v>162.33333333333334</v>
      </c>
    </row>
    <row r="22" spans="2:26" s="396" customFormat="1" outlineLevel="1" x14ac:dyDescent="0.2">
      <c r="B22" s="425"/>
      <c r="C22" s="426" t="str">
        <f>$M$25</f>
        <v>Cинякова Ирина</v>
      </c>
      <c r="D22" s="427">
        <v>148</v>
      </c>
      <c r="E22" s="426" t="str">
        <f>$M$26</f>
        <v>Гамов Евгений</v>
      </c>
      <c r="F22" s="427">
        <v>195</v>
      </c>
      <c r="G22" s="426" t="str">
        <f>$M$27</f>
        <v>Дикушникова Ольга</v>
      </c>
      <c r="H22" s="427">
        <v>208</v>
      </c>
      <c r="I22" s="426" t="str">
        <f>$M$28</f>
        <v>Левченко Алексей</v>
      </c>
      <c r="J22" s="428">
        <v>179</v>
      </c>
      <c r="K22" s="476"/>
      <c r="L22" s="477">
        <f t="shared" si="3"/>
        <v>2</v>
      </c>
      <c r="M22" s="478" t="s">
        <v>63</v>
      </c>
      <c r="N22" s="479" t="s">
        <v>126</v>
      </c>
      <c r="O22" s="480">
        <f>F21</f>
        <v>171</v>
      </c>
      <c r="P22" s="480">
        <f>H28</f>
        <v>237</v>
      </c>
      <c r="Q22" s="480">
        <f>J32</f>
        <v>171</v>
      </c>
      <c r="R22" s="445">
        <v>0</v>
      </c>
      <c r="S22" s="446">
        <f t="shared" ref="S22:S32" si="5">SUM(O22:R22)-MIN(O22:R22)</f>
        <v>579</v>
      </c>
      <c r="T22" s="447"/>
      <c r="U22" s="448">
        <f t="shared" si="4"/>
        <v>193</v>
      </c>
      <c r="W22" s="529" t="s">
        <v>183</v>
      </c>
      <c r="X22" s="530" t="s">
        <v>59</v>
      </c>
      <c r="Y22" s="531">
        <v>158</v>
      </c>
    </row>
    <row r="23" spans="2:26" s="396" customFormat="1" outlineLevel="1" x14ac:dyDescent="0.2">
      <c r="B23" s="425"/>
      <c r="C23" s="426" t="str">
        <f>$M$29</f>
        <v>Шенцев Сергей</v>
      </c>
      <c r="D23" s="427">
        <v>177</v>
      </c>
      <c r="E23" s="426" t="str">
        <f>$M$30</f>
        <v>Тулина Мария</v>
      </c>
      <c r="F23" s="427">
        <v>138</v>
      </c>
      <c r="G23" s="426" t="str">
        <f>$M$31</f>
        <v>Оловянникова Елена</v>
      </c>
      <c r="H23" s="427">
        <v>141</v>
      </c>
      <c r="I23" s="426" t="str">
        <f>$M$32</f>
        <v>Cитников Алексей</v>
      </c>
      <c r="J23" s="452">
        <v>131</v>
      </c>
      <c r="K23" s="476"/>
      <c r="L23" s="477">
        <f t="shared" si="3"/>
        <v>3</v>
      </c>
      <c r="M23" s="478" t="s">
        <v>73</v>
      </c>
      <c r="N23" s="479" t="s">
        <v>128</v>
      </c>
      <c r="O23" s="480">
        <f>H21</f>
        <v>134</v>
      </c>
      <c r="P23" s="480">
        <f>J28</f>
        <v>136</v>
      </c>
      <c r="Q23" s="480">
        <f>D32</f>
        <v>131</v>
      </c>
      <c r="R23" s="445">
        <v>0</v>
      </c>
      <c r="S23" s="446">
        <f t="shared" si="5"/>
        <v>401</v>
      </c>
      <c r="T23" s="447"/>
      <c r="U23" s="448">
        <f t="shared" si="4"/>
        <v>133.66666666666666</v>
      </c>
      <c r="W23" s="529" t="s">
        <v>184</v>
      </c>
      <c r="X23" s="532" t="s">
        <v>45</v>
      </c>
      <c r="Y23" s="533">
        <v>156</v>
      </c>
    </row>
    <row r="24" spans="2:26" s="396" customFormat="1" ht="15" outlineLevel="1" thickBot="1" x14ac:dyDescent="0.25">
      <c r="B24" s="455"/>
      <c r="C24" s="429"/>
      <c r="D24" s="429"/>
      <c r="E24" s="429"/>
      <c r="F24" s="429"/>
      <c r="G24" s="429"/>
      <c r="H24" s="429"/>
      <c r="I24" s="429"/>
      <c r="J24" s="456"/>
      <c r="K24" s="476"/>
      <c r="L24" s="485">
        <f t="shared" si="3"/>
        <v>4</v>
      </c>
      <c r="M24" s="486" t="s">
        <v>62</v>
      </c>
      <c r="N24" s="487" t="s">
        <v>130</v>
      </c>
      <c r="O24" s="488">
        <f>J21</f>
        <v>227</v>
      </c>
      <c r="P24" s="488">
        <f>D28</f>
        <v>139</v>
      </c>
      <c r="Q24" s="488">
        <f>F32</f>
        <v>118</v>
      </c>
      <c r="R24" s="461">
        <f>J49</f>
        <v>133</v>
      </c>
      <c r="S24" s="462">
        <f t="shared" si="5"/>
        <v>499</v>
      </c>
      <c r="T24" s="534"/>
      <c r="U24" s="492">
        <f t="shared" si="4"/>
        <v>166.33333333333334</v>
      </c>
      <c r="W24" s="529" t="s">
        <v>185</v>
      </c>
      <c r="X24" s="535" t="s">
        <v>60</v>
      </c>
      <c r="Y24" s="533">
        <v>149.33333333333334</v>
      </c>
    </row>
    <row r="25" spans="2:26" s="396" customFormat="1" outlineLevel="1" x14ac:dyDescent="0.2">
      <c r="B25" s="425">
        <v>2</v>
      </c>
      <c r="C25" s="465" t="s">
        <v>109</v>
      </c>
      <c r="D25" s="465" t="s">
        <v>110</v>
      </c>
      <c r="E25" s="465" t="s">
        <v>111</v>
      </c>
      <c r="F25" s="465" t="s">
        <v>110</v>
      </c>
      <c r="G25" s="465" t="s">
        <v>112</v>
      </c>
      <c r="H25" s="465" t="s">
        <v>110</v>
      </c>
      <c r="I25" s="465" t="s">
        <v>113</v>
      </c>
      <c r="J25" s="466" t="s">
        <v>110</v>
      </c>
      <c r="K25" s="476"/>
      <c r="L25" s="468">
        <f t="shared" si="3"/>
        <v>5</v>
      </c>
      <c r="M25" s="469" t="s">
        <v>174</v>
      </c>
      <c r="N25" s="470" t="s">
        <v>132</v>
      </c>
      <c r="O25" s="471">
        <f>D22</f>
        <v>148</v>
      </c>
      <c r="P25" s="471">
        <f>F26</f>
        <v>124</v>
      </c>
      <c r="Q25" s="471">
        <f>H33</f>
        <v>156</v>
      </c>
      <c r="R25" s="472">
        <f>F49</f>
        <v>174</v>
      </c>
      <c r="S25" s="473">
        <f t="shared" si="5"/>
        <v>478</v>
      </c>
      <c r="T25" s="474">
        <v>8</v>
      </c>
      <c r="U25" s="437">
        <f t="shared" si="4"/>
        <v>167.33333333333334</v>
      </c>
      <c r="V25" s="475"/>
      <c r="W25" s="529" t="s">
        <v>186</v>
      </c>
      <c r="X25" s="535" t="s">
        <v>17</v>
      </c>
      <c r="Y25" s="531">
        <v>148.33333333333334</v>
      </c>
    </row>
    <row r="26" spans="2:26" s="475" customFormat="1" outlineLevel="1" x14ac:dyDescent="0.2">
      <c r="B26" s="425"/>
      <c r="C26" s="426" t="str">
        <f>$M$28</f>
        <v>Левченко Алексей</v>
      </c>
      <c r="D26" s="427">
        <v>156</v>
      </c>
      <c r="E26" s="536" t="str">
        <f>$M$25</f>
        <v>Cинякова Ирина</v>
      </c>
      <c r="F26" s="427">
        <v>124</v>
      </c>
      <c r="G26" s="426" t="str">
        <f>$M$26</f>
        <v>Гамов Евгений</v>
      </c>
      <c r="H26" s="427">
        <v>166</v>
      </c>
      <c r="I26" s="426" t="str">
        <f>$M$27</f>
        <v>Дикушникова Ольга</v>
      </c>
      <c r="J26" s="428">
        <v>138</v>
      </c>
      <c r="K26" s="476"/>
      <c r="L26" s="477">
        <f t="shared" si="3"/>
        <v>6</v>
      </c>
      <c r="M26" s="478" t="s">
        <v>28</v>
      </c>
      <c r="N26" s="479" t="s">
        <v>134</v>
      </c>
      <c r="O26" s="480">
        <f>F22</f>
        <v>195</v>
      </c>
      <c r="P26" s="480">
        <f>H26</f>
        <v>166</v>
      </c>
      <c r="Q26" s="480">
        <f>J33</f>
        <v>181</v>
      </c>
      <c r="R26" s="481">
        <v>0</v>
      </c>
      <c r="S26" s="482">
        <f t="shared" si="5"/>
        <v>542</v>
      </c>
      <c r="T26" s="483"/>
      <c r="U26" s="448">
        <f t="shared" si="4"/>
        <v>180.66666666666666</v>
      </c>
      <c r="W26" s="529" t="s">
        <v>187</v>
      </c>
      <c r="X26" s="537" t="s">
        <v>188</v>
      </c>
      <c r="Y26" s="533">
        <v>148</v>
      </c>
    </row>
    <row r="27" spans="2:26" s="475" customFormat="1" outlineLevel="1" x14ac:dyDescent="0.2">
      <c r="B27" s="425"/>
      <c r="C27" s="426" t="str">
        <f>$M$32</f>
        <v>Cитников Алексей</v>
      </c>
      <c r="D27" s="538">
        <v>169</v>
      </c>
      <c r="E27" s="536" t="str">
        <f>$M$29</f>
        <v>Шенцев Сергей</v>
      </c>
      <c r="F27" s="427">
        <v>114</v>
      </c>
      <c r="G27" s="426" t="str">
        <f>$M$30</f>
        <v>Тулина Мария</v>
      </c>
      <c r="H27" s="427">
        <v>101</v>
      </c>
      <c r="I27" s="426" t="str">
        <f>$M$31</f>
        <v>Оловянникова Елена</v>
      </c>
      <c r="J27" s="428">
        <v>177</v>
      </c>
      <c r="K27" s="476"/>
      <c r="L27" s="477">
        <f t="shared" si="3"/>
        <v>7</v>
      </c>
      <c r="M27" s="539" t="s">
        <v>12</v>
      </c>
      <c r="N27" s="479" t="s">
        <v>136</v>
      </c>
      <c r="O27" s="480">
        <f>H22</f>
        <v>208</v>
      </c>
      <c r="P27" s="480">
        <f>J26</f>
        <v>138</v>
      </c>
      <c r="Q27" s="480">
        <f>D33</f>
        <v>173</v>
      </c>
      <c r="R27" s="481">
        <v>0</v>
      </c>
      <c r="S27" s="482">
        <f t="shared" si="5"/>
        <v>519</v>
      </c>
      <c r="T27" s="483">
        <v>8</v>
      </c>
      <c r="U27" s="448">
        <f t="shared" si="4"/>
        <v>181</v>
      </c>
      <c r="W27" s="529" t="s">
        <v>189</v>
      </c>
      <c r="X27" s="535" t="s">
        <v>55</v>
      </c>
      <c r="Y27" s="531">
        <v>143.66666666666666</v>
      </c>
    </row>
    <row r="28" spans="2:26" s="475" customFormat="1" ht="15" outlineLevel="1" thickBot="1" x14ac:dyDescent="0.25">
      <c r="B28" s="425"/>
      <c r="C28" s="426" t="str">
        <f>$M$24</f>
        <v>Карунас Антон</v>
      </c>
      <c r="D28" s="427">
        <v>139</v>
      </c>
      <c r="E28" s="536" t="str">
        <f>$M$21</f>
        <v>Ермолаев Кирилл</v>
      </c>
      <c r="F28" s="427">
        <v>143</v>
      </c>
      <c r="G28" s="426" t="str">
        <f>$M$22</f>
        <v>Постоенко Андрей</v>
      </c>
      <c r="H28" s="427">
        <v>237</v>
      </c>
      <c r="I28" s="426" t="str">
        <f>$M$23</f>
        <v>Демидов Кирилл</v>
      </c>
      <c r="J28" s="428">
        <v>136</v>
      </c>
      <c r="K28" s="476"/>
      <c r="L28" s="485">
        <f t="shared" si="3"/>
        <v>8</v>
      </c>
      <c r="M28" s="486" t="s">
        <v>59</v>
      </c>
      <c r="N28" s="487" t="s">
        <v>138</v>
      </c>
      <c r="O28" s="488">
        <f>J22</f>
        <v>179</v>
      </c>
      <c r="P28" s="488">
        <f>D26</f>
        <v>156</v>
      </c>
      <c r="Q28" s="488">
        <f>F33</f>
        <v>139</v>
      </c>
      <c r="R28" s="489">
        <f>H44</f>
        <v>126</v>
      </c>
      <c r="S28" s="490">
        <f t="shared" si="5"/>
        <v>474</v>
      </c>
      <c r="T28" s="491"/>
      <c r="U28" s="492">
        <f t="shared" si="4"/>
        <v>158</v>
      </c>
      <c r="V28" s="396"/>
      <c r="W28" s="529" t="s">
        <v>190</v>
      </c>
      <c r="X28" s="535" t="s">
        <v>74</v>
      </c>
      <c r="Y28" s="531">
        <v>141.33333333333334</v>
      </c>
      <c r="Z28" s="396"/>
    </row>
    <row r="29" spans="2:26" s="396" customFormat="1" outlineLevel="1" x14ac:dyDescent="0.2">
      <c r="B29" s="455"/>
      <c r="C29" s="429"/>
      <c r="D29" s="429"/>
      <c r="E29" s="429"/>
      <c r="F29" s="429"/>
      <c r="G29" s="429"/>
      <c r="H29" s="429"/>
      <c r="I29" s="429"/>
      <c r="J29" s="456"/>
      <c r="K29" s="476"/>
      <c r="L29" s="494">
        <f t="shared" si="3"/>
        <v>9</v>
      </c>
      <c r="M29" s="495" t="s">
        <v>13</v>
      </c>
      <c r="N29" s="496" t="s">
        <v>140</v>
      </c>
      <c r="O29" s="497">
        <f>D23</f>
        <v>177</v>
      </c>
      <c r="P29" s="497">
        <f>F27</f>
        <v>114</v>
      </c>
      <c r="Q29" s="497">
        <f>H31</f>
        <v>195</v>
      </c>
      <c r="R29" s="498">
        <f>H48</f>
        <v>193</v>
      </c>
      <c r="S29" s="499">
        <f t="shared" si="5"/>
        <v>565</v>
      </c>
      <c r="T29" s="500"/>
      <c r="U29" s="501">
        <f t="shared" si="4"/>
        <v>188.33333333333334</v>
      </c>
      <c r="V29" s="475"/>
      <c r="W29" s="529" t="s">
        <v>191</v>
      </c>
      <c r="X29" s="535" t="s">
        <v>10</v>
      </c>
      <c r="Y29" s="533">
        <v>143</v>
      </c>
      <c r="Z29" s="475"/>
    </row>
    <row r="30" spans="2:26" s="475" customFormat="1" outlineLevel="1" x14ac:dyDescent="0.2">
      <c r="B30" s="425">
        <v>3</v>
      </c>
      <c r="C30" s="465" t="s">
        <v>109</v>
      </c>
      <c r="D30" s="465" t="s">
        <v>110</v>
      </c>
      <c r="E30" s="465" t="s">
        <v>111</v>
      </c>
      <c r="F30" s="465" t="s">
        <v>110</v>
      </c>
      <c r="G30" s="465" t="s">
        <v>112</v>
      </c>
      <c r="H30" s="465" t="s">
        <v>110</v>
      </c>
      <c r="I30" s="465" t="s">
        <v>113</v>
      </c>
      <c r="J30" s="466" t="s">
        <v>110</v>
      </c>
      <c r="K30" s="476"/>
      <c r="L30" s="477">
        <f t="shared" si="3"/>
        <v>10</v>
      </c>
      <c r="M30" s="539" t="s">
        <v>74</v>
      </c>
      <c r="N30" s="479" t="s">
        <v>142</v>
      </c>
      <c r="O30" s="480">
        <f>F23</f>
        <v>138</v>
      </c>
      <c r="P30" s="480">
        <f>H27</f>
        <v>101</v>
      </c>
      <c r="Q30" s="480">
        <f>J31</f>
        <v>131</v>
      </c>
      <c r="R30" s="481">
        <f>D43</f>
        <v>131</v>
      </c>
      <c r="S30" s="482">
        <f t="shared" si="5"/>
        <v>400</v>
      </c>
      <c r="T30" s="483">
        <v>8</v>
      </c>
      <c r="U30" s="448">
        <f t="shared" si="4"/>
        <v>141.33333333333334</v>
      </c>
      <c r="V30" s="396"/>
      <c r="W30" s="529" t="s">
        <v>192</v>
      </c>
      <c r="X30" s="537" t="s">
        <v>56</v>
      </c>
      <c r="Y30" s="531">
        <v>134.66666666666666</v>
      </c>
      <c r="Z30" s="396"/>
    </row>
    <row r="31" spans="2:26" s="396" customFormat="1" ht="15" outlineLevel="1" thickBot="1" x14ac:dyDescent="0.25">
      <c r="B31" s="425"/>
      <c r="C31" s="426" t="str">
        <f>$M$31</f>
        <v>Оловянникова Елена</v>
      </c>
      <c r="D31" s="427">
        <v>170</v>
      </c>
      <c r="E31" s="426" t="str">
        <f>$M$32</f>
        <v>Cитников Алексей</v>
      </c>
      <c r="F31" s="538">
        <v>172</v>
      </c>
      <c r="G31" s="426" t="str">
        <f>$M$29</f>
        <v>Шенцев Сергей</v>
      </c>
      <c r="H31" s="427">
        <v>195</v>
      </c>
      <c r="I31" s="426" t="str">
        <f>$M$30</f>
        <v>Тулина Мария</v>
      </c>
      <c r="J31" s="428">
        <v>131</v>
      </c>
      <c r="K31" s="429"/>
      <c r="L31" s="505">
        <f t="shared" si="3"/>
        <v>11</v>
      </c>
      <c r="M31" s="540" t="s">
        <v>11</v>
      </c>
      <c r="N31" s="507" t="s">
        <v>144</v>
      </c>
      <c r="O31" s="480">
        <f>H23</f>
        <v>141</v>
      </c>
      <c r="P31" s="480">
        <f>J27</f>
        <v>177</v>
      </c>
      <c r="Q31" s="480">
        <f>D31</f>
        <v>170</v>
      </c>
      <c r="R31" s="481">
        <v>0</v>
      </c>
      <c r="S31" s="482">
        <f t="shared" si="5"/>
        <v>488</v>
      </c>
      <c r="T31" s="483">
        <v>8</v>
      </c>
      <c r="U31" s="448">
        <f t="shared" si="4"/>
        <v>170.66666666666666</v>
      </c>
      <c r="V31" s="475"/>
      <c r="W31" s="541" t="s">
        <v>193</v>
      </c>
      <c r="X31" s="542" t="s">
        <v>73</v>
      </c>
      <c r="Y31" s="543">
        <v>133.66666666666666</v>
      </c>
      <c r="Z31" s="475"/>
    </row>
    <row r="32" spans="2:26" s="475" customFormat="1" ht="15" outlineLevel="1" thickBot="1" x14ac:dyDescent="0.25">
      <c r="B32" s="425"/>
      <c r="C32" s="426" t="str">
        <f>$M$23</f>
        <v>Демидов Кирилл</v>
      </c>
      <c r="D32" s="427">
        <v>131</v>
      </c>
      <c r="E32" s="426" t="str">
        <f>$M$24</f>
        <v>Карунас Антон</v>
      </c>
      <c r="F32" s="427">
        <v>118</v>
      </c>
      <c r="G32" s="426" t="str">
        <f>$M$21</f>
        <v>Ермолаев Кирилл</v>
      </c>
      <c r="H32" s="427">
        <v>184</v>
      </c>
      <c r="I32" s="426" t="str">
        <f>$M$22</f>
        <v>Постоенко Андрей</v>
      </c>
      <c r="J32" s="428">
        <v>171</v>
      </c>
      <c r="K32" s="476"/>
      <c r="L32" s="510">
        <f t="shared" si="3"/>
        <v>12</v>
      </c>
      <c r="M32" s="544" t="s">
        <v>170</v>
      </c>
      <c r="N32" s="512" t="s">
        <v>146</v>
      </c>
      <c r="O32" s="488">
        <f>J23</f>
        <v>131</v>
      </c>
      <c r="P32" s="488">
        <f>D27</f>
        <v>169</v>
      </c>
      <c r="Q32" s="488">
        <f>F31</f>
        <v>172</v>
      </c>
      <c r="R32" s="489">
        <f>D44</f>
        <v>174</v>
      </c>
      <c r="S32" s="490">
        <f t="shared" si="5"/>
        <v>515</v>
      </c>
      <c r="T32" s="491"/>
      <c r="U32" s="492">
        <f t="shared" si="4"/>
        <v>171.66666666666666</v>
      </c>
      <c r="V32" s="396"/>
      <c r="W32" s="396"/>
      <c r="Z32" s="396"/>
    </row>
    <row r="33" spans="2:26" s="475" customFormat="1" ht="15" outlineLevel="1" thickBot="1" x14ac:dyDescent="0.25">
      <c r="B33" s="513"/>
      <c r="C33" s="545" t="str">
        <f>$M$27</f>
        <v>Дикушникова Ольга</v>
      </c>
      <c r="D33" s="546">
        <v>173</v>
      </c>
      <c r="E33" s="545" t="str">
        <f>$M$28</f>
        <v>Левченко Алексей</v>
      </c>
      <c r="F33" s="546">
        <v>139</v>
      </c>
      <c r="G33" s="545" t="str">
        <f>$M$25</f>
        <v>Cинякова Ирина</v>
      </c>
      <c r="H33" s="546">
        <v>156</v>
      </c>
      <c r="I33" s="545" t="str">
        <f>$M$26</f>
        <v>Гамов Евгений</v>
      </c>
      <c r="J33" s="547">
        <v>181</v>
      </c>
      <c r="K33" s="548"/>
      <c r="L33" s="548"/>
      <c r="M33" s="548"/>
      <c r="N33" s="549"/>
      <c r="O33" s="548"/>
      <c r="P33" s="548"/>
      <c r="Q33" s="548"/>
      <c r="R33" s="548"/>
      <c r="S33" s="548"/>
      <c r="T33" s="548"/>
      <c r="U33" s="550"/>
      <c r="V33" s="548"/>
      <c r="W33" s="548"/>
      <c r="Z33" s="548"/>
    </row>
    <row r="34" spans="2:26" s="554" customFormat="1" ht="15.75" outlineLevel="1" thickTop="1" thickBot="1" x14ac:dyDescent="0.25">
      <c r="B34" s="551"/>
      <c r="C34" s="552"/>
      <c r="D34" s="552"/>
      <c r="E34" s="552"/>
      <c r="F34" s="552"/>
      <c r="G34" s="552"/>
      <c r="H34" s="552"/>
      <c r="I34" s="552"/>
      <c r="J34" s="552"/>
      <c r="K34" s="548"/>
      <c r="L34" s="548"/>
      <c r="M34" s="548"/>
      <c r="N34" s="549"/>
      <c r="O34" s="548"/>
      <c r="P34" s="548"/>
      <c r="Q34" s="548"/>
      <c r="R34" s="548"/>
      <c r="S34" s="548"/>
      <c r="T34" s="548"/>
      <c r="U34" s="550"/>
      <c r="V34" s="548"/>
      <c r="W34" s="548"/>
      <c r="X34" s="553"/>
      <c r="Y34" s="548"/>
      <c r="Z34" s="548"/>
    </row>
    <row r="35" spans="2:26" s="554" customFormat="1" ht="15.75" outlineLevel="1" thickTop="1" thickBot="1" x14ac:dyDescent="0.25">
      <c r="B35" s="397" t="s">
        <v>194</v>
      </c>
      <c r="C35" s="555"/>
      <c r="D35" s="555"/>
      <c r="E35" s="555"/>
      <c r="F35" s="555"/>
      <c r="G35" s="555"/>
      <c r="H35" s="556"/>
      <c r="I35" s="552"/>
      <c r="J35" s="552"/>
      <c r="K35" s="548"/>
      <c r="L35" s="401" t="s">
        <v>154</v>
      </c>
      <c r="M35" s="402" t="s">
        <v>195</v>
      </c>
      <c r="N35" s="403"/>
      <c r="O35" s="403"/>
      <c r="P35" s="403"/>
      <c r="Q35" s="403"/>
      <c r="R35" s="403"/>
      <c r="S35" s="403"/>
      <c r="T35" s="404"/>
      <c r="U35" s="405" t="s">
        <v>0</v>
      </c>
      <c r="V35" s="548"/>
      <c r="W35" s="548"/>
      <c r="X35" s="553"/>
      <c r="Y35" s="548"/>
      <c r="Z35" s="548"/>
    </row>
    <row r="36" spans="2:26" s="558" customFormat="1" ht="15" outlineLevel="1" thickBot="1" x14ac:dyDescent="0.25">
      <c r="B36" s="410">
        <v>1</v>
      </c>
      <c r="C36" s="411" t="s">
        <v>109</v>
      </c>
      <c r="D36" s="411" t="s">
        <v>110</v>
      </c>
      <c r="E36" s="411" t="s">
        <v>111</v>
      </c>
      <c r="F36" s="411" t="s">
        <v>110</v>
      </c>
      <c r="G36" s="411" t="s">
        <v>112</v>
      </c>
      <c r="H36" s="412" t="s">
        <v>110</v>
      </c>
      <c r="I36" s="557"/>
      <c r="J36" s="557"/>
      <c r="K36" s="548"/>
      <c r="L36" s="414"/>
      <c r="M36" s="415" t="s">
        <v>116</v>
      </c>
      <c r="N36" s="416" t="s">
        <v>117</v>
      </c>
      <c r="O36" s="417" t="s">
        <v>2</v>
      </c>
      <c r="P36" s="417" t="s">
        <v>3</v>
      </c>
      <c r="Q36" s="417" t="s">
        <v>4</v>
      </c>
      <c r="R36" s="418" t="s">
        <v>157</v>
      </c>
      <c r="S36" s="419" t="s">
        <v>122</v>
      </c>
      <c r="T36" s="420" t="s">
        <v>158</v>
      </c>
      <c r="U36" s="421"/>
      <c r="V36" s="548"/>
      <c r="W36" s="548"/>
      <c r="X36" s="553"/>
      <c r="Y36" s="548"/>
      <c r="Z36" s="548"/>
    </row>
    <row r="37" spans="2:26" s="554" customFormat="1" outlineLevel="1" x14ac:dyDescent="0.2">
      <c r="B37" s="425"/>
      <c r="C37" s="426" t="str">
        <f>M37</f>
        <v>СУРОВЦЕВ Александр</v>
      </c>
      <c r="D37" s="427">
        <v>143</v>
      </c>
      <c r="E37" s="426" t="str">
        <f>C38</f>
        <v>Фатаев Назим</v>
      </c>
      <c r="F37" s="427">
        <v>159</v>
      </c>
      <c r="G37" s="426" t="str">
        <f>E38</f>
        <v>Черный Сергей</v>
      </c>
      <c r="H37" s="428">
        <v>208</v>
      </c>
      <c r="I37" s="552"/>
      <c r="J37" s="552"/>
      <c r="K37" s="548"/>
      <c r="L37" s="430">
        <f>L36+1</f>
        <v>1</v>
      </c>
      <c r="M37" s="431" t="s">
        <v>188</v>
      </c>
      <c r="N37" s="432" t="s">
        <v>124</v>
      </c>
      <c r="O37" s="433">
        <f>D37</f>
        <v>143</v>
      </c>
      <c r="P37" s="433">
        <f>F39</f>
        <v>169</v>
      </c>
      <c r="Q37" s="433">
        <f>H38</f>
        <v>132</v>
      </c>
      <c r="R37" s="434">
        <v>0</v>
      </c>
      <c r="S37" s="435">
        <f>SUM(O37:R37)-MIN(O37:R37)</f>
        <v>444</v>
      </c>
      <c r="T37" s="559"/>
      <c r="U37" s="560">
        <f>(S37+(T37*3))/3</f>
        <v>148</v>
      </c>
      <c r="V37" s="548"/>
      <c r="W37" s="548"/>
      <c r="Z37" s="548"/>
    </row>
    <row r="38" spans="2:26" s="554" customFormat="1" outlineLevel="1" x14ac:dyDescent="0.2">
      <c r="B38" s="425"/>
      <c r="C38" s="426" t="str">
        <f>M38</f>
        <v>Фатаев Назим</v>
      </c>
      <c r="D38" s="427">
        <v>147</v>
      </c>
      <c r="E38" s="426" t="str">
        <f>C39</f>
        <v>Черный Сергей</v>
      </c>
      <c r="F38" s="427">
        <v>225</v>
      </c>
      <c r="G38" s="426" t="str">
        <f>E39</f>
        <v>СУРОВЦЕВ Александр</v>
      </c>
      <c r="H38" s="428">
        <v>132</v>
      </c>
      <c r="I38" s="552"/>
      <c r="J38" s="552"/>
      <c r="K38" s="548"/>
      <c r="L38" s="441">
        <f>L37+1</f>
        <v>2</v>
      </c>
      <c r="M38" s="442" t="s">
        <v>182</v>
      </c>
      <c r="N38" s="454" t="s">
        <v>132</v>
      </c>
      <c r="O38" s="444">
        <f>D38</f>
        <v>147</v>
      </c>
      <c r="P38" s="444">
        <f>F37</f>
        <v>159</v>
      </c>
      <c r="Q38" s="444">
        <f>H39</f>
        <v>178</v>
      </c>
      <c r="R38" s="445">
        <f>J44</f>
        <v>150</v>
      </c>
      <c r="S38" s="446">
        <f>SUM(O38:R38)-MIN(O38:R38)</f>
        <v>487</v>
      </c>
      <c r="T38" s="561"/>
      <c r="U38" s="562">
        <f>(S38+(T38*3))/3</f>
        <v>162.33333333333334</v>
      </c>
      <c r="V38" s="548"/>
      <c r="W38" s="548"/>
      <c r="X38" s="553"/>
      <c r="Y38" s="548"/>
      <c r="Z38" s="548"/>
    </row>
    <row r="39" spans="2:26" s="554" customFormat="1" ht="15" outlineLevel="1" thickBot="1" x14ac:dyDescent="0.25">
      <c r="B39" s="513"/>
      <c r="C39" s="545" t="str">
        <f>M39</f>
        <v>Черный Сергей</v>
      </c>
      <c r="D39" s="546">
        <v>183</v>
      </c>
      <c r="E39" s="545" t="str">
        <f>C37</f>
        <v>СУРОВЦЕВ Александр</v>
      </c>
      <c r="F39" s="546">
        <v>169</v>
      </c>
      <c r="G39" s="545" t="str">
        <f>E37</f>
        <v>Фатаев Назим</v>
      </c>
      <c r="H39" s="547">
        <v>178</v>
      </c>
      <c r="I39" s="563"/>
      <c r="J39" s="563"/>
      <c r="K39" s="564"/>
      <c r="L39" s="565">
        <f>L38+1</f>
        <v>3</v>
      </c>
      <c r="M39" s="566" t="s">
        <v>47</v>
      </c>
      <c r="N39" s="567" t="s">
        <v>140</v>
      </c>
      <c r="O39" s="568">
        <f>D39</f>
        <v>183</v>
      </c>
      <c r="P39" s="568">
        <f>F38</f>
        <v>225</v>
      </c>
      <c r="Q39" s="568">
        <f>H37</f>
        <v>208</v>
      </c>
      <c r="R39" s="569">
        <v>0</v>
      </c>
      <c r="S39" s="570">
        <f>SUM(O39:R39)-MIN(O39:R39)</f>
        <v>616</v>
      </c>
      <c r="T39" s="571"/>
      <c r="U39" s="572">
        <f>(S39+(T39*3))/3</f>
        <v>205.33333333333334</v>
      </c>
      <c r="V39" s="548"/>
      <c r="W39" s="548"/>
      <c r="X39" s="553"/>
      <c r="Y39" s="548"/>
      <c r="Z39" s="548"/>
    </row>
    <row r="40" spans="2:26" s="554" customFormat="1" ht="15.75" outlineLevel="1" thickTop="1" thickBot="1" x14ac:dyDescent="0.25">
      <c r="B40" s="573"/>
      <c r="C40" s="574"/>
      <c r="D40" s="575"/>
      <c r="E40" s="574"/>
      <c r="F40" s="575"/>
      <c r="G40" s="574"/>
      <c r="H40" s="575"/>
      <c r="I40" s="574"/>
      <c r="J40" s="576"/>
      <c r="K40" s="548"/>
      <c r="L40" s="548"/>
      <c r="M40" s="548"/>
      <c r="N40" s="549"/>
      <c r="O40" s="548"/>
      <c r="P40" s="548"/>
      <c r="Q40" s="548"/>
      <c r="R40" s="548"/>
      <c r="S40" s="548"/>
      <c r="T40" s="548"/>
      <c r="U40" s="548"/>
      <c r="V40" s="548"/>
      <c r="W40" s="548"/>
      <c r="X40" s="553"/>
      <c r="Y40" s="548"/>
      <c r="Z40" s="548"/>
    </row>
    <row r="41" spans="2:26" s="554" customFormat="1" ht="15" outlineLevel="1" thickTop="1" x14ac:dyDescent="0.2">
      <c r="B41" s="577" t="s">
        <v>196</v>
      </c>
      <c r="C41" s="578"/>
      <c r="D41" s="578"/>
      <c r="E41" s="578"/>
      <c r="F41" s="578"/>
      <c r="G41" s="578"/>
      <c r="H41" s="578"/>
      <c r="I41" s="578"/>
      <c r="J41" s="579"/>
      <c r="K41" s="548"/>
      <c r="O41" s="548"/>
      <c r="P41" s="548"/>
      <c r="Q41" s="548"/>
      <c r="U41" s="548"/>
      <c r="V41" s="548"/>
      <c r="W41" s="548"/>
      <c r="X41" s="553"/>
      <c r="Y41" s="548"/>
      <c r="Z41" s="548"/>
    </row>
    <row r="42" spans="2:26" s="554" customFormat="1" outlineLevel="1" x14ac:dyDescent="0.2">
      <c r="B42" s="425">
        <v>1</v>
      </c>
      <c r="C42" s="580">
        <v>1</v>
      </c>
      <c r="D42" s="580" t="s">
        <v>110</v>
      </c>
      <c r="E42" s="580">
        <v>2</v>
      </c>
      <c r="F42" s="580" t="s">
        <v>110</v>
      </c>
      <c r="G42" s="580">
        <v>3</v>
      </c>
      <c r="H42" s="580" t="s">
        <v>110</v>
      </c>
      <c r="I42" s="580">
        <v>4</v>
      </c>
      <c r="J42" s="581" t="s">
        <v>110</v>
      </c>
      <c r="K42" s="548"/>
      <c r="O42" s="548"/>
      <c r="P42" s="548"/>
      <c r="Q42" s="548"/>
      <c r="U42" s="548"/>
      <c r="V42" s="548"/>
      <c r="W42" s="548"/>
      <c r="X42" s="553"/>
      <c r="Y42" s="548"/>
      <c r="Z42" s="548"/>
    </row>
    <row r="43" spans="2:26" s="554" customFormat="1" outlineLevel="1" x14ac:dyDescent="0.2">
      <c r="B43" s="425"/>
      <c r="C43" s="582" t="str">
        <f>M30</f>
        <v>Тулина Мария</v>
      </c>
      <c r="D43" s="583">
        <v>131</v>
      </c>
      <c r="E43" s="584" t="str">
        <f>M10</f>
        <v>Захаров Андрей</v>
      </c>
      <c r="F43" s="583">
        <v>195</v>
      </c>
      <c r="G43" s="584" t="str">
        <f>M9</f>
        <v>Чуруксаева Людмила</v>
      </c>
      <c r="H43" s="583">
        <v>140</v>
      </c>
      <c r="I43" s="426" t="str">
        <f>M11</f>
        <v>Куклин Игорь</v>
      </c>
      <c r="J43" s="585">
        <v>189</v>
      </c>
      <c r="K43" s="548"/>
      <c r="O43" s="548"/>
      <c r="P43" s="548"/>
      <c r="Q43" s="548"/>
      <c r="U43" s="548"/>
      <c r="V43" s="548"/>
      <c r="W43" s="548"/>
      <c r="X43" s="553"/>
      <c r="Y43" s="548"/>
      <c r="Z43" s="548"/>
    </row>
    <row r="44" spans="2:26" s="554" customFormat="1" outlineLevel="1" x14ac:dyDescent="0.2">
      <c r="B44" s="425"/>
      <c r="C44" s="426" t="str">
        <f>M32</f>
        <v>Cитников Алексей</v>
      </c>
      <c r="D44" s="583">
        <v>174</v>
      </c>
      <c r="E44" s="426" t="str">
        <f>M5</f>
        <v>Эммерих Эдуард</v>
      </c>
      <c r="F44" s="583">
        <v>146</v>
      </c>
      <c r="G44" s="584" t="str">
        <f>M28</f>
        <v>Левченко Алексей</v>
      </c>
      <c r="H44" s="583">
        <v>126</v>
      </c>
      <c r="I44" s="584" t="str">
        <f>M38</f>
        <v>Фатаев Назим</v>
      </c>
      <c r="J44" s="585">
        <v>150</v>
      </c>
      <c r="K44" s="548"/>
      <c r="O44" s="548"/>
      <c r="P44" s="548"/>
      <c r="Q44" s="548"/>
      <c r="U44" s="548"/>
      <c r="V44" s="548"/>
      <c r="W44" s="548"/>
      <c r="X44" s="553"/>
      <c r="Y44" s="548"/>
      <c r="Z44" s="548"/>
    </row>
    <row r="45" spans="2:26" s="475" customFormat="1" ht="15" outlineLevel="1" thickBot="1" x14ac:dyDescent="0.25">
      <c r="B45" s="586"/>
      <c r="C45" s="476"/>
      <c r="D45" s="476"/>
      <c r="E45" s="476"/>
      <c r="F45" s="476"/>
      <c r="G45" s="476"/>
      <c r="H45" s="476"/>
      <c r="I45" s="476"/>
      <c r="J45" s="587"/>
      <c r="O45" s="548"/>
      <c r="P45" s="548"/>
      <c r="Q45" s="548"/>
      <c r="U45" s="548"/>
      <c r="V45" s="548"/>
      <c r="W45" s="548"/>
      <c r="X45" s="553"/>
      <c r="Y45" s="548"/>
      <c r="Z45" s="548"/>
    </row>
    <row r="46" spans="2:26" s="475" customFormat="1" ht="15" outlineLevel="1" thickTop="1" x14ac:dyDescent="0.2">
      <c r="B46" s="577" t="s">
        <v>197</v>
      </c>
      <c r="C46" s="578"/>
      <c r="D46" s="578"/>
      <c r="E46" s="578"/>
      <c r="F46" s="578"/>
      <c r="G46" s="578"/>
      <c r="H46" s="578"/>
      <c r="I46" s="578"/>
      <c r="J46" s="579"/>
      <c r="O46" s="548"/>
      <c r="P46" s="548"/>
      <c r="Q46" s="548"/>
      <c r="U46" s="548"/>
      <c r="V46" s="548"/>
      <c r="W46" s="548"/>
      <c r="X46" s="553"/>
      <c r="Y46" s="548"/>
      <c r="Z46" s="548"/>
    </row>
    <row r="47" spans="2:26" s="475" customFormat="1" outlineLevel="1" x14ac:dyDescent="0.2">
      <c r="B47" s="425">
        <v>1</v>
      </c>
      <c r="C47" s="580">
        <v>1</v>
      </c>
      <c r="D47" s="580" t="s">
        <v>110</v>
      </c>
      <c r="E47" s="580">
        <v>2</v>
      </c>
      <c r="F47" s="580" t="s">
        <v>110</v>
      </c>
      <c r="G47" s="580">
        <v>3</v>
      </c>
      <c r="H47" s="580" t="s">
        <v>110</v>
      </c>
      <c r="I47" s="580">
        <v>4</v>
      </c>
      <c r="J47" s="581" t="s">
        <v>110</v>
      </c>
      <c r="O47" s="548"/>
      <c r="P47" s="548"/>
      <c r="Q47" s="548"/>
      <c r="U47" s="548"/>
      <c r="V47" s="548"/>
      <c r="W47" s="548"/>
      <c r="X47" s="553"/>
      <c r="Y47" s="548"/>
      <c r="Z47" s="548"/>
    </row>
    <row r="48" spans="2:26" s="475" customFormat="1" outlineLevel="1" x14ac:dyDescent="0.2">
      <c r="B48" s="425"/>
      <c r="C48" s="426" t="str">
        <f>M16</f>
        <v>Кравченко Оксана</v>
      </c>
      <c r="D48" s="583">
        <v>135</v>
      </c>
      <c r="E48" s="584" t="str">
        <f>M6</f>
        <v>Пушкарев Александр</v>
      </c>
      <c r="F48" s="583">
        <v>158</v>
      </c>
      <c r="G48" s="584" t="str">
        <f>M29</f>
        <v>Шенцев Сергей</v>
      </c>
      <c r="H48" s="583">
        <v>193</v>
      </c>
      <c r="I48" s="426" t="str">
        <f>M7</f>
        <v>Клюева Наталья</v>
      </c>
      <c r="J48" s="585">
        <v>158</v>
      </c>
      <c r="O48" s="548"/>
      <c r="P48" s="548"/>
      <c r="Q48" s="548"/>
      <c r="U48" s="548"/>
      <c r="V48" s="548"/>
      <c r="W48" s="548"/>
      <c r="X48" s="553"/>
      <c r="Y48" s="548"/>
      <c r="Z48" s="548"/>
    </row>
    <row r="49" spans="1:26" s="475" customFormat="1" ht="15" outlineLevel="1" thickBot="1" x14ac:dyDescent="0.25">
      <c r="B49" s="513"/>
      <c r="C49" s="545" t="str">
        <f>M15</f>
        <v>Гаврицков Владимир</v>
      </c>
      <c r="D49" s="588">
        <v>140</v>
      </c>
      <c r="E49" s="545" t="str">
        <f>M25</f>
        <v>Cинякова Ирина</v>
      </c>
      <c r="F49" s="588">
        <v>174</v>
      </c>
      <c r="G49" s="589" t="str">
        <f>M8</f>
        <v>Женихова Евгения</v>
      </c>
      <c r="H49" s="588">
        <v>108</v>
      </c>
      <c r="I49" s="589" t="str">
        <f>M24</f>
        <v>Карунас Антон</v>
      </c>
      <c r="J49" s="590">
        <v>133</v>
      </c>
      <c r="O49" s="548"/>
      <c r="P49" s="548"/>
      <c r="Q49" s="548"/>
      <c r="U49" s="548"/>
      <c r="V49" s="548"/>
      <c r="W49" s="548"/>
      <c r="X49" s="553"/>
      <c r="Y49" s="548"/>
      <c r="Z49" s="548"/>
    </row>
    <row r="50" spans="1:26" s="475" customFormat="1" ht="15" thickTop="1" x14ac:dyDescent="0.2">
      <c r="O50" s="548"/>
      <c r="P50" s="548"/>
      <c r="Q50" s="548"/>
      <c r="U50" s="548"/>
      <c r="V50" s="548"/>
      <c r="W50" s="548"/>
      <c r="X50" s="553"/>
      <c r="Y50" s="548"/>
      <c r="Z50" s="548"/>
    </row>
    <row r="51" spans="1:26" s="593" customFormat="1" ht="19.5" x14ac:dyDescent="0.25">
      <c r="A51" s="591" t="s">
        <v>198</v>
      </c>
      <c r="B51" s="591"/>
      <c r="C51" s="591"/>
      <c r="D51" s="591"/>
      <c r="E51" s="592"/>
      <c r="F51" s="592"/>
      <c r="U51" s="391"/>
      <c r="V51" s="392"/>
      <c r="X51" s="594"/>
    </row>
    <row r="52" spans="1:26" s="593" customFormat="1" ht="15" customHeight="1" thickBot="1" x14ac:dyDescent="0.25">
      <c r="A52" s="595"/>
      <c r="B52" s="595"/>
      <c r="C52" s="595"/>
      <c r="D52" s="595"/>
      <c r="E52" s="595"/>
      <c r="F52" s="595"/>
      <c r="U52" s="391"/>
      <c r="V52" s="392"/>
      <c r="X52" s="594"/>
    </row>
    <row r="53" spans="1:26" s="599" customFormat="1" ht="15.75" outlineLevel="1" thickTop="1" thickBot="1" x14ac:dyDescent="0.25">
      <c r="A53" s="596" t="s">
        <v>199</v>
      </c>
      <c r="B53" s="597"/>
      <c r="C53" s="597"/>
      <c r="D53" s="597"/>
      <c r="E53" s="597"/>
      <c r="F53" s="598"/>
      <c r="X53" s="600"/>
    </row>
    <row r="54" spans="1:26" s="599" customFormat="1" ht="15" outlineLevel="1" thickBot="1" x14ac:dyDescent="0.25">
      <c r="A54" s="601" t="s">
        <v>200</v>
      </c>
      <c r="B54" s="602" t="s">
        <v>201</v>
      </c>
      <c r="C54" s="603" t="s">
        <v>116</v>
      </c>
      <c r="D54" s="603" t="s">
        <v>202</v>
      </c>
      <c r="E54" s="603" t="s">
        <v>203</v>
      </c>
      <c r="F54" s="604" t="s">
        <v>82</v>
      </c>
      <c r="X54" s="600"/>
    </row>
    <row r="55" spans="1:26" outlineLevel="1" x14ac:dyDescent="0.2">
      <c r="A55" s="605" t="s">
        <v>204</v>
      </c>
      <c r="B55" s="606" t="s">
        <v>160</v>
      </c>
      <c r="C55" s="607" t="s">
        <v>13</v>
      </c>
      <c r="D55" s="607">
        <v>184</v>
      </c>
      <c r="E55" s="607">
        <v>145</v>
      </c>
      <c r="F55" s="608">
        <f t="shared" ref="F55:F65" si="6">D55+E55</f>
        <v>329</v>
      </c>
    </row>
    <row r="56" spans="1:26" ht="15" outlineLevel="1" thickBot="1" x14ac:dyDescent="0.25">
      <c r="A56" s="612"/>
      <c r="B56" s="613" t="s">
        <v>161</v>
      </c>
      <c r="C56" s="614" t="s">
        <v>62</v>
      </c>
      <c r="D56" s="615">
        <v>162</v>
      </c>
      <c r="E56" s="615">
        <v>149</v>
      </c>
      <c r="F56" s="616">
        <f t="shared" si="6"/>
        <v>311</v>
      </c>
    </row>
    <row r="57" spans="1:26" ht="15" outlineLevel="1" thickBot="1" x14ac:dyDescent="0.25">
      <c r="A57" s="617"/>
      <c r="B57" s="618"/>
      <c r="C57" s="618"/>
      <c r="D57" s="618"/>
      <c r="E57" s="618"/>
      <c r="F57" s="619"/>
      <c r="G57" s="620" t="s">
        <v>48</v>
      </c>
      <c r="H57" s="621">
        <v>415</v>
      </c>
      <c r="I57" s="622">
        <v>2</v>
      </c>
    </row>
    <row r="58" spans="1:26" outlineLevel="1" x14ac:dyDescent="0.2">
      <c r="A58" s="605" t="s">
        <v>205</v>
      </c>
      <c r="B58" s="606" t="s">
        <v>160</v>
      </c>
      <c r="C58" s="607" t="s">
        <v>170</v>
      </c>
      <c r="D58" s="607">
        <v>191</v>
      </c>
      <c r="E58" s="607">
        <v>187</v>
      </c>
      <c r="F58" s="608">
        <f t="shared" si="6"/>
        <v>378</v>
      </c>
      <c r="G58" s="623" t="s">
        <v>170</v>
      </c>
      <c r="H58" s="624">
        <v>378</v>
      </c>
      <c r="I58" s="622">
        <v>3</v>
      </c>
    </row>
    <row r="59" spans="1:26" ht="15" outlineLevel="1" thickBot="1" x14ac:dyDescent="0.25">
      <c r="A59" s="612"/>
      <c r="B59" s="613" t="s">
        <v>161</v>
      </c>
      <c r="C59" s="614" t="s">
        <v>174</v>
      </c>
      <c r="D59" s="615">
        <v>130</v>
      </c>
      <c r="E59" s="615">
        <v>129</v>
      </c>
      <c r="F59" s="616">
        <f t="shared" si="6"/>
        <v>259</v>
      </c>
      <c r="G59" s="625" t="s">
        <v>15</v>
      </c>
      <c r="H59" s="624">
        <v>345</v>
      </c>
      <c r="I59" s="622">
        <v>4</v>
      </c>
    </row>
    <row r="60" spans="1:26" ht="15" outlineLevel="1" thickBot="1" x14ac:dyDescent="0.25">
      <c r="A60" s="617"/>
      <c r="B60" s="618"/>
      <c r="C60" s="618"/>
      <c r="D60" s="618"/>
      <c r="E60" s="618"/>
      <c r="F60" s="619"/>
      <c r="G60" s="626" t="s">
        <v>72</v>
      </c>
      <c r="H60" s="624">
        <v>342</v>
      </c>
      <c r="I60" s="622">
        <v>1</v>
      </c>
    </row>
    <row r="61" spans="1:26" ht="15" customHeight="1" outlineLevel="1" x14ac:dyDescent="0.2">
      <c r="A61" s="605" t="s">
        <v>206</v>
      </c>
      <c r="B61" s="606" t="s">
        <v>160</v>
      </c>
      <c r="C61" s="607" t="s">
        <v>15</v>
      </c>
      <c r="D61" s="607">
        <v>176</v>
      </c>
      <c r="E61" s="607">
        <v>169</v>
      </c>
      <c r="F61" s="608">
        <f t="shared" si="6"/>
        <v>345</v>
      </c>
      <c r="G61" s="626" t="s">
        <v>63</v>
      </c>
      <c r="H61" s="624">
        <v>339</v>
      </c>
      <c r="I61" s="622">
        <v>1</v>
      </c>
      <c r="U61" s="599"/>
      <c r="V61" s="599"/>
    </row>
    <row r="62" spans="1:26" ht="15" outlineLevel="1" thickBot="1" x14ac:dyDescent="0.25">
      <c r="A62" s="612"/>
      <c r="B62" s="613" t="s">
        <v>161</v>
      </c>
      <c r="C62" s="614" t="s">
        <v>11</v>
      </c>
      <c r="D62" s="615">
        <v>127</v>
      </c>
      <c r="E62" s="615">
        <v>136</v>
      </c>
      <c r="F62" s="616">
        <f t="shared" si="6"/>
        <v>263</v>
      </c>
      <c r="G62" s="626" t="s">
        <v>69</v>
      </c>
      <c r="H62" s="624">
        <v>331</v>
      </c>
      <c r="I62" s="622">
        <v>4</v>
      </c>
      <c r="W62" s="599"/>
    </row>
    <row r="63" spans="1:26" ht="15" outlineLevel="1" thickBot="1" x14ac:dyDescent="0.25">
      <c r="A63" s="617"/>
      <c r="B63" s="618"/>
      <c r="C63" s="618"/>
      <c r="D63" s="618"/>
      <c r="E63" s="618"/>
      <c r="F63" s="619"/>
      <c r="G63" s="626" t="s">
        <v>47</v>
      </c>
      <c r="H63" s="624">
        <v>330</v>
      </c>
      <c r="I63" s="622">
        <v>3</v>
      </c>
      <c r="W63" s="599"/>
    </row>
    <row r="64" spans="1:26" outlineLevel="1" x14ac:dyDescent="0.2">
      <c r="A64" s="605" t="s">
        <v>207</v>
      </c>
      <c r="B64" s="606" t="s">
        <v>160</v>
      </c>
      <c r="C64" s="627" t="s">
        <v>16</v>
      </c>
      <c r="D64" s="607">
        <v>160</v>
      </c>
      <c r="E64" s="607">
        <v>152</v>
      </c>
      <c r="F64" s="608">
        <f t="shared" si="6"/>
        <v>312</v>
      </c>
      <c r="G64" s="628" t="s">
        <v>13</v>
      </c>
      <c r="H64" s="629">
        <v>329</v>
      </c>
      <c r="I64" s="622">
        <v>2</v>
      </c>
      <c r="W64" s="599"/>
    </row>
    <row r="65" spans="1:27" ht="15" outlineLevel="1" thickBot="1" x14ac:dyDescent="0.25">
      <c r="A65" s="612"/>
      <c r="B65" s="613" t="s">
        <v>161</v>
      </c>
      <c r="C65" s="615" t="s">
        <v>48</v>
      </c>
      <c r="D65" s="615">
        <v>197</v>
      </c>
      <c r="E65" s="615">
        <v>218</v>
      </c>
      <c r="F65" s="616">
        <f t="shared" si="6"/>
        <v>415</v>
      </c>
    </row>
    <row r="66" spans="1:27" s="599" customFormat="1" ht="15" outlineLevel="1" thickBot="1" x14ac:dyDescent="0.25">
      <c r="A66" s="630" t="s">
        <v>208</v>
      </c>
      <c r="B66" s="631"/>
      <c r="C66" s="631"/>
      <c r="D66" s="631"/>
      <c r="E66" s="631"/>
      <c r="F66" s="632"/>
      <c r="H66" s="609"/>
      <c r="U66" s="609"/>
      <c r="V66" s="609"/>
      <c r="W66" s="609"/>
      <c r="X66" s="600"/>
      <c r="AA66" s="609"/>
    </row>
    <row r="67" spans="1:27" s="599" customFormat="1" ht="15" outlineLevel="1" thickBot="1" x14ac:dyDescent="0.25">
      <c r="A67" s="601" t="s">
        <v>200</v>
      </c>
      <c r="B67" s="602" t="s">
        <v>201</v>
      </c>
      <c r="C67" s="603" t="s">
        <v>116</v>
      </c>
      <c r="D67" s="603" t="s">
        <v>202</v>
      </c>
      <c r="E67" s="603" t="s">
        <v>203</v>
      </c>
      <c r="F67" s="604" t="s">
        <v>82</v>
      </c>
      <c r="H67" s="609"/>
      <c r="U67" s="609"/>
      <c r="V67" s="609"/>
      <c r="W67" s="609"/>
      <c r="X67" s="600"/>
      <c r="AA67" s="609"/>
    </row>
    <row r="68" spans="1:27" s="599" customFormat="1" outlineLevel="1" x14ac:dyDescent="0.2">
      <c r="A68" s="605" t="s">
        <v>204</v>
      </c>
      <c r="B68" s="606" t="s">
        <v>160</v>
      </c>
      <c r="C68" s="607" t="s">
        <v>63</v>
      </c>
      <c r="D68" s="607">
        <v>144</v>
      </c>
      <c r="E68" s="607">
        <v>195</v>
      </c>
      <c r="F68" s="608">
        <f>D68+E68</f>
        <v>339</v>
      </c>
      <c r="G68" s="633" t="str">
        <f>C69</f>
        <v>Дикушникова Ольга</v>
      </c>
      <c r="H68" s="634">
        <f>F69</f>
        <v>319</v>
      </c>
      <c r="I68" s="599" t="s">
        <v>169</v>
      </c>
      <c r="X68" s="600"/>
      <c r="AA68" s="609"/>
    </row>
    <row r="69" spans="1:27" s="599" customFormat="1" ht="15" outlineLevel="1" thickBot="1" x14ac:dyDescent="0.25">
      <c r="A69" s="612"/>
      <c r="B69" s="613" t="s">
        <v>161</v>
      </c>
      <c r="C69" s="614" t="s">
        <v>12</v>
      </c>
      <c r="D69" s="615">
        <v>148</v>
      </c>
      <c r="E69" s="615">
        <v>171</v>
      </c>
      <c r="F69" s="616">
        <f>D69+E69</f>
        <v>319</v>
      </c>
      <c r="G69" s="635" t="str">
        <f>C64</f>
        <v>Куклин Игорь</v>
      </c>
      <c r="H69" s="636">
        <f>F64</f>
        <v>312</v>
      </c>
      <c r="I69" s="599" t="s">
        <v>171</v>
      </c>
      <c r="K69" s="609"/>
      <c r="X69" s="600"/>
      <c r="AA69" s="609"/>
    </row>
    <row r="70" spans="1:27" s="599" customFormat="1" ht="15" outlineLevel="1" thickBot="1" x14ac:dyDescent="0.25">
      <c r="A70" s="617"/>
      <c r="B70" s="618"/>
      <c r="C70" s="618"/>
      <c r="D70" s="618"/>
      <c r="E70" s="618"/>
      <c r="F70" s="619"/>
      <c r="G70" s="635" t="str">
        <f>C56</f>
        <v>Карунас Антон</v>
      </c>
      <c r="H70" s="636">
        <f>F56</f>
        <v>311</v>
      </c>
      <c r="I70" s="599" t="s">
        <v>172</v>
      </c>
      <c r="K70" s="609"/>
      <c r="X70" s="600"/>
      <c r="AA70" s="609"/>
    </row>
    <row r="71" spans="1:27" s="599" customFormat="1" outlineLevel="1" x14ac:dyDescent="0.2">
      <c r="A71" s="605" t="s">
        <v>205</v>
      </c>
      <c r="B71" s="606" t="s">
        <v>160</v>
      </c>
      <c r="C71" s="627" t="s">
        <v>28</v>
      </c>
      <c r="D71" s="607">
        <v>154</v>
      </c>
      <c r="E71" s="607">
        <v>148</v>
      </c>
      <c r="F71" s="608">
        <f>D71+E71</f>
        <v>302</v>
      </c>
      <c r="G71" s="635" t="s">
        <v>28</v>
      </c>
      <c r="H71" s="636">
        <v>302</v>
      </c>
      <c r="I71" s="599" t="s">
        <v>173</v>
      </c>
      <c r="K71" s="609"/>
      <c r="X71" s="600"/>
      <c r="AA71" s="609"/>
    </row>
    <row r="72" spans="1:27" s="599" customFormat="1" ht="15" outlineLevel="1" thickBot="1" x14ac:dyDescent="0.25">
      <c r="A72" s="612"/>
      <c r="B72" s="613" t="s">
        <v>161</v>
      </c>
      <c r="C72" s="615" t="s">
        <v>72</v>
      </c>
      <c r="D72" s="615">
        <v>187</v>
      </c>
      <c r="E72" s="615">
        <v>155</v>
      </c>
      <c r="F72" s="616">
        <f>D72+E72</f>
        <v>342</v>
      </c>
      <c r="G72" s="635" t="str">
        <f>C74</f>
        <v>Клюева Наталья</v>
      </c>
      <c r="H72" s="636">
        <v>300</v>
      </c>
      <c r="I72" s="599" t="s">
        <v>175</v>
      </c>
      <c r="K72" s="609"/>
      <c r="X72" s="600"/>
      <c r="AA72" s="609"/>
    </row>
    <row r="73" spans="1:27" ht="15" outlineLevel="1" thickBot="1" x14ac:dyDescent="0.25">
      <c r="A73" s="617"/>
      <c r="B73" s="618"/>
      <c r="C73" s="618"/>
      <c r="D73" s="618"/>
      <c r="E73" s="618"/>
      <c r="F73" s="619"/>
      <c r="G73" s="635" t="str">
        <f>C62</f>
        <v>Оловянникова Елена</v>
      </c>
      <c r="H73" s="637">
        <v>263</v>
      </c>
      <c r="I73" s="609" t="s">
        <v>176</v>
      </c>
    </row>
    <row r="74" spans="1:27" outlineLevel="1" x14ac:dyDescent="0.2">
      <c r="A74" s="605" t="s">
        <v>206</v>
      </c>
      <c r="B74" s="606" t="s">
        <v>160</v>
      </c>
      <c r="C74" s="627" t="s">
        <v>51</v>
      </c>
      <c r="D74" s="607">
        <v>171</v>
      </c>
      <c r="E74" s="607">
        <v>129</v>
      </c>
      <c r="F74" s="608">
        <f>D74+E74</f>
        <v>300</v>
      </c>
      <c r="G74" s="635" t="str">
        <f>C59</f>
        <v>Cинякова Ирина</v>
      </c>
      <c r="H74" s="637">
        <v>259</v>
      </c>
      <c r="I74" s="609" t="s">
        <v>179</v>
      </c>
    </row>
    <row r="75" spans="1:27" ht="15" outlineLevel="1" thickBot="1" x14ac:dyDescent="0.25">
      <c r="A75" s="612"/>
      <c r="B75" s="613" t="s">
        <v>161</v>
      </c>
      <c r="C75" s="615" t="s">
        <v>47</v>
      </c>
      <c r="D75" s="615">
        <v>159</v>
      </c>
      <c r="E75" s="615">
        <v>171</v>
      </c>
      <c r="F75" s="616">
        <f>D75+E75</f>
        <v>330</v>
      </c>
      <c r="G75" s="638" t="str">
        <f>C78</f>
        <v>Захаров Андрей</v>
      </c>
      <c r="H75" s="639">
        <v>290</v>
      </c>
      <c r="I75" s="609" t="s">
        <v>180</v>
      </c>
      <c r="L75" s="609"/>
    </row>
    <row r="76" spans="1:27" ht="15" outlineLevel="1" thickBot="1" x14ac:dyDescent="0.25">
      <c r="A76" s="617"/>
      <c r="B76" s="618"/>
      <c r="C76" s="618"/>
      <c r="D76" s="618"/>
      <c r="E76" s="618"/>
      <c r="F76" s="619"/>
      <c r="G76" s="599"/>
      <c r="L76" s="609"/>
    </row>
    <row r="77" spans="1:27" outlineLevel="1" x14ac:dyDescent="0.2">
      <c r="A77" s="605" t="s">
        <v>207</v>
      </c>
      <c r="B77" s="606" t="s">
        <v>160</v>
      </c>
      <c r="C77" s="607" t="s">
        <v>69</v>
      </c>
      <c r="D77" s="607">
        <v>150</v>
      </c>
      <c r="E77" s="607">
        <v>181</v>
      </c>
      <c r="F77" s="608">
        <f>D77+E77</f>
        <v>331</v>
      </c>
      <c r="L77" s="609"/>
    </row>
    <row r="78" spans="1:27" ht="15" outlineLevel="1" thickBot="1" x14ac:dyDescent="0.25">
      <c r="A78" s="640"/>
      <c r="B78" s="641" t="s">
        <v>161</v>
      </c>
      <c r="C78" s="642" t="s">
        <v>52</v>
      </c>
      <c r="D78" s="643">
        <v>158</v>
      </c>
      <c r="E78" s="643">
        <v>132</v>
      </c>
      <c r="F78" s="644">
        <f>D78+E78</f>
        <v>290</v>
      </c>
      <c r="L78" s="609"/>
    </row>
    <row r="79" spans="1:27" ht="15" outlineLevel="1" thickTop="1" x14ac:dyDescent="0.2"/>
    <row r="80" spans="1:27" s="649" customFormat="1" ht="20.25" x14ac:dyDescent="0.3">
      <c r="A80" s="646" t="s">
        <v>209</v>
      </c>
      <c r="B80" s="647"/>
      <c r="C80" s="647"/>
      <c r="D80" s="647"/>
      <c r="E80" s="648"/>
      <c r="L80" s="650"/>
      <c r="N80" s="650"/>
      <c r="X80" s="651"/>
    </row>
    <row r="81" spans="1:24" s="649" customFormat="1" ht="21" thickBot="1" x14ac:dyDescent="0.35">
      <c r="A81" s="652"/>
      <c r="B81" s="653"/>
      <c r="C81" s="653"/>
      <c r="D81" s="653"/>
      <c r="E81" s="648"/>
      <c r="L81" s="650"/>
      <c r="N81" s="650"/>
      <c r="X81" s="651"/>
    </row>
    <row r="82" spans="1:24" ht="15.75" outlineLevel="1" thickTop="1" thickBot="1" x14ac:dyDescent="0.25">
      <c r="A82" s="654" t="s">
        <v>200</v>
      </c>
      <c r="B82" s="655" t="s">
        <v>201</v>
      </c>
      <c r="C82" s="656" t="s">
        <v>116</v>
      </c>
      <c r="D82" s="656" t="s">
        <v>202</v>
      </c>
      <c r="E82" s="656" t="s">
        <v>203</v>
      </c>
      <c r="F82" s="657" t="s">
        <v>82</v>
      </c>
    </row>
    <row r="83" spans="1:24" outlineLevel="1" x14ac:dyDescent="0.2">
      <c r="A83" s="658" t="s">
        <v>204</v>
      </c>
      <c r="B83" s="606" t="s">
        <v>160</v>
      </c>
      <c r="C83" s="659" t="str">
        <f>C68</f>
        <v>Постоенко Андрей</v>
      </c>
      <c r="D83" s="659">
        <v>159</v>
      </c>
      <c r="E83" s="659">
        <v>154</v>
      </c>
      <c r="F83" s="660">
        <f>D83+E83</f>
        <v>313</v>
      </c>
      <c r="G83" s="661" t="s">
        <v>47</v>
      </c>
      <c r="H83" s="662">
        <v>375</v>
      </c>
      <c r="I83" s="609">
        <v>2</v>
      </c>
    </row>
    <row r="84" spans="1:24" ht="15" outlineLevel="1" thickBot="1" x14ac:dyDescent="0.25">
      <c r="A84" s="663"/>
      <c r="B84" s="613" t="s">
        <v>161</v>
      </c>
      <c r="C84" s="664" t="str">
        <f>C72</f>
        <v>Бурнаев Роман</v>
      </c>
      <c r="D84" s="665">
        <v>126</v>
      </c>
      <c r="E84" s="665">
        <v>167</v>
      </c>
      <c r="F84" s="666">
        <f>D84+E84</f>
        <v>293</v>
      </c>
      <c r="G84" s="667" t="s">
        <v>48</v>
      </c>
      <c r="H84" s="668">
        <v>370</v>
      </c>
      <c r="I84" s="609">
        <v>3</v>
      </c>
    </row>
    <row r="85" spans="1:24" ht="15" outlineLevel="1" thickBot="1" x14ac:dyDescent="0.25">
      <c r="A85" s="669"/>
      <c r="B85" s="670"/>
      <c r="C85" s="671"/>
      <c r="D85" s="671"/>
      <c r="E85" s="671"/>
      <c r="F85" s="672"/>
      <c r="G85" s="667" t="s">
        <v>15</v>
      </c>
      <c r="H85" s="668">
        <v>360</v>
      </c>
      <c r="I85" s="609">
        <v>3</v>
      </c>
    </row>
    <row r="86" spans="1:24" outlineLevel="1" x14ac:dyDescent="0.2">
      <c r="A86" s="658" t="s">
        <v>205</v>
      </c>
      <c r="B86" s="606" t="s">
        <v>160</v>
      </c>
      <c r="C86" s="673" t="str">
        <f>C55</f>
        <v>Шенцев Сергей</v>
      </c>
      <c r="D86" s="659">
        <v>143</v>
      </c>
      <c r="E86" s="659">
        <v>150</v>
      </c>
      <c r="F86" s="660">
        <f>D86+E86</f>
        <v>293</v>
      </c>
      <c r="G86" s="674" t="s">
        <v>63</v>
      </c>
      <c r="H86" s="675">
        <v>313</v>
      </c>
      <c r="I86" s="609">
        <v>2</v>
      </c>
    </row>
    <row r="87" spans="1:24" ht="15" outlineLevel="1" thickBot="1" x14ac:dyDescent="0.25">
      <c r="A87" s="663"/>
      <c r="B87" s="613" t="s">
        <v>161</v>
      </c>
      <c r="C87" s="665" t="str">
        <f>C65</f>
        <v>Ермолаев Кирилл</v>
      </c>
      <c r="D87" s="665">
        <v>160</v>
      </c>
      <c r="E87" s="665">
        <v>210</v>
      </c>
      <c r="F87" s="666">
        <f>D87+E87</f>
        <v>370</v>
      </c>
      <c r="L87" s="609"/>
      <c r="N87" s="609"/>
    </row>
    <row r="88" spans="1:24" ht="15" outlineLevel="1" thickBot="1" x14ac:dyDescent="0.25">
      <c r="A88" s="669"/>
      <c r="B88" s="670"/>
      <c r="C88" s="671"/>
      <c r="D88" s="671"/>
      <c r="E88" s="671"/>
      <c r="F88" s="672"/>
      <c r="L88" s="609"/>
      <c r="N88" s="609"/>
    </row>
    <row r="89" spans="1:24" outlineLevel="1" x14ac:dyDescent="0.2">
      <c r="A89" s="658" t="s">
        <v>206</v>
      </c>
      <c r="B89" s="606" t="s">
        <v>160</v>
      </c>
      <c r="C89" s="659" t="str">
        <f>C75</f>
        <v>Черный Сергей</v>
      </c>
      <c r="D89" s="659">
        <v>172</v>
      </c>
      <c r="E89" s="659">
        <v>203</v>
      </c>
      <c r="F89" s="660">
        <f>D89+E89</f>
        <v>375</v>
      </c>
      <c r="G89" s="661" t="s">
        <v>170</v>
      </c>
      <c r="H89" s="662">
        <v>325</v>
      </c>
      <c r="I89" s="609">
        <v>5</v>
      </c>
      <c r="L89" s="609"/>
      <c r="N89" s="609"/>
    </row>
    <row r="90" spans="1:24" ht="15" outlineLevel="1" thickBot="1" x14ac:dyDescent="0.25">
      <c r="A90" s="663"/>
      <c r="B90" s="613" t="s">
        <v>161</v>
      </c>
      <c r="C90" s="664" t="str">
        <f>C58</f>
        <v>Cитников Алексей</v>
      </c>
      <c r="D90" s="665">
        <v>204</v>
      </c>
      <c r="E90" s="665">
        <v>121</v>
      </c>
      <c r="F90" s="666">
        <f>D90+E90</f>
        <v>325</v>
      </c>
      <c r="G90" s="667" t="s">
        <v>72</v>
      </c>
      <c r="H90" s="668">
        <v>293</v>
      </c>
      <c r="I90" s="609">
        <v>6</v>
      </c>
      <c r="L90" s="609"/>
      <c r="N90" s="609"/>
    </row>
    <row r="91" spans="1:24" ht="15" outlineLevel="1" thickBot="1" x14ac:dyDescent="0.25">
      <c r="A91" s="669"/>
      <c r="B91" s="670"/>
      <c r="C91" s="671"/>
      <c r="D91" s="671"/>
      <c r="E91" s="671"/>
      <c r="F91" s="672"/>
      <c r="G91" s="667" t="s">
        <v>13</v>
      </c>
      <c r="H91" s="668">
        <v>293</v>
      </c>
      <c r="I91" s="609">
        <v>7</v>
      </c>
      <c r="L91" s="609"/>
      <c r="N91" s="609"/>
    </row>
    <row r="92" spans="1:24" outlineLevel="1" x14ac:dyDescent="0.2">
      <c r="A92" s="658" t="s">
        <v>207</v>
      </c>
      <c r="B92" s="606" t="s">
        <v>160</v>
      </c>
      <c r="C92" s="673" t="str">
        <f>C77</f>
        <v>Городилов Сергей</v>
      </c>
      <c r="D92" s="659">
        <v>143</v>
      </c>
      <c r="E92" s="659">
        <v>115</v>
      </c>
      <c r="F92" s="660">
        <f>D92+E92</f>
        <v>258</v>
      </c>
      <c r="G92" s="674" t="s">
        <v>69</v>
      </c>
      <c r="H92" s="675">
        <v>258</v>
      </c>
      <c r="I92" s="609">
        <v>8</v>
      </c>
      <c r="L92" s="609"/>
      <c r="N92" s="609"/>
    </row>
    <row r="93" spans="1:24" ht="15" outlineLevel="1" thickBot="1" x14ac:dyDescent="0.25">
      <c r="A93" s="663"/>
      <c r="B93" s="613" t="s">
        <v>161</v>
      </c>
      <c r="C93" s="665" t="str">
        <f>C61</f>
        <v>Пушкарев Александр</v>
      </c>
      <c r="D93" s="665">
        <v>152</v>
      </c>
      <c r="E93" s="665">
        <v>208</v>
      </c>
      <c r="F93" s="666">
        <f>D93+E93</f>
        <v>360</v>
      </c>
      <c r="L93" s="609"/>
      <c r="N93" s="609"/>
    </row>
    <row r="94" spans="1:24" outlineLevel="1" x14ac:dyDescent="0.2">
      <c r="L94" s="609"/>
      <c r="N94" s="609"/>
    </row>
    <row r="95" spans="1:24" s="679" customFormat="1" ht="20.25" customHeight="1" x14ac:dyDescent="0.25">
      <c r="A95" s="676" t="s">
        <v>210</v>
      </c>
      <c r="B95" s="676"/>
      <c r="C95" s="676"/>
      <c r="D95" s="676"/>
      <c r="E95" s="677"/>
      <c r="F95" s="678"/>
      <c r="G95" s="678"/>
      <c r="H95" s="678"/>
      <c r="I95" s="678"/>
      <c r="X95" s="680"/>
    </row>
    <row r="96" spans="1:24" s="679" customFormat="1" ht="20.25" customHeight="1" thickBot="1" x14ac:dyDescent="0.3">
      <c r="A96" s="681"/>
      <c r="B96" s="681"/>
      <c r="C96" s="681"/>
      <c r="D96" s="681"/>
      <c r="E96" s="677"/>
      <c r="F96" s="678"/>
      <c r="G96" s="678"/>
      <c r="H96" s="678"/>
      <c r="I96" s="678"/>
      <c r="X96" s="680"/>
    </row>
    <row r="97" spans="1:24" ht="15.75" outlineLevel="1" thickTop="1" thickBot="1" x14ac:dyDescent="0.25">
      <c r="A97" s="682" t="s">
        <v>200</v>
      </c>
      <c r="B97" s="683" t="s">
        <v>201</v>
      </c>
      <c r="C97" s="684" t="s">
        <v>116</v>
      </c>
      <c r="D97" s="684" t="s">
        <v>202</v>
      </c>
      <c r="E97" s="684" t="s">
        <v>203</v>
      </c>
      <c r="F97" s="685" t="s">
        <v>82</v>
      </c>
      <c r="L97" s="609"/>
      <c r="N97" s="609"/>
    </row>
    <row r="98" spans="1:24" outlineLevel="1" x14ac:dyDescent="0.2">
      <c r="A98" s="686" t="s">
        <v>211</v>
      </c>
      <c r="B98" s="606" t="s">
        <v>160</v>
      </c>
      <c r="C98" s="687" t="str">
        <f>C83</f>
        <v>Постоенко Андрей</v>
      </c>
      <c r="D98" s="688">
        <v>188</v>
      </c>
      <c r="E98" s="688">
        <v>201</v>
      </c>
      <c r="F98" s="689">
        <f>E98+D98</f>
        <v>389</v>
      </c>
      <c r="G98" s="690" t="str">
        <f>C99</f>
        <v>Черный Сергей</v>
      </c>
      <c r="H98" s="691">
        <v>401</v>
      </c>
      <c r="I98" s="609" t="s">
        <v>212</v>
      </c>
      <c r="L98" s="609"/>
      <c r="N98" s="609"/>
    </row>
    <row r="99" spans="1:24" ht="15" outlineLevel="1" thickBot="1" x14ac:dyDescent="0.25">
      <c r="A99" s="692"/>
      <c r="B99" s="613" t="s">
        <v>161</v>
      </c>
      <c r="C99" s="693" t="str">
        <f>C89</f>
        <v>Черный Сергей</v>
      </c>
      <c r="D99" s="694">
        <v>200</v>
      </c>
      <c r="E99" s="694">
        <v>201</v>
      </c>
      <c r="F99" s="695">
        <f>E99+D99</f>
        <v>401</v>
      </c>
      <c r="G99" s="696" t="str">
        <f>C101</f>
        <v>Ермолаев Кирилл</v>
      </c>
      <c r="H99" s="697">
        <f>F101</f>
        <v>357</v>
      </c>
      <c r="I99" s="609" t="s">
        <v>212</v>
      </c>
      <c r="L99" s="609"/>
      <c r="N99" s="609"/>
    </row>
    <row r="100" spans="1:24" ht="17.25" customHeight="1" outlineLevel="1" thickBot="1" x14ac:dyDescent="0.25">
      <c r="A100" s="698"/>
      <c r="B100" s="618"/>
      <c r="C100" s="618"/>
      <c r="D100" s="618"/>
      <c r="E100" s="618"/>
      <c r="F100" s="699"/>
      <c r="G100" s="599"/>
      <c r="H100" s="599"/>
      <c r="L100" s="609"/>
      <c r="N100" s="609"/>
    </row>
    <row r="101" spans="1:24" outlineLevel="1" x14ac:dyDescent="0.2">
      <c r="A101" s="686" t="s">
        <v>213</v>
      </c>
      <c r="B101" s="606" t="s">
        <v>160</v>
      </c>
      <c r="C101" s="687" t="str">
        <f>C87</f>
        <v>Ермолаев Кирилл</v>
      </c>
      <c r="D101" s="688">
        <v>189</v>
      </c>
      <c r="E101" s="688">
        <v>168</v>
      </c>
      <c r="F101" s="689">
        <f>E101+D101</f>
        <v>357</v>
      </c>
      <c r="G101" s="690" t="str">
        <f>C98</f>
        <v>Постоенко Андрей</v>
      </c>
      <c r="H101" s="691">
        <v>389</v>
      </c>
      <c r="I101" s="609" t="s">
        <v>214</v>
      </c>
      <c r="L101" s="609"/>
      <c r="N101" s="609"/>
    </row>
    <row r="102" spans="1:24" ht="15" outlineLevel="1" thickBot="1" x14ac:dyDescent="0.25">
      <c r="A102" s="700"/>
      <c r="B102" s="701" t="s">
        <v>161</v>
      </c>
      <c r="C102" s="702" t="str">
        <f>C93</f>
        <v>Пушкарев Александр</v>
      </c>
      <c r="D102" s="703">
        <v>180</v>
      </c>
      <c r="E102" s="703">
        <v>177</v>
      </c>
      <c r="F102" s="704">
        <f>E102+D102</f>
        <v>357</v>
      </c>
      <c r="G102" s="696" t="str">
        <f>C102</f>
        <v>Пушкарев Александр</v>
      </c>
      <c r="H102" s="697">
        <f>F102</f>
        <v>357</v>
      </c>
      <c r="I102" s="609" t="s">
        <v>214</v>
      </c>
      <c r="L102" s="609"/>
      <c r="N102" s="609"/>
    </row>
    <row r="103" spans="1:24" ht="15" outlineLevel="1" thickTop="1" x14ac:dyDescent="0.2">
      <c r="A103" s="610"/>
      <c r="B103" s="609"/>
      <c r="C103" s="609"/>
      <c r="D103" s="609"/>
      <c r="E103" s="609"/>
    </row>
    <row r="104" spans="1:24" s="708" customFormat="1" ht="20.25" customHeight="1" x14ac:dyDescent="0.25">
      <c r="A104" s="705" t="s">
        <v>215</v>
      </c>
      <c r="B104" s="705"/>
      <c r="C104" s="705"/>
      <c r="D104" s="705"/>
      <c r="E104" s="706"/>
      <c r="F104" s="707"/>
      <c r="G104" s="707"/>
      <c r="H104" s="707"/>
      <c r="I104" s="707"/>
      <c r="X104" s="709"/>
    </row>
    <row r="105" spans="1:24" s="708" customFormat="1" ht="20.25" customHeight="1" thickBot="1" x14ac:dyDescent="0.3">
      <c r="A105" s="710"/>
      <c r="B105" s="710"/>
      <c r="C105" s="710"/>
      <c r="D105" s="710"/>
      <c r="E105" s="706"/>
      <c r="F105" s="707"/>
      <c r="G105" s="707"/>
      <c r="H105" s="707"/>
      <c r="I105" s="707"/>
      <c r="X105" s="709"/>
    </row>
    <row r="106" spans="1:24" ht="15.75" outlineLevel="1" thickTop="1" thickBot="1" x14ac:dyDescent="0.25">
      <c r="A106" s="711" t="s">
        <v>200</v>
      </c>
      <c r="B106" s="712" t="s">
        <v>201</v>
      </c>
      <c r="C106" s="713" t="s">
        <v>116</v>
      </c>
      <c r="D106" s="713" t="s">
        <v>202</v>
      </c>
      <c r="E106" s="713" t="s">
        <v>203</v>
      </c>
      <c r="F106" s="713" t="s">
        <v>216</v>
      </c>
      <c r="G106" s="714" t="s">
        <v>217</v>
      </c>
      <c r="I106" s="599"/>
    </row>
    <row r="107" spans="1:24" ht="15.75" outlineLevel="1" thickBot="1" x14ac:dyDescent="0.25">
      <c r="A107" s="715" t="s">
        <v>218</v>
      </c>
      <c r="B107" s="716"/>
      <c r="C107" s="716"/>
      <c r="D107" s="716"/>
      <c r="E107" s="716"/>
      <c r="F107" s="716"/>
      <c r="G107" s="717"/>
      <c r="I107" s="599"/>
    </row>
    <row r="108" spans="1:24" outlineLevel="1" x14ac:dyDescent="0.2">
      <c r="A108" s="718" t="s">
        <v>219</v>
      </c>
      <c r="B108" s="606" t="s">
        <v>160</v>
      </c>
      <c r="C108" s="687" t="str">
        <f>C99</f>
        <v>Черный Сергей</v>
      </c>
      <c r="D108" s="719">
        <v>233</v>
      </c>
      <c r="E108" s="673">
        <v>160</v>
      </c>
      <c r="F108" s="673">
        <v>147</v>
      </c>
      <c r="G108" s="720">
        <v>1</v>
      </c>
      <c r="I108" s="599"/>
    </row>
    <row r="109" spans="1:24" ht="15" outlineLevel="1" thickBot="1" x14ac:dyDescent="0.25">
      <c r="A109" s="721"/>
      <c r="B109" s="613" t="s">
        <v>161</v>
      </c>
      <c r="C109" s="722" t="str">
        <f>C101</f>
        <v>Ермолаев Кирилл</v>
      </c>
      <c r="D109" s="664">
        <v>183</v>
      </c>
      <c r="E109" s="723">
        <v>194</v>
      </c>
      <c r="F109" s="723">
        <v>232</v>
      </c>
      <c r="G109" s="724">
        <v>2</v>
      </c>
      <c r="L109" s="609"/>
      <c r="N109" s="609"/>
    </row>
    <row r="110" spans="1:24" ht="15" outlineLevel="1" thickBot="1" x14ac:dyDescent="0.25">
      <c r="A110" s="725"/>
      <c r="B110" s="618"/>
      <c r="C110" s="618"/>
      <c r="D110" s="618"/>
      <c r="E110" s="618"/>
      <c r="F110" s="618"/>
      <c r="G110" s="726"/>
      <c r="L110" s="609"/>
      <c r="N110" s="609"/>
    </row>
    <row r="111" spans="1:24" outlineLevel="1" x14ac:dyDescent="0.2">
      <c r="A111" s="718" t="s">
        <v>162</v>
      </c>
      <c r="B111" s="606" t="s">
        <v>160</v>
      </c>
      <c r="C111" s="727" t="str">
        <f>C98</f>
        <v>Постоенко Андрей</v>
      </c>
      <c r="D111" s="728">
        <v>214</v>
      </c>
      <c r="E111" s="729" t="s">
        <v>214</v>
      </c>
      <c r="F111" s="618"/>
      <c r="G111" s="726"/>
      <c r="L111" s="609"/>
      <c r="N111" s="609"/>
    </row>
    <row r="112" spans="1:24" ht="15" outlineLevel="1" thickBot="1" x14ac:dyDescent="0.25">
      <c r="A112" s="730"/>
      <c r="B112" s="731" t="s">
        <v>161</v>
      </c>
      <c r="C112" s="732" t="str">
        <f>C102</f>
        <v>Пушкарев Александр</v>
      </c>
      <c r="D112" s="733">
        <v>180</v>
      </c>
      <c r="E112" s="734"/>
      <c r="F112" s="735"/>
      <c r="G112" s="736"/>
      <c r="L112" s="609"/>
      <c r="N112" s="609"/>
    </row>
    <row r="113" spans="1:24" ht="15" outlineLevel="1" thickTop="1" x14ac:dyDescent="0.2">
      <c r="L113" s="609"/>
      <c r="N113" s="609"/>
    </row>
    <row r="114" spans="1:24" s="739" customFormat="1" ht="19.5" x14ac:dyDescent="0.2">
      <c r="A114" s="737" t="s">
        <v>220</v>
      </c>
      <c r="B114" s="737"/>
      <c r="C114" s="737"/>
      <c r="D114" s="737"/>
      <c r="E114" s="738"/>
      <c r="X114" s="740"/>
    </row>
    <row r="115" spans="1:24" ht="15" thickBot="1" x14ac:dyDescent="0.25">
      <c r="L115" s="609"/>
      <c r="N115" s="609"/>
    </row>
    <row r="116" spans="1:24" s="746" customFormat="1" ht="15" x14ac:dyDescent="0.2">
      <c r="A116" s="741"/>
      <c r="B116" s="742" t="s">
        <v>83</v>
      </c>
      <c r="C116" s="743" t="s">
        <v>116</v>
      </c>
      <c r="D116" s="744" t="s">
        <v>221</v>
      </c>
      <c r="E116" s="745"/>
      <c r="X116" s="747"/>
    </row>
    <row r="117" spans="1:24" x14ac:dyDescent="0.2">
      <c r="A117" s="748" t="s">
        <v>222</v>
      </c>
      <c r="B117" s="749" t="s">
        <v>160</v>
      </c>
      <c r="C117" s="750" t="s">
        <v>48</v>
      </c>
      <c r="D117" s="751" t="s">
        <v>223</v>
      </c>
    </row>
    <row r="118" spans="1:24" x14ac:dyDescent="0.2">
      <c r="A118" s="752"/>
      <c r="B118" s="749" t="s">
        <v>161</v>
      </c>
      <c r="C118" s="750" t="s">
        <v>47</v>
      </c>
      <c r="D118" s="751" t="s">
        <v>224</v>
      </c>
    </row>
    <row r="119" spans="1:24" x14ac:dyDescent="0.2">
      <c r="A119" s="753" t="s">
        <v>204</v>
      </c>
      <c r="B119" s="754" t="s">
        <v>162</v>
      </c>
      <c r="C119" s="755" t="s">
        <v>63</v>
      </c>
      <c r="D119" s="756">
        <v>214</v>
      </c>
    </row>
    <row r="120" spans="1:24" x14ac:dyDescent="0.2">
      <c r="A120" s="757"/>
      <c r="B120" s="754" t="s">
        <v>163</v>
      </c>
      <c r="C120" s="755" t="s">
        <v>15</v>
      </c>
      <c r="D120" s="756">
        <v>180</v>
      </c>
    </row>
    <row r="121" spans="1:24" x14ac:dyDescent="0.2">
      <c r="A121" s="758" t="s">
        <v>225</v>
      </c>
      <c r="B121" s="759" t="s">
        <v>165</v>
      </c>
      <c r="C121" s="760" t="s">
        <v>170</v>
      </c>
      <c r="D121" s="761">
        <f>325/2</f>
        <v>162.5</v>
      </c>
    </row>
    <row r="122" spans="1:24" x14ac:dyDescent="0.2">
      <c r="A122" s="762"/>
      <c r="B122" s="759" t="s">
        <v>166</v>
      </c>
      <c r="C122" s="760" t="s">
        <v>72</v>
      </c>
      <c r="D122" s="761">
        <f>293/2</f>
        <v>146.5</v>
      </c>
    </row>
    <row r="123" spans="1:24" x14ac:dyDescent="0.2">
      <c r="A123" s="762"/>
      <c r="B123" s="759" t="s">
        <v>167</v>
      </c>
      <c r="C123" s="760" t="s">
        <v>13</v>
      </c>
      <c r="D123" s="761">
        <f>293/2</f>
        <v>146.5</v>
      </c>
    </row>
    <row r="124" spans="1:24" x14ac:dyDescent="0.2">
      <c r="A124" s="762"/>
      <c r="B124" s="759" t="s">
        <v>168</v>
      </c>
      <c r="C124" s="760" t="s">
        <v>69</v>
      </c>
      <c r="D124" s="761">
        <f>258/2</f>
        <v>129</v>
      </c>
    </row>
    <row r="125" spans="1:24" x14ac:dyDescent="0.2">
      <c r="A125" s="763" t="s">
        <v>226</v>
      </c>
      <c r="B125" s="764" t="s">
        <v>169</v>
      </c>
      <c r="C125" s="765" t="s">
        <v>12</v>
      </c>
      <c r="D125" s="766">
        <f>319/2</f>
        <v>159.5</v>
      </c>
    </row>
    <row r="126" spans="1:24" x14ac:dyDescent="0.2">
      <c r="A126" s="767"/>
      <c r="B126" s="764" t="s">
        <v>171</v>
      </c>
      <c r="C126" s="768" t="s">
        <v>16</v>
      </c>
      <c r="D126" s="766">
        <f>312/2</f>
        <v>156</v>
      </c>
    </row>
    <row r="127" spans="1:24" x14ac:dyDescent="0.2">
      <c r="A127" s="767"/>
      <c r="B127" s="764" t="s">
        <v>172</v>
      </c>
      <c r="C127" s="769" t="s">
        <v>62</v>
      </c>
      <c r="D127" s="766">
        <f>311/2</f>
        <v>155.5</v>
      </c>
    </row>
    <row r="128" spans="1:24" x14ac:dyDescent="0.2">
      <c r="A128" s="767"/>
      <c r="B128" s="764" t="s">
        <v>173</v>
      </c>
      <c r="C128" s="765" t="s">
        <v>28</v>
      </c>
      <c r="D128" s="766">
        <f>302/2</f>
        <v>151</v>
      </c>
    </row>
    <row r="129" spans="1:4" x14ac:dyDescent="0.2">
      <c r="A129" s="767"/>
      <c r="B129" s="764" t="s">
        <v>175</v>
      </c>
      <c r="C129" s="765" t="s">
        <v>51</v>
      </c>
      <c r="D129" s="766">
        <f>300/2</f>
        <v>150</v>
      </c>
    </row>
    <row r="130" spans="1:4" x14ac:dyDescent="0.2">
      <c r="A130" s="767"/>
      <c r="B130" s="764" t="s">
        <v>176</v>
      </c>
      <c r="C130" s="768" t="s">
        <v>11</v>
      </c>
      <c r="D130" s="766">
        <f>263/2</f>
        <v>131.5</v>
      </c>
    </row>
    <row r="131" spans="1:4" x14ac:dyDescent="0.2">
      <c r="A131" s="767"/>
      <c r="B131" s="764" t="s">
        <v>179</v>
      </c>
      <c r="C131" s="769" t="s">
        <v>174</v>
      </c>
      <c r="D131" s="766">
        <f>259/2</f>
        <v>129.5</v>
      </c>
    </row>
    <row r="132" spans="1:4" x14ac:dyDescent="0.2">
      <c r="A132" s="767"/>
      <c r="B132" s="764" t="s">
        <v>180</v>
      </c>
      <c r="C132" s="765" t="s">
        <v>52</v>
      </c>
      <c r="D132" s="766">
        <f>290/2</f>
        <v>145</v>
      </c>
    </row>
    <row r="133" spans="1:4" x14ac:dyDescent="0.2">
      <c r="A133" s="770" t="s">
        <v>227</v>
      </c>
      <c r="B133" s="771" t="s">
        <v>181</v>
      </c>
      <c r="C133" s="772" t="s">
        <v>182</v>
      </c>
      <c r="D133" s="773">
        <v>162.33333333333334</v>
      </c>
    </row>
    <row r="134" spans="1:4" x14ac:dyDescent="0.2">
      <c r="A134" s="774"/>
      <c r="B134" s="771" t="s">
        <v>183</v>
      </c>
      <c r="C134" s="775" t="s">
        <v>59</v>
      </c>
      <c r="D134" s="773">
        <v>158</v>
      </c>
    </row>
    <row r="135" spans="1:4" x14ac:dyDescent="0.2">
      <c r="A135" s="774"/>
      <c r="B135" s="771" t="s">
        <v>184</v>
      </c>
      <c r="C135" s="776" t="s">
        <v>45</v>
      </c>
      <c r="D135" s="777">
        <v>156</v>
      </c>
    </row>
    <row r="136" spans="1:4" x14ac:dyDescent="0.2">
      <c r="A136" s="774"/>
      <c r="B136" s="771" t="s">
        <v>185</v>
      </c>
      <c r="C136" s="778" t="s">
        <v>60</v>
      </c>
      <c r="D136" s="777">
        <v>149.33333333333334</v>
      </c>
    </row>
    <row r="137" spans="1:4" x14ac:dyDescent="0.2">
      <c r="A137" s="774"/>
      <c r="B137" s="771" t="s">
        <v>186</v>
      </c>
      <c r="C137" s="778" t="s">
        <v>17</v>
      </c>
      <c r="D137" s="773">
        <v>148.33333333333334</v>
      </c>
    </row>
    <row r="138" spans="1:4" x14ac:dyDescent="0.2">
      <c r="A138" s="774"/>
      <c r="B138" s="771" t="s">
        <v>187</v>
      </c>
      <c r="C138" s="772" t="s">
        <v>188</v>
      </c>
      <c r="D138" s="777">
        <v>148</v>
      </c>
    </row>
    <row r="139" spans="1:4" x14ac:dyDescent="0.2">
      <c r="A139" s="774"/>
      <c r="B139" s="771" t="s">
        <v>189</v>
      </c>
      <c r="C139" s="778" t="s">
        <v>55</v>
      </c>
      <c r="D139" s="773">
        <v>143.66666666666666</v>
      </c>
    </row>
    <row r="140" spans="1:4" x14ac:dyDescent="0.2">
      <c r="A140" s="774"/>
      <c r="B140" s="771" t="s">
        <v>190</v>
      </c>
      <c r="C140" s="778" t="s">
        <v>74</v>
      </c>
      <c r="D140" s="773">
        <v>141.33333333333334</v>
      </c>
    </row>
    <row r="141" spans="1:4" x14ac:dyDescent="0.2">
      <c r="A141" s="774"/>
      <c r="B141" s="771" t="s">
        <v>191</v>
      </c>
      <c r="C141" s="778" t="s">
        <v>10</v>
      </c>
      <c r="D141" s="777">
        <v>143</v>
      </c>
    </row>
    <row r="142" spans="1:4" x14ac:dyDescent="0.2">
      <c r="A142" s="774"/>
      <c r="B142" s="771" t="s">
        <v>192</v>
      </c>
      <c r="C142" s="772" t="s">
        <v>56</v>
      </c>
      <c r="D142" s="773">
        <v>134.66666666666666</v>
      </c>
    </row>
    <row r="143" spans="1:4" ht="15" thickBot="1" x14ac:dyDescent="0.25">
      <c r="A143" s="779"/>
      <c r="B143" s="780" t="s">
        <v>193</v>
      </c>
      <c r="C143" s="781" t="s">
        <v>73</v>
      </c>
      <c r="D143" s="782">
        <v>133.66666666666666</v>
      </c>
    </row>
  </sheetData>
  <mergeCells count="56">
    <mergeCell ref="A119:A120"/>
    <mergeCell ref="A121:A124"/>
    <mergeCell ref="A125:A132"/>
    <mergeCell ref="A133:A143"/>
    <mergeCell ref="A107:G107"/>
    <mergeCell ref="A108:A109"/>
    <mergeCell ref="A111:A112"/>
    <mergeCell ref="E111:E112"/>
    <mergeCell ref="A114:D114"/>
    <mergeCell ref="A117:A118"/>
    <mergeCell ref="A89:A90"/>
    <mergeCell ref="A92:A93"/>
    <mergeCell ref="A95:D95"/>
    <mergeCell ref="A98:A99"/>
    <mergeCell ref="A101:A102"/>
    <mergeCell ref="A104:D104"/>
    <mergeCell ref="A71:A72"/>
    <mergeCell ref="A74:A75"/>
    <mergeCell ref="A77:A78"/>
    <mergeCell ref="A80:D80"/>
    <mergeCell ref="A83:A84"/>
    <mergeCell ref="A86:A87"/>
    <mergeCell ref="A55:A56"/>
    <mergeCell ref="A58:A59"/>
    <mergeCell ref="A61:A62"/>
    <mergeCell ref="A64:A65"/>
    <mergeCell ref="A66:F66"/>
    <mergeCell ref="A68:A69"/>
    <mergeCell ref="B41:J41"/>
    <mergeCell ref="B42:B44"/>
    <mergeCell ref="B46:J46"/>
    <mergeCell ref="B47:B49"/>
    <mergeCell ref="A51:D51"/>
    <mergeCell ref="A53:F53"/>
    <mergeCell ref="B25:B28"/>
    <mergeCell ref="B30:B33"/>
    <mergeCell ref="B35:H35"/>
    <mergeCell ref="L35:L36"/>
    <mergeCell ref="M35:T35"/>
    <mergeCell ref="U35:U36"/>
    <mergeCell ref="B36:B39"/>
    <mergeCell ref="W3:Y3"/>
    <mergeCell ref="B4:B7"/>
    <mergeCell ref="B9:B12"/>
    <mergeCell ref="B14:B17"/>
    <mergeCell ref="B19:J19"/>
    <mergeCell ref="L19:L20"/>
    <mergeCell ref="M19:T19"/>
    <mergeCell ref="U19:U20"/>
    <mergeCell ref="B20:B23"/>
    <mergeCell ref="B1:I1"/>
    <mergeCell ref="A2:D2"/>
    <mergeCell ref="B3:J3"/>
    <mergeCell ref="L3:L4"/>
    <mergeCell ref="M3:T3"/>
    <mergeCell ref="U3:U4"/>
  </mergeCells>
  <conditionalFormatting sqref="N5:U16">
    <cfRule type="cellIs" dxfId="21" priority="22" stopIfTrue="1" operator="lessThanOrEqual">
      <formula>0</formula>
    </cfRule>
  </conditionalFormatting>
  <conditionalFormatting sqref="D5:D7 J5:J7 H5:H7 F5:F7 D10:D12 F10:F12 H10:H12 J10:J12 H15:H17 F15:F17 D15:D17 J15:J17 F26:F28 J26:J28 H26:H28 D26:D28 F31:F33 D31:D33 J31:J33 H31:H33 F40 H40 D40 J40">
    <cfRule type="cellIs" dxfId="20" priority="21" stopIfTrue="1" operator="greaterThanOrEqual">
      <formula>200</formula>
    </cfRule>
  </conditionalFormatting>
  <conditionalFormatting sqref="O5:R16">
    <cfRule type="cellIs" dxfId="19" priority="20" stopIfTrue="1" operator="greaterThanOrEqual">
      <formula>200</formula>
    </cfRule>
  </conditionalFormatting>
  <conditionalFormatting sqref="N37 R37:R39">
    <cfRule type="cellIs" dxfId="18" priority="12" stopIfTrue="1" operator="lessThanOrEqual">
      <formula>0</formula>
    </cfRule>
  </conditionalFormatting>
  <conditionalFormatting sqref="N21:N32">
    <cfRule type="cellIs" dxfId="17" priority="19" stopIfTrue="1" operator="lessThanOrEqual">
      <formula>0</formula>
    </cfRule>
  </conditionalFormatting>
  <conditionalFormatting sqref="D21:D23 J21:J23 H21:H23 F21:F23">
    <cfRule type="cellIs" dxfId="16" priority="18" stopIfTrue="1" operator="greaterThanOrEqual">
      <formula>200</formula>
    </cfRule>
  </conditionalFormatting>
  <conditionalFormatting sqref="O21:Q32">
    <cfRule type="cellIs" dxfId="15" priority="17" stopIfTrue="1" operator="lessThanOrEqual">
      <formula>0</formula>
    </cfRule>
  </conditionalFormatting>
  <conditionalFormatting sqref="O21:Q32">
    <cfRule type="cellIs" dxfId="14" priority="16" stopIfTrue="1" operator="greaterThanOrEqual">
      <formula>200</formula>
    </cfRule>
  </conditionalFormatting>
  <conditionalFormatting sqref="T21:U32">
    <cfRule type="cellIs" dxfId="13" priority="14" stopIfTrue="1" operator="lessThanOrEqual">
      <formula>0</formula>
    </cfRule>
  </conditionalFormatting>
  <conditionalFormatting sqref="D43:D44 F43:F44 H43:H44 J43:J44">
    <cfRule type="cellIs" dxfId="12" priority="15" stopIfTrue="1" operator="greaterThanOrEqual">
      <formula>200</formula>
    </cfRule>
  </conditionalFormatting>
  <conditionalFormatting sqref="N38">
    <cfRule type="cellIs" dxfId="11" priority="6" stopIfTrue="1" operator="lessThanOrEqual">
      <formula>0</formula>
    </cfRule>
  </conditionalFormatting>
  <conditionalFormatting sqref="S21:S32">
    <cfRule type="cellIs" dxfId="10" priority="13" stopIfTrue="1" operator="lessThanOrEqual">
      <formula>0</formula>
    </cfRule>
  </conditionalFormatting>
  <conditionalFormatting sqref="R37:R39">
    <cfRule type="cellIs" dxfId="9" priority="11" stopIfTrue="1" operator="greaterThanOrEqual">
      <formula>200</formula>
    </cfRule>
  </conditionalFormatting>
  <conditionalFormatting sqref="O37:Q39">
    <cfRule type="cellIs" dxfId="8" priority="10" stopIfTrue="1" operator="lessThanOrEqual">
      <formula>0</formula>
    </cfRule>
  </conditionalFormatting>
  <conditionalFormatting sqref="O37:Q39">
    <cfRule type="cellIs" dxfId="7" priority="9" stopIfTrue="1" operator="greaterThanOrEqual">
      <formula>200</formula>
    </cfRule>
  </conditionalFormatting>
  <conditionalFormatting sqref="T37:U39">
    <cfRule type="cellIs" dxfId="6" priority="8" stopIfTrue="1" operator="lessThanOrEqual">
      <formula>0</formula>
    </cfRule>
  </conditionalFormatting>
  <conditionalFormatting sqref="S37:S39">
    <cfRule type="cellIs" dxfId="5" priority="7" stopIfTrue="1" operator="lessThanOrEqual">
      <formula>0</formula>
    </cfRule>
  </conditionalFormatting>
  <conditionalFormatting sqref="N39">
    <cfRule type="cellIs" dxfId="4" priority="5" stopIfTrue="1" operator="lessThanOrEqual">
      <formula>0</formula>
    </cfRule>
  </conditionalFormatting>
  <conditionalFormatting sqref="D37:D39 H37:H39 F37:F39">
    <cfRule type="cellIs" dxfId="3" priority="4" stopIfTrue="1" operator="greaterThanOrEqual">
      <formula>200</formula>
    </cfRule>
  </conditionalFormatting>
  <conditionalFormatting sqref="R21:R32">
    <cfRule type="cellIs" dxfId="2" priority="3" stopIfTrue="1" operator="lessThanOrEqual">
      <formula>0</formula>
    </cfRule>
  </conditionalFormatting>
  <conditionalFormatting sqref="R21:R32">
    <cfRule type="cellIs" dxfId="1" priority="2" stopIfTrue="1" operator="greaterThanOrEqual">
      <formula>200</formula>
    </cfRule>
  </conditionalFormatting>
  <conditionalFormatting sqref="D48:D49 F48:F49 H48:H49 J48:J49">
    <cfRule type="cellIs" dxfId="0" priority="1" stopIfTrue="1" operator="greaterThanOrEqual">
      <formula>200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7" customWidth="1"/>
    <col min="2" max="2" width="15.7109375" style="7" customWidth="1"/>
    <col min="3" max="3" width="7.7109375" style="7" customWidth="1"/>
    <col min="4" max="4" width="0.7109375" style="7" customWidth="1"/>
    <col min="5" max="5" width="15.7109375" style="7" customWidth="1"/>
    <col min="6" max="6" width="7.7109375" style="7" customWidth="1"/>
    <col min="7" max="7" width="0.7109375" style="7" customWidth="1"/>
    <col min="8" max="8" width="15.7109375" style="7" customWidth="1"/>
    <col min="9" max="9" width="7.7109375" style="7" customWidth="1"/>
    <col min="10" max="10" width="0.7109375" style="7" customWidth="1"/>
    <col min="11" max="11" width="15.7109375" style="7" customWidth="1"/>
    <col min="12" max="12" width="7.7109375" style="7" customWidth="1"/>
    <col min="13" max="13" width="0.7109375" style="7" customWidth="1"/>
    <col min="14" max="16384" width="11.42578125" style="7"/>
  </cols>
  <sheetData>
    <row r="1" spans="1:14" s="9" customFormat="1" ht="4.5" customHeight="1" thickTop="1" thickBot="1" x14ac:dyDescent="0.7">
      <c r="A1" s="18"/>
      <c r="B1" s="382"/>
      <c r="C1" s="383"/>
      <c r="D1" s="18"/>
      <c r="E1" s="382"/>
      <c r="F1" s="383"/>
      <c r="G1" s="18"/>
      <c r="H1" s="382"/>
      <c r="I1" s="383"/>
      <c r="J1" s="18"/>
      <c r="K1" s="382"/>
      <c r="L1" s="383"/>
      <c r="M1" s="18"/>
    </row>
    <row r="2" spans="1:14" s="11" customFormat="1" ht="30" customHeight="1" thickTop="1" x14ac:dyDescent="0.65">
      <c r="A2" s="384"/>
      <c r="B2" s="10" t="s">
        <v>29</v>
      </c>
      <c r="C2" s="379"/>
      <c r="D2" s="384"/>
      <c r="E2" s="10" t="s">
        <v>30</v>
      </c>
      <c r="F2" s="379"/>
      <c r="G2" s="384"/>
      <c r="H2" s="10" t="s">
        <v>31</v>
      </c>
      <c r="I2" s="379"/>
      <c r="J2" s="384"/>
      <c r="K2" s="10" t="s">
        <v>32</v>
      </c>
      <c r="L2" s="386"/>
      <c r="M2" s="384"/>
    </row>
    <row r="3" spans="1:14" s="9" customFormat="1" ht="30" customHeight="1" thickBot="1" x14ac:dyDescent="0.6">
      <c r="A3" s="385"/>
      <c r="B3" s="8" t="s">
        <v>33</v>
      </c>
      <c r="C3" s="380"/>
      <c r="D3" s="385"/>
      <c r="E3" s="8" t="s">
        <v>33</v>
      </c>
      <c r="F3" s="380"/>
      <c r="G3" s="385"/>
      <c r="H3" s="8" t="s">
        <v>33</v>
      </c>
      <c r="I3" s="380"/>
      <c r="J3" s="385"/>
      <c r="K3" s="8" t="s">
        <v>33</v>
      </c>
      <c r="L3" s="387"/>
      <c r="M3" s="385"/>
      <c r="N3" s="9">
        <v>4</v>
      </c>
    </row>
    <row r="4" spans="1:14" s="9" customFormat="1" ht="4.5" customHeight="1" thickTop="1" thickBot="1" x14ac:dyDescent="0.7">
      <c r="A4" s="18"/>
      <c r="B4" s="12"/>
      <c r="C4" s="13"/>
      <c r="D4" s="18"/>
      <c r="E4" s="12"/>
      <c r="F4" s="13"/>
      <c r="G4" s="18"/>
      <c r="H4" s="12"/>
      <c r="I4" s="13"/>
      <c r="J4" s="18"/>
      <c r="K4" s="12"/>
      <c r="L4" s="14"/>
      <c r="M4" s="18"/>
    </row>
    <row r="5" spans="1:14" s="11" customFormat="1" ht="30" customHeight="1" thickTop="1" x14ac:dyDescent="0.65">
      <c r="A5" s="384"/>
      <c r="B5" s="10" t="s">
        <v>29</v>
      </c>
      <c r="C5" s="379"/>
      <c r="D5" s="384"/>
      <c r="E5" s="10" t="s">
        <v>30</v>
      </c>
      <c r="F5" s="379"/>
      <c r="G5" s="384"/>
      <c r="H5" s="10" t="s">
        <v>31</v>
      </c>
      <c r="I5" s="379"/>
      <c r="J5" s="384"/>
      <c r="K5" s="10" t="s">
        <v>32</v>
      </c>
      <c r="L5" s="15"/>
      <c r="M5" s="384"/>
    </row>
    <row r="6" spans="1:14" s="9" customFormat="1" ht="30" customHeight="1" thickBot="1" x14ac:dyDescent="0.6">
      <c r="A6" s="385"/>
      <c r="B6" s="8" t="s">
        <v>34</v>
      </c>
      <c r="C6" s="380"/>
      <c r="D6" s="385"/>
      <c r="E6" s="8" t="s">
        <v>34</v>
      </c>
      <c r="F6" s="380"/>
      <c r="G6" s="385"/>
      <c r="H6" s="8" t="s">
        <v>34</v>
      </c>
      <c r="I6" s="380"/>
      <c r="J6" s="385"/>
      <c r="K6" s="8" t="s">
        <v>34</v>
      </c>
      <c r="L6" s="16"/>
      <c r="M6" s="385"/>
      <c r="N6" s="9">
        <v>8</v>
      </c>
    </row>
    <row r="7" spans="1:14" s="9" customFormat="1" ht="4.5" customHeight="1" thickTop="1" thickBot="1" x14ac:dyDescent="0.7">
      <c r="A7" s="18"/>
      <c r="B7" s="12"/>
      <c r="C7" s="13"/>
      <c r="D7" s="18"/>
      <c r="E7" s="12"/>
      <c r="F7" s="13"/>
      <c r="G7" s="18"/>
      <c r="H7" s="12"/>
      <c r="I7" s="13"/>
      <c r="J7" s="18"/>
      <c r="K7" s="12"/>
      <c r="L7" s="14"/>
      <c r="M7" s="18"/>
    </row>
    <row r="8" spans="1:14" s="11" customFormat="1" ht="30" customHeight="1" thickTop="1" x14ac:dyDescent="0.65">
      <c r="A8" s="384"/>
      <c r="B8" s="10" t="s">
        <v>29</v>
      </c>
      <c r="C8" s="379"/>
      <c r="D8" s="384"/>
      <c r="E8" s="10" t="s">
        <v>30</v>
      </c>
      <c r="F8" s="379"/>
      <c r="G8" s="384"/>
      <c r="H8" s="10" t="s">
        <v>31</v>
      </c>
      <c r="I8" s="379"/>
      <c r="J8" s="384"/>
      <c r="K8" s="10" t="s">
        <v>32</v>
      </c>
      <c r="L8" s="15"/>
      <c r="M8" s="384"/>
    </row>
    <row r="9" spans="1:14" s="9" customFormat="1" ht="30" customHeight="1" thickBot="1" x14ac:dyDescent="0.6">
      <c r="A9" s="385"/>
      <c r="B9" s="8" t="s">
        <v>35</v>
      </c>
      <c r="C9" s="380"/>
      <c r="D9" s="385"/>
      <c r="E9" s="8" t="s">
        <v>35</v>
      </c>
      <c r="F9" s="380"/>
      <c r="G9" s="385"/>
      <c r="H9" s="8" t="s">
        <v>35</v>
      </c>
      <c r="I9" s="380"/>
      <c r="J9" s="385"/>
      <c r="K9" s="8" t="s">
        <v>35</v>
      </c>
      <c r="L9" s="16"/>
      <c r="M9" s="385"/>
      <c r="N9" s="9">
        <v>12</v>
      </c>
    </row>
    <row r="10" spans="1:14" s="9" customFormat="1" ht="4.5" customHeight="1" thickTop="1" thickBot="1" x14ac:dyDescent="0.7">
      <c r="A10" s="18"/>
      <c r="B10" s="12"/>
      <c r="C10" s="13"/>
      <c r="D10" s="18"/>
      <c r="E10" s="12"/>
      <c r="F10" s="13"/>
      <c r="G10" s="18"/>
      <c r="H10" s="12"/>
      <c r="I10" s="13"/>
      <c r="J10" s="18"/>
      <c r="K10" s="12"/>
      <c r="L10" s="14"/>
      <c r="M10" s="18"/>
      <c r="N10" s="9">
        <v>16</v>
      </c>
    </row>
    <row r="11" spans="1:14" s="11" customFormat="1" ht="30" customHeight="1" thickTop="1" x14ac:dyDescent="0.65">
      <c r="A11" s="384"/>
      <c r="B11" s="10" t="s">
        <v>29</v>
      </c>
      <c r="C11" s="379"/>
      <c r="D11" s="384"/>
      <c r="E11" s="10" t="s">
        <v>30</v>
      </c>
      <c r="F11" s="379"/>
      <c r="G11" s="384"/>
      <c r="H11" s="10" t="s">
        <v>31</v>
      </c>
      <c r="I11" s="379"/>
      <c r="J11" s="384"/>
      <c r="K11" s="10" t="s">
        <v>32</v>
      </c>
      <c r="L11" s="15"/>
      <c r="M11" s="384"/>
      <c r="N11" s="9"/>
    </row>
    <row r="12" spans="1:14" s="9" customFormat="1" ht="30" customHeight="1" thickBot="1" x14ac:dyDescent="0.6">
      <c r="A12" s="385"/>
      <c r="B12" s="8" t="s">
        <v>36</v>
      </c>
      <c r="C12" s="380"/>
      <c r="D12" s="385"/>
      <c r="E12" s="8" t="s">
        <v>36</v>
      </c>
      <c r="F12" s="380"/>
      <c r="G12" s="385"/>
      <c r="H12" s="8" t="s">
        <v>36</v>
      </c>
      <c r="I12" s="380"/>
      <c r="J12" s="385"/>
      <c r="K12" s="8" t="s">
        <v>36</v>
      </c>
      <c r="L12" s="16"/>
      <c r="M12" s="385"/>
      <c r="N12" s="9">
        <v>24</v>
      </c>
    </row>
    <row r="13" spans="1:14" s="9" customFormat="1" ht="4.5" customHeight="1" thickTop="1" thickBot="1" x14ac:dyDescent="0.7">
      <c r="A13" s="18"/>
      <c r="B13" s="12"/>
      <c r="C13" s="13"/>
      <c r="D13" s="18"/>
      <c r="E13" s="12"/>
      <c r="F13" s="13"/>
      <c r="G13" s="18"/>
      <c r="H13" s="12"/>
      <c r="I13" s="13"/>
      <c r="J13" s="18"/>
      <c r="K13" s="12"/>
      <c r="L13" s="14"/>
      <c r="M13" s="18"/>
      <c r="N13" s="9">
        <v>20</v>
      </c>
    </row>
    <row r="14" spans="1:14" s="11" customFormat="1" ht="30" customHeight="1" thickTop="1" x14ac:dyDescent="0.65">
      <c r="A14" s="384"/>
      <c r="B14" s="10" t="s">
        <v>29</v>
      </c>
      <c r="C14" s="379"/>
      <c r="D14" s="384"/>
      <c r="E14" s="10" t="s">
        <v>30</v>
      </c>
      <c r="F14" s="379"/>
      <c r="G14" s="384"/>
      <c r="H14" s="10" t="s">
        <v>31</v>
      </c>
      <c r="I14" s="379"/>
      <c r="J14" s="384"/>
      <c r="K14" s="10" t="s">
        <v>32</v>
      </c>
      <c r="L14" s="379"/>
      <c r="M14" s="384"/>
    </row>
    <row r="15" spans="1:14" s="9" customFormat="1" ht="30" customHeight="1" thickBot="1" x14ac:dyDescent="0.6">
      <c r="A15" s="385"/>
      <c r="B15" s="8" t="s">
        <v>53</v>
      </c>
      <c r="C15" s="380"/>
      <c r="D15" s="385"/>
      <c r="E15" s="8" t="s">
        <v>53</v>
      </c>
      <c r="F15" s="380"/>
      <c r="G15" s="385"/>
      <c r="H15" s="8" t="s">
        <v>53</v>
      </c>
      <c r="I15" s="380"/>
      <c r="J15" s="385"/>
      <c r="K15" s="8" t="s">
        <v>53</v>
      </c>
      <c r="L15" s="380"/>
      <c r="M15" s="385"/>
      <c r="N15" s="9">
        <v>20</v>
      </c>
    </row>
    <row r="16" spans="1:14" s="9" customFormat="1" ht="4.5" customHeight="1" thickTop="1" thickBot="1" x14ac:dyDescent="0.7">
      <c r="A16" s="18"/>
      <c r="B16" s="12"/>
      <c r="C16" s="13"/>
      <c r="D16" s="18"/>
      <c r="E16" s="12"/>
      <c r="F16" s="13"/>
      <c r="G16" s="18"/>
      <c r="H16" s="12"/>
      <c r="I16" s="13"/>
      <c r="J16" s="18"/>
      <c r="K16" s="12"/>
      <c r="L16" s="14"/>
      <c r="M16" s="18"/>
    </row>
    <row r="17" spans="1:14" s="11" customFormat="1" ht="30" customHeight="1" thickTop="1" x14ac:dyDescent="0.65">
      <c r="A17" s="384"/>
      <c r="B17" s="10" t="s">
        <v>29</v>
      </c>
      <c r="C17" s="379"/>
      <c r="D17" s="384"/>
      <c r="E17" s="10" t="s">
        <v>30</v>
      </c>
      <c r="F17" s="379"/>
      <c r="G17" s="384"/>
      <c r="H17" s="10" t="s">
        <v>31</v>
      </c>
      <c r="I17" s="379"/>
      <c r="J17" s="384"/>
      <c r="K17" s="10" t="s">
        <v>32</v>
      </c>
      <c r="L17" s="15"/>
      <c r="M17" s="384"/>
    </row>
    <row r="18" spans="1:14" s="9" customFormat="1" ht="30" customHeight="1" thickBot="1" x14ac:dyDescent="0.6">
      <c r="A18" s="385"/>
      <c r="B18" s="12" t="s">
        <v>54</v>
      </c>
      <c r="C18" s="381"/>
      <c r="D18" s="385"/>
      <c r="E18" s="12" t="s">
        <v>54</v>
      </c>
      <c r="F18" s="381"/>
      <c r="G18" s="385"/>
      <c r="H18" s="12" t="s">
        <v>54</v>
      </c>
      <c r="I18" s="381"/>
      <c r="J18" s="385"/>
      <c r="K18" s="12" t="s">
        <v>54</v>
      </c>
      <c r="L18" s="17"/>
      <c r="M18" s="385"/>
      <c r="N18" s="9">
        <v>24</v>
      </c>
    </row>
    <row r="19" spans="1:14" s="9" customFormat="1" ht="4.5" customHeight="1" thickTop="1" thickBot="1" x14ac:dyDescent="0.7">
      <c r="A19" s="18"/>
      <c r="B19" s="382"/>
      <c r="C19" s="383"/>
      <c r="D19" s="18"/>
      <c r="E19" s="382"/>
      <c r="F19" s="383"/>
      <c r="G19" s="18"/>
      <c r="H19" s="382"/>
      <c r="I19" s="383"/>
      <c r="J19" s="18"/>
      <c r="K19" s="382"/>
      <c r="L19" s="383"/>
      <c r="M19" s="18"/>
    </row>
    <row r="20" spans="1:14" ht="21.75" thickTop="1" x14ac:dyDescent="0.55000000000000004"/>
  </sheetData>
  <mergeCells count="58">
    <mergeCell ref="A17:A18"/>
    <mergeCell ref="B1:C1"/>
    <mergeCell ref="E1:F1"/>
    <mergeCell ref="H1:I1"/>
    <mergeCell ref="K1:L1"/>
    <mergeCell ref="J14:J15"/>
    <mergeCell ref="J17:J18"/>
    <mergeCell ref="J5:J6"/>
    <mergeCell ref="J8:J9"/>
    <mergeCell ref="J11:J12"/>
    <mergeCell ref="L14:L15"/>
    <mergeCell ref="A2:A3"/>
    <mergeCell ref="A5:A6"/>
    <mergeCell ref="A8:A9"/>
    <mergeCell ref="A11:A12"/>
    <mergeCell ref="A14:A15"/>
    <mergeCell ref="L2:L3"/>
    <mergeCell ref="J2:J3"/>
    <mergeCell ref="G2:G3"/>
    <mergeCell ref="D2:D3"/>
    <mergeCell ref="G14:G15"/>
    <mergeCell ref="G11:G12"/>
    <mergeCell ref="G8:G9"/>
    <mergeCell ref="G5:G6"/>
    <mergeCell ref="D5:D6"/>
    <mergeCell ref="D8:D9"/>
    <mergeCell ref="D11:D12"/>
    <mergeCell ref="D14:D15"/>
    <mergeCell ref="I2:I3"/>
    <mergeCell ref="I5:I6"/>
    <mergeCell ref="I8:I9"/>
    <mergeCell ref="I11:I12"/>
    <mergeCell ref="M17:M18"/>
    <mergeCell ref="M2:M3"/>
    <mergeCell ref="M5:M6"/>
    <mergeCell ref="M8:M9"/>
    <mergeCell ref="M11:M12"/>
    <mergeCell ref="M14:M15"/>
    <mergeCell ref="E19:F19"/>
    <mergeCell ref="H19:I19"/>
    <mergeCell ref="K19:L19"/>
    <mergeCell ref="B19:C19"/>
    <mergeCell ref="D17:D18"/>
    <mergeCell ref="G17:G18"/>
    <mergeCell ref="I14:I15"/>
    <mergeCell ref="C17:C18"/>
    <mergeCell ref="F2:F3"/>
    <mergeCell ref="F5:F6"/>
    <mergeCell ref="F8:F9"/>
    <mergeCell ref="F11:F12"/>
    <mergeCell ref="F14:F15"/>
    <mergeCell ref="F17:F18"/>
    <mergeCell ref="C2:C3"/>
    <mergeCell ref="C5:C6"/>
    <mergeCell ref="C8:C9"/>
    <mergeCell ref="C11:C12"/>
    <mergeCell ref="C14:C15"/>
    <mergeCell ref="I17:I1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B28" sqref="B28"/>
    </sheetView>
  </sheetViews>
  <sheetFormatPr defaultColWidth="8.85546875" defaultRowHeight="12.75" x14ac:dyDescent="0.2"/>
  <cols>
    <col min="1" max="1" width="4.42578125" style="101" bestFit="1" customWidth="1"/>
    <col min="2" max="2" width="30.28515625" style="50" bestFit="1" customWidth="1"/>
    <col min="3" max="3" width="8.85546875" style="50" bestFit="1" customWidth="1"/>
    <col min="4" max="4" width="11.140625" style="50" bestFit="1" customWidth="1"/>
    <col min="5" max="8" width="8.5703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23"/>
      <c r="M1" s="49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24"/>
      <c r="M2" s="49"/>
      <c r="N2" s="49"/>
    </row>
    <row r="3" spans="1:14" ht="21.75" thickBot="1" x14ac:dyDescent="0.25">
      <c r="A3" s="356" t="s">
        <v>71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24"/>
      <c r="M3" s="49"/>
      <c r="N3" s="49"/>
    </row>
    <row r="4" spans="1:14" s="177" customFormat="1" ht="23.1" customHeight="1" thickBot="1" x14ac:dyDescent="0.25">
      <c r="A4" s="252" t="s">
        <v>38</v>
      </c>
      <c r="B4" s="179" t="s">
        <v>105</v>
      </c>
      <c r="C4" s="179" t="s">
        <v>5</v>
      </c>
      <c r="D4" s="179" t="s">
        <v>6</v>
      </c>
      <c r="E4" s="180" t="s">
        <v>2</v>
      </c>
      <c r="F4" s="180" t="s">
        <v>3</v>
      </c>
      <c r="G4" s="180" t="s">
        <v>4</v>
      </c>
      <c r="H4" s="180" t="s">
        <v>8</v>
      </c>
      <c r="I4" s="180" t="s">
        <v>102</v>
      </c>
      <c r="J4" s="180" t="s">
        <v>1</v>
      </c>
      <c r="K4" s="180" t="s">
        <v>7</v>
      </c>
      <c r="L4" s="182" t="s">
        <v>0</v>
      </c>
      <c r="N4" s="178" t="s">
        <v>9</v>
      </c>
    </row>
    <row r="5" spans="1:14" s="55" customFormat="1" ht="17.45" customHeight="1" x14ac:dyDescent="0.2">
      <c r="A5" s="173">
        <v>1</v>
      </c>
      <c r="B5" s="117" t="s">
        <v>15</v>
      </c>
      <c r="C5" s="157">
        <v>3</v>
      </c>
      <c r="D5" s="157">
        <v>3</v>
      </c>
      <c r="E5" s="118">
        <v>177</v>
      </c>
      <c r="F5" s="213">
        <v>219</v>
      </c>
      <c r="G5" s="118">
        <v>168</v>
      </c>
      <c r="H5" s="118">
        <v>167</v>
      </c>
      <c r="I5" s="118"/>
      <c r="J5" s="118">
        <f t="shared" ref="J5:J22" si="0">SUM(E5:H5)+I5*3-MIN(E5:H5)</f>
        <v>564</v>
      </c>
      <c r="K5" s="202">
        <f t="shared" ref="K5:K22" si="1">MAX(E5:H5)</f>
        <v>219</v>
      </c>
      <c r="L5" s="235">
        <f t="shared" ref="L5:L22" si="2">ROUND(J5/3,1)</f>
        <v>188</v>
      </c>
      <c r="N5" s="161">
        <f t="shared" ref="N5:N22" si="3">J5/10</f>
        <v>56.4</v>
      </c>
    </row>
    <row r="6" spans="1:14" s="55" customFormat="1" ht="17.45" customHeight="1" x14ac:dyDescent="0.2">
      <c r="A6" s="57">
        <f>A5+1</f>
        <v>2</v>
      </c>
      <c r="B6" s="58" t="s">
        <v>16</v>
      </c>
      <c r="C6" s="59">
        <v>2</v>
      </c>
      <c r="D6" s="59">
        <v>2</v>
      </c>
      <c r="E6" s="60">
        <v>184</v>
      </c>
      <c r="F6" s="60">
        <v>181</v>
      </c>
      <c r="G6" s="60">
        <v>192</v>
      </c>
      <c r="H6" s="60">
        <v>181</v>
      </c>
      <c r="I6" s="60"/>
      <c r="J6" s="60">
        <f t="shared" si="0"/>
        <v>557</v>
      </c>
      <c r="K6" s="60">
        <f t="shared" si="1"/>
        <v>192</v>
      </c>
      <c r="L6" s="61">
        <f t="shared" si="2"/>
        <v>185.7</v>
      </c>
      <c r="N6" s="62">
        <f t="shared" si="3"/>
        <v>55.7</v>
      </c>
    </row>
    <row r="7" spans="1:14" s="55" customFormat="1" ht="17.45" customHeight="1" x14ac:dyDescent="0.2">
      <c r="A7" s="57">
        <f t="shared" ref="A7:A22" si="4">A6+1</f>
        <v>3</v>
      </c>
      <c r="B7" s="58" t="s">
        <v>48</v>
      </c>
      <c r="C7" s="59">
        <v>4</v>
      </c>
      <c r="D7" s="59">
        <v>1</v>
      </c>
      <c r="E7" s="60">
        <v>141</v>
      </c>
      <c r="F7" s="60">
        <v>189</v>
      </c>
      <c r="G7" s="60">
        <v>188</v>
      </c>
      <c r="H7" s="60">
        <v>176</v>
      </c>
      <c r="I7" s="60"/>
      <c r="J7" s="60">
        <f t="shared" si="0"/>
        <v>553</v>
      </c>
      <c r="K7" s="60">
        <f t="shared" si="1"/>
        <v>189</v>
      </c>
      <c r="L7" s="61">
        <f t="shared" si="2"/>
        <v>184.3</v>
      </c>
      <c r="N7" s="62">
        <f t="shared" si="3"/>
        <v>55.3</v>
      </c>
    </row>
    <row r="8" spans="1:14" s="55" customFormat="1" ht="17.45" customHeight="1" x14ac:dyDescent="0.2">
      <c r="A8" s="57">
        <f t="shared" si="4"/>
        <v>4</v>
      </c>
      <c r="B8" s="58" t="s">
        <v>28</v>
      </c>
      <c r="C8" s="59">
        <v>4</v>
      </c>
      <c r="D8" s="59">
        <v>2</v>
      </c>
      <c r="E8" s="60">
        <v>151</v>
      </c>
      <c r="F8" s="60">
        <v>188</v>
      </c>
      <c r="G8" s="60">
        <v>183</v>
      </c>
      <c r="H8" s="60">
        <v>164</v>
      </c>
      <c r="I8" s="60"/>
      <c r="J8" s="60">
        <f t="shared" si="0"/>
        <v>535</v>
      </c>
      <c r="K8" s="60">
        <f t="shared" si="1"/>
        <v>188</v>
      </c>
      <c r="L8" s="61">
        <f t="shared" si="2"/>
        <v>178.3</v>
      </c>
      <c r="N8" s="62">
        <f t="shared" si="3"/>
        <v>53.5</v>
      </c>
    </row>
    <row r="9" spans="1:14" s="55" customFormat="1" ht="17.45" customHeight="1" x14ac:dyDescent="0.2">
      <c r="A9" s="57">
        <f t="shared" si="4"/>
        <v>5</v>
      </c>
      <c r="B9" s="58" t="s">
        <v>47</v>
      </c>
      <c r="C9" s="59">
        <v>2</v>
      </c>
      <c r="D9" s="59">
        <v>1</v>
      </c>
      <c r="E9" s="60">
        <v>110</v>
      </c>
      <c r="F9" s="60">
        <v>173</v>
      </c>
      <c r="G9" s="60">
        <v>179</v>
      </c>
      <c r="H9" s="60">
        <v>182</v>
      </c>
      <c r="I9" s="60"/>
      <c r="J9" s="60">
        <f t="shared" si="0"/>
        <v>534</v>
      </c>
      <c r="K9" s="60">
        <f t="shared" si="1"/>
        <v>182</v>
      </c>
      <c r="L9" s="61">
        <f t="shared" si="2"/>
        <v>178</v>
      </c>
      <c r="N9" s="62">
        <f t="shared" si="3"/>
        <v>53.4</v>
      </c>
    </row>
    <row r="10" spans="1:14" s="55" customFormat="1" ht="17.45" customHeight="1" x14ac:dyDescent="0.2">
      <c r="A10" s="57">
        <f t="shared" si="4"/>
        <v>6</v>
      </c>
      <c r="B10" s="58" t="s">
        <v>63</v>
      </c>
      <c r="C10" s="59">
        <v>2</v>
      </c>
      <c r="D10" s="59">
        <v>2</v>
      </c>
      <c r="E10" s="60">
        <v>158</v>
      </c>
      <c r="F10" s="60">
        <v>154</v>
      </c>
      <c r="G10" s="120">
        <v>219</v>
      </c>
      <c r="H10" s="60">
        <v>151</v>
      </c>
      <c r="I10" s="60"/>
      <c r="J10" s="60">
        <f t="shared" si="0"/>
        <v>531</v>
      </c>
      <c r="K10" s="63">
        <f t="shared" si="1"/>
        <v>219</v>
      </c>
      <c r="L10" s="61">
        <f t="shared" si="2"/>
        <v>177</v>
      </c>
      <c r="N10" s="62">
        <f t="shared" si="3"/>
        <v>53.1</v>
      </c>
    </row>
    <row r="11" spans="1:14" s="55" customFormat="1" ht="17.45" customHeight="1" x14ac:dyDescent="0.2">
      <c r="A11" s="57">
        <f t="shared" si="4"/>
        <v>7</v>
      </c>
      <c r="B11" s="58" t="s">
        <v>72</v>
      </c>
      <c r="C11" s="59">
        <v>2</v>
      </c>
      <c r="D11" s="59">
        <v>3</v>
      </c>
      <c r="E11" s="60">
        <v>134</v>
      </c>
      <c r="F11" s="60">
        <v>204</v>
      </c>
      <c r="G11" s="60">
        <v>173</v>
      </c>
      <c r="H11" s="60">
        <v>151</v>
      </c>
      <c r="I11" s="60"/>
      <c r="J11" s="60">
        <f t="shared" si="0"/>
        <v>528</v>
      </c>
      <c r="K11" s="60">
        <f t="shared" si="1"/>
        <v>204</v>
      </c>
      <c r="L11" s="61">
        <f t="shared" si="2"/>
        <v>176</v>
      </c>
      <c r="N11" s="62">
        <f t="shared" si="3"/>
        <v>52.8</v>
      </c>
    </row>
    <row r="12" spans="1:14" s="55" customFormat="1" ht="17.45" customHeight="1" x14ac:dyDescent="0.2">
      <c r="A12" s="57">
        <f t="shared" si="4"/>
        <v>8</v>
      </c>
      <c r="B12" s="58" t="s">
        <v>52</v>
      </c>
      <c r="C12" s="59">
        <v>2</v>
      </c>
      <c r="D12" s="59">
        <v>1</v>
      </c>
      <c r="E12" s="60">
        <v>176</v>
      </c>
      <c r="F12" s="60">
        <v>160</v>
      </c>
      <c r="G12" s="60">
        <v>153</v>
      </c>
      <c r="H12" s="60">
        <v>180</v>
      </c>
      <c r="I12" s="60"/>
      <c r="J12" s="60">
        <f t="shared" si="0"/>
        <v>516</v>
      </c>
      <c r="K12" s="60">
        <f t="shared" si="1"/>
        <v>180</v>
      </c>
      <c r="L12" s="61">
        <f t="shared" si="2"/>
        <v>172</v>
      </c>
      <c r="N12" s="62">
        <f t="shared" si="3"/>
        <v>51.6</v>
      </c>
    </row>
    <row r="13" spans="1:14" s="55" customFormat="1" ht="17.45" customHeight="1" x14ac:dyDescent="0.2">
      <c r="A13" s="57">
        <f t="shared" si="4"/>
        <v>9</v>
      </c>
      <c r="B13" s="58" t="s">
        <v>60</v>
      </c>
      <c r="C13" s="59">
        <v>3</v>
      </c>
      <c r="D13" s="59">
        <v>1</v>
      </c>
      <c r="E13" s="60">
        <v>159</v>
      </c>
      <c r="F13" s="60">
        <v>170</v>
      </c>
      <c r="G13" s="60">
        <v>186</v>
      </c>
      <c r="H13" s="60">
        <v>129</v>
      </c>
      <c r="I13" s="60"/>
      <c r="J13" s="60">
        <f t="shared" si="0"/>
        <v>515</v>
      </c>
      <c r="K13" s="60">
        <f t="shared" si="1"/>
        <v>186</v>
      </c>
      <c r="L13" s="61">
        <f t="shared" si="2"/>
        <v>171.7</v>
      </c>
      <c r="N13" s="62">
        <f t="shared" si="3"/>
        <v>51.5</v>
      </c>
    </row>
    <row r="14" spans="1:14" s="55" customFormat="1" ht="17.45" customHeight="1" x14ac:dyDescent="0.2">
      <c r="A14" s="57">
        <f t="shared" si="4"/>
        <v>10</v>
      </c>
      <c r="B14" s="58" t="s">
        <v>37</v>
      </c>
      <c r="C14" s="59">
        <v>3</v>
      </c>
      <c r="D14" s="59">
        <v>2</v>
      </c>
      <c r="E14" s="60">
        <v>163</v>
      </c>
      <c r="F14" s="60">
        <v>168</v>
      </c>
      <c r="G14" s="60">
        <v>163</v>
      </c>
      <c r="H14" s="60">
        <v>182</v>
      </c>
      <c r="I14" s="60"/>
      <c r="J14" s="60">
        <f t="shared" si="0"/>
        <v>513</v>
      </c>
      <c r="K14" s="60">
        <f t="shared" si="1"/>
        <v>182</v>
      </c>
      <c r="L14" s="61">
        <f t="shared" si="2"/>
        <v>171</v>
      </c>
      <c r="N14" s="62">
        <f t="shared" si="3"/>
        <v>51.3</v>
      </c>
    </row>
    <row r="15" spans="1:14" s="55" customFormat="1" ht="17.45" customHeight="1" x14ac:dyDescent="0.2">
      <c r="A15" s="57">
        <f t="shared" si="4"/>
        <v>11</v>
      </c>
      <c r="B15" s="58" t="s">
        <v>62</v>
      </c>
      <c r="C15" s="59">
        <v>1</v>
      </c>
      <c r="D15" s="59">
        <v>2</v>
      </c>
      <c r="E15" s="60">
        <v>138</v>
      </c>
      <c r="F15" s="60">
        <v>170</v>
      </c>
      <c r="G15" s="60">
        <v>157</v>
      </c>
      <c r="H15" s="60">
        <v>147</v>
      </c>
      <c r="I15" s="60"/>
      <c r="J15" s="60">
        <f t="shared" si="0"/>
        <v>474</v>
      </c>
      <c r="K15" s="60">
        <f t="shared" si="1"/>
        <v>170</v>
      </c>
      <c r="L15" s="61">
        <f t="shared" si="2"/>
        <v>158</v>
      </c>
      <c r="N15" s="62">
        <f t="shared" si="3"/>
        <v>47.4</v>
      </c>
    </row>
    <row r="16" spans="1:14" s="55" customFormat="1" ht="17.45" customHeight="1" x14ac:dyDescent="0.2">
      <c r="A16" s="57">
        <f t="shared" si="4"/>
        <v>12</v>
      </c>
      <c r="B16" s="58" t="s">
        <v>65</v>
      </c>
      <c r="C16" s="59">
        <v>1</v>
      </c>
      <c r="D16" s="59">
        <v>1</v>
      </c>
      <c r="E16" s="60">
        <v>132</v>
      </c>
      <c r="F16" s="60">
        <v>144</v>
      </c>
      <c r="G16" s="60">
        <v>161</v>
      </c>
      <c r="H16" s="60">
        <v>154</v>
      </c>
      <c r="I16" s="60"/>
      <c r="J16" s="60">
        <f t="shared" si="0"/>
        <v>459</v>
      </c>
      <c r="K16" s="60">
        <f t="shared" si="1"/>
        <v>161</v>
      </c>
      <c r="L16" s="61">
        <f t="shared" si="2"/>
        <v>153</v>
      </c>
      <c r="N16" s="62">
        <f t="shared" si="3"/>
        <v>45.9</v>
      </c>
    </row>
    <row r="17" spans="1:14" s="55" customFormat="1" ht="17.45" customHeight="1" x14ac:dyDescent="0.2">
      <c r="A17" s="57">
        <f t="shared" si="4"/>
        <v>13</v>
      </c>
      <c r="B17" s="58" t="s">
        <v>13</v>
      </c>
      <c r="C17" s="59">
        <v>2</v>
      </c>
      <c r="D17" s="59">
        <v>1</v>
      </c>
      <c r="E17" s="60">
        <v>134</v>
      </c>
      <c r="F17" s="60">
        <v>150</v>
      </c>
      <c r="G17" s="60">
        <v>133</v>
      </c>
      <c r="H17" s="60">
        <v>166</v>
      </c>
      <c r="I17" s="60"/>
      <c r="J17" s="60">
        <f t="shared" si="0"/>
        <v>450</v>
      </c>
      <c r="K17" s="60">
        <f t="shared" si="1"/>
        <v>166</v>
      </c>
      <c r="L17" s="61">
        <f t="shared" si="2"/>
        <v>150</v>
      </c>
      <c r="N17" s="62">
        <f t="shared" si="3"/>
        <v>45</v>
      </c>
    </row>
    <row r="18" spans="1:14" s="55" customFormat="1" ht="17.45" customHeight="1" x14ac:dyDescent="0.2">
      <c r="A18" s="57">
        <f t="shared" si="4"/>
        <v>14</v>
      </c>
      <c r="B18" s="58" t="s">
        <v>59</v>
      </c>
      <c r="C18" s="59">
        <v>3</v>
      </c>
      <c r="D18" s="59">
        <v>2</v>
      </c>
      <c r="E18" s="60">
        <v>156</v>
      </c>
      <c r="F18" s="60">
        <v>93</v>
      </c>
      <c r="G18" s="60">
        <v>174</v>
      </c>
      <c r="H18" s="60">
        <v>113</v>
      </c>
      <c r="I18" s="60"/>
      <c r="J18" s="60">
        <f t="shared" si="0"/>
        <v>443</v>
      </c>
      <c r="K18" s="60">
        <f t="shared" si="1"/>
        <v>174</v>
      </c>
      <c r="L18" s="61">
        <f t="shared" si="2"/>
        <v>147.69999999999999</v>
      </c>
      <c r="N18" s="62">
        <f t="shared" si="3"/>
        <v>44.3</v>
      </c>
    </row>
    <row r="19" spans="1:14" s="55" customFormat="1" ht="17.45" customHeight="1" x14ac:dyDescent="0.2">
      <c r="A19" s="57">
        <f t="shared" si="4"/>
        <v>15</v>
      </c>
      <c r="B19" s="58" t="s">
        <v>45</v>
      </c>
      <c r="C19" s="59">
        <v>1</v>
      </c>
      <c r="D19" s="59">
        <v>1</v>
      </c>
      <c r="E19" s="60">
        <v>148</v>
      </c>
      <c r="F19" s="60">
        <v>137</v>
      </c>
      <c r="G19" s="60">
        <v>137</v>
      </c>
      <c r="H19" s="60">
        <v>156</v>
      </c>
      <c r="I19" s="60"/>
      <c r="J19" s="60">
        <f t="shared" si="0"/>
        <v>441</v>
      </c>
      <c r="K19" s="60">
        <f t="shared" si="1"/>
        <v>156</v>
      </c>
      <c r="L19" s="61">
        <f t="shared" si="2"/>
        <v>147</v>
      </c>
      <c r="N19" s="62">
        <f t="shared" si="3"/>
        <v>44.1</v>
      </c>
    </row>
    <row r="20" spans="1:14" s="55" customFormat="1" ht="17.45" customHeight="1" x14ac:dyDescent="0.2">
      <c r="A20" s="57">
        <f t="shared" si="4"/>
        <v>16</v>
      </c>
      <c r="B20" s="58" t="s">
        <v>56</v>
      </c>
      <c r="C20" s="59">
        <v>4</v>
      </c>
      <c r="D20" s="59">
        <v>2</v>
      </c>
      <c r="E20" s="60">
        <v>118</v>
      </c>
      <c r="F20" s="60">
        <v>163</v>
      </c>
      <c r="G20" s="60">
        <v>122</v>
      </c>
      <c r="H20" s="60">
        <v>154</v>
      </c>
      <c r="I20" s="60"/>
      <c r="J20" s="60">
        <f t="shared" si="0"/>
        <v>439</v>
      </c>
      <c r="K20" s="60">
        <f t="shared" si="1"/>
        <v>163</v>
      </c>
      <c r="L20" s="61">
        <f t="shared" si="2"/>
        <v>146.30000000000001</v>
      </c>
      <c r="N20" s="62">
        <f t="shared" si="3"/>
        <v>43.9</v>
      </c>
    </row>
    <row r="21" spans="1:14" s="55" customFormat="1" ht="17.45" customHeight="1" x14ac:dyDescent="0.2">
      <c r="A21" s="57">
        <f t="shared" si="4"/>
        <v>17</v>
      </c>
      <c r="B21" s="58" t="s">
        <v>73</v>
      </c>
      <c r="C21" s="59">
        <v>4</v>
      </c>
      <c r="D21" s="59">
        <v>3</v>
      </c>
      <c r="E21" s="60">
        <v>127</v>
      </c>
      <c r="F21" s="60">
        <v>113</v>
      </c>
      <c r="G21" s="60">
        <v>147</v>
      </c>
      <c r="H21" s="60">
        <v>148</v>
      </c>
      <c r="I21" s="60"/>
      <c r="J21" s="60">
        <f t="shared" si="0"/>
        <v>422</v>
      </c>
      <c r="K21" s="60">
        <f t="shared" si="1"/>
        <v>148</v>
      </c>
      <c r="L21" s="61">
        <f t="shared" si="2"/>
        <v>140.69999999999999</v>
      </c>
      <c r="N21" s="62">
        <f t="shared" si="3"/>
        <v>42.2</v>
      </c>
    </row>
    <row r="22" spans="1:14" s="55" customFormat="1" ht="17.45" customHeight="1" thickBot="1" x14ac:dyDescent="0.25">
      <c r="A22" s="104">
        <f t="shared" si="4"/>
        <v>18</v>
      </c>
      <c r="B22" s="65" t="s">
        <v>69</v>
      </c>
      <c r="C22" s="66">
        <v>1</v>
      </c>
      <c r="D22" s="66">
        <v>1</v>
      </c>
      <c r="E22" s="67">
        <v>134</v>
      </c>
      <c r="F22" s="67">
        <v>133</v>
      </c>
      <c r="G22" s="67">
        <v>120</v>
      </c>
      <c r="H22" s="67">
        <v>126</v>
      </c>
      <c r="I22" s="67"/>
      <c r="J22" s="67">
        <f t="shared" si="0"/>
        <v>393</v>
      </c>
      <c r="K22" s="67">
        <f t="shared" si="1"/>
        <v>134</v>
      </c>
      <c r="L22" s="68">
        <f t="shared" si="2"/>
        <v>131</v>
      </c>
      <c r="N22" s="69">
        <f t="shared" si="3"/>
        <v>39.299999999999997</v>
      </c>
    </row>
    <row r="23" spans="1:14" s="70" customFormat="1" ht="18" x14ac:dyDescent="0.2"/>
    <row r="24" spans="1:14" s="78" customFormat="1" ht="21" x14ac:dyDescent="0.2">
      <c r="A24" s="71"/>
      <c r="B24" s="72" t="str">
        <f>B5</f>
        <v>Пушкарев Александр</v>
      </c>
      <c r="C24" s="73" t="s">
        <v>41</v>
      </c>
      <c r="D24" s="74">
        <v>56.4</v>
      </c>
      <c r="E24" s="75" t="s">
        <v>58</v>
      </c>
      <c r="F24" s="76"/>
      <c r="G24" s="76"/>
      <c r="H24" s="76"/>
      <c r="I24" s="76"/>
      <c r="J24" s="73"/>
      <c r="K24" s="77"/>
      <c r="L24" s="71"/>
      <c r="M24" s="71"/>
      <c r="N24" s="71"/>
    </row>
    <row r="25" spans="1:14" s="78" customFormat="1" ht="21" x14ac:dyDescent="0.2">
      <c r="B25" s="79" t="str">
        <f>B5</f>
        <v>Пушкарев Александр</v>
      </c>
      <c r="C25" s="80" t="s">
        <v>41</v>
      </c>
      <c r="D25" s="81">
        <f>K5</f>
        <v>219</v>
      </c>
      <c r="E25" s="82" t="s">
        <v>80</v>
      </c>
      <c r="F25" s="25"/>
      <c r="G25" s="83"/>
      <c r="H25" s="83"/>
      <c r="I25" s="83"/>
      <c r="J25" s="80"/>
      <c r="K25" s="84"/>
    </row>
    <row r="26" spans="1:14" s="71" customFormat="1" ht="21" x14ac:dyDescent="0.2">
      <c r="A26" s="78"/>
      <c r="B26" s="79" t="s">
        <v>63</v>
      </c>
      <c r="C26" s="80" t="s">
        <v>41</v>
      </c>
      <c r="D26" s="81">
        <f>K5</f>
        <v>219</v>
      </c>
      <c r="E26" s="82" t="s">
        <v>80</v>
      </c>
      <c r="F26" s="25"/>
      <c r="G26" s="83"/>
      <c r="H26" s="83"/>
      <c r="I26" s="83"/>
      <c r="J26" s="80"/>
      <c r="K26" s="84"/>
      <c r="L26" s="78"/>
      <c r="M26" s="78"/>
      <c r="N26" s="78"/>
    </row>
    <row r="27" spans="1:14" s="70" customFormat="1" ht="18.75" thickBot="1" x14ac:dyDescent="0.25"/>
    <row r="28" spans="1:14" s="181" customFormat="1" ht="23.1" customHeight="1" thickBot="1" x14ac:dyDescent="0.25">
      <c r="A28" s="252" t="s">
        <v>38</v>
      </c>
      <c r="B28" s="179" t="s">
        <v>105</v>
      </c>
      <c r="C28" s="179" t="s">
        <v>5</v>
      </c>
      <c r="D28" s="179" t="s">
        <v>6</v>
      </c>
      <c r="E28" s="180" t="s">
        <v>2</v>
      </c>
      <c r="F28" s="180" t="s">
        <v>3</v>
      </c>
      <c r="G28" s="180" t="s">
        <v>4</v>
      </c>
      <c r="H28" s="180" t="s">
        <v>8</v>
      </c>
      <c r="I28" s="180" t="s">
        <v>102</v>
      </c>
      <c r="J28" s="180" t="s">
        <v>1</v>
      </c>
      <c r="K28" s="180" t="s">
        <v>7</v>
      </c>
      <c r="L28" s="176" t="s">
        <v>0</v>
      </c>
      <c r="N28" s="178" t="s">
        <v>9</v>
      </c>
    </row>
    <row r="29" spans="1:14" s="89" customFormat="1" ht="17.45" customHeight="1" x14ac:dyDescent="0.2">
      <c r="A29" s="85">
        <v>1</v>
      </c>
      <c r="B29" s="297" t="s">
        <v>51</v>
      </c>
      <c r="C29" s="87">
        <v>2</v>
      </c>
      <c r="D29" s="87">
        <v>3</v>
      </c>
      <c r="E29" s="88">
        <v>191</v>
      </c>
      <c r="F29" s="88">
        <v>157</v>
      </c>
      <c r="G29" s="88">
        <v>203</v>
      </c>
      <c r="H29" s="88">
        <v>137</v>
      </c>
      <c r="I29" s="184"/>
      <c r="J29" s="92">
        <f t="shared" ref="J29:J40" si="5">SUM(E29:H29)+24-MIN(E29:H29)</f>
        <v>575</v>
      </c>
      <c r="K29" s="165">
        <f>MAX(E29:H29)</f>
        <v>203</v>
      </c>
      <c r="L29" s="162">
        <f>(SUM(E29:H29)-MIN(E29:H29))/3</f>
        <v>183.66666666666666</v>
      </c>
      <c r="N29" s="128">
        <f t="shared" ref="N29:N40" si="6">J29/10+I29</f>
        <v>57.5</v>
      </c>
    </row>
    <row r="30" spans="1:14" s="70" customFormat="1" ht="17.45" customHeight="1" x14ac:dyDescent="0.2">
      <c r="A30" s="85">
        <v>2</v>
      </c>
      <c r="B30" s="90" t="s">
        <v>55</v>
      </c>
      <c r="C30" s="91">
        <v>4</v>
      </c>
      <c r="D30" s="91">
        <v>3</v>
      </c>
      <c r="E30" s="92">
        <v>181</v>
      </c>
      <c r="F30" s="92">
        <v>156</v>
      </c>
      <c r="G30" s="92">
        <v>190</v>
      </c>
      <c r="H30" s="92">
        <v>180</v>
      </c>
      <c r="I30" s="92"/>
      <c r="J30" s="92">
        <f t="shared" si="5"/>
        <v>575</v>
      </c>
      <c r="K30" s="92">
        <f t="shared" ref="K30:K40" si="7">MAX(E30:H30)</f>
        <v>190</v>
      </c>
      <c r="L30" s="163">
        <f t="shared" ref="L30:L40" si="8">(SUM(E30:H30)-MIN(E30:H30))/3</f>
        <v>183.66666666666666</v>
      </c>
      <c r="M30" s="94"/>
      <c r="N30" s="134">
        <f t="shared" si="6"/>
        <v>57.5</v>
      </c>
    </row>
    <row r="31" spans="1:14" s="21" customFormat="1" ht="17.45" customHeight="1" x14ac:dyDescent="0.2">
      <c r="A31" s="85">
        <v>3</v>
      </c>
      <c r="B31" s="90" t="s">
        <v>17</v>
      </c>
      <c r="C31" s="91">
        <v>3</v>
      </c>
      <c r="D31" s="91">
        <v>1</v>
      </c>
      <c r="E31" s="92">
        <v>191</v>
      </c>
      <c r="F31" s="92">
        <v>159</v>
      </c>
      <c r="G31" s="92">
        <v>144</v>
      </c>
      <c r="H31" s="92">
        <v>178</v>
      </c>
      <c r="I31" s="92"/>
      <c r="J31" s="92">
        <f t="shared" si="5"/>
        <v>552</v>
      </c>
      <c r="K31" s="92">
        <f t="shared" si="7"/>
        <v>191</v>
      </c>
      <c r="L31" s="163">
        <f t="shared" si="8"/>
        <v>176</v>
      </c>
      <c r="M31" s="89"/>
      <c r="N31" s="134">
        <f t="shared" si="6"/>
        <v>55.2</v>
      </c>
    </row>
    <row r="32" spans="1:14" s="94" customFormat="1" ht="17.45" customHeight="1" x14ac:dyDescent="0.2">
      <c r="A32" s="85">
        <v>4</v>
      </c>
      <c r="B32" s="90" t="s">
        <v>12</v>
      </c>
      <c r="C32" s="91">
        <v>4</v>
      </c>
      <c r="D32" s="91">
        <v>1</v>
      </c>
      <c r="E32" s="92">
        <v>133</v>
      </c>
      <c r="F32" s="92">
        <v>129</v>
      </c>
      <c r="G32" s="92">
        <v>120</v>
      </c>
      <c r="H32" s="127">
        <v>220</v>
      </c>
      <c r="I32" s="92"/>
      <c r="J32" s="92">
        <f t="shared" si="5"/>
        <v>506</v>
      </c>
      <c r="K32" s="127">
        <f t="shared" si="7"/>
        <v>220</v>
      </c>
      <c r="L32" s="163">
        <f t="shared" si="8"/>
        <v>160.66666666666666</v>
      </c>
      <c r="M32" s="21"/>
      <c r="N32" s="134">
        <f t="shared" si="6"/>
        <v>50.6</v>
      </c>
    </row>
    <row r="33" spans="1:14" s="89" customFormat="1" ht="17.45" customHeight="1" x14ac:dyDescent="0.2">
      <c r="A33" s="85">
        <v>5</v>
      </c>
      <c r="B33" s="90" t="s">
        <v>61</v>
      </c>
      <c r="C33" s="91">
        <v>1</v>
      </c>
      <c r="D33" s="91">
        <v>2</v>
      </c>
      <c r="E33" s="92">
        <v>160</v>
      </c>
      <c r="F33" s="92">
        <v>133</v>
      </c>
      <c r="G33" s="92">
        <v>123</v>
      </c>
      <c r="H33" s="92">
        <v>179</v>
      </c>
      <c r="I33" s="92"/>
      <c r="J33" s="92">
        <f t="shared" si="5"/>
        <v>496</v>
      </c>
      <c r="K33" s="92">
        <f t="shared" si="7"/>
        <v>179</v>
      </c>
      <c r="L33" s="163">
        <f t="shared" si="8"/>
        <v>157.33333333333334</v>
      </c>
      <c r="M33" s="70"/>
      <c r="N33" s="134">
        <f t="shared" si="6"/>
        <v>49.6</v>
      </c>
    </row>
    <row r="34" spans="1:14" s="89" customFormat="1" ht="17.45" customHeight="1" x14ac:dyDescent="0.2">
      <c r="A34" s="85">
        <v>6</v>
      </c>
      <c r="B34" s="90" t="s">
        <v>11</v>
      </c>
      <c r="C34" s="91">
        <v>3</v>
      </c>
      <c r="D34" s="91">
        <v>3</v>
      </c>
      <c r="E34" s="92">
        <v>119</v>
      </c>
      <c r="F34" s="92">
        <v>144</v>
      </c>
      <c r="G34" s="92">
        <v>147</v>
      </c>
      <c r="H34" s="92">
        <v>179</v>
      </c>
      <c r="I34" s="92"/>
      <c r="J34" s="92">
        <f t="shared" si="5"/>
        <v>494</v>
      </c>
      <c r="K34" s="92">
        <f t="shared" si="7"/>
        <v>179</v>
      </c>
      <c r="L34" s="163">
        <f t="shared" si="8"/>
        <v>156.66666666666666</v>
      </c>
      <c r="N34" s="134">
        <f t="shared" si="6"/>
        <v>49.4</v>
      </c>
    </row>
    <row r="35" spans="1:14" s="89" customFormat="1" ht="17.45" customHeight="1" x14ac:dyDescent="0.2">
      <c r="A35" s="85">
        <v>7</v>
      </c>
      <c r="B35" s="90" t="s">
        <v>10</v>
      </c>
      <c r="C35" s="91">
        <v>1</v>
      </c>
      <c r="D35" s="91">
        <v>3</v>
      </c>
      <c r="E35" s="92">
        <v>156</v>
      </c>
      <c r="F35" s="92">
        <v>131</v>
      </c>
      <c r="G35" s="92">
        <v>177</v>
      </c>
      <c r="H35" s="92">
        <v>137</v>
      </c>
      <c r="I35" s="92"/>
      <c r="J35" s="92">
        <f t="shared" si="5"/>
        <v>494</v>
      </c>
      <c r="K35" s="92">
        <f t="shared" si="7"/>
        <v>177</v>
      </c>
      <c r="L35" s="163">
        <f t="shared" si="8"/>
        <v>156.66666666666666</v>
      </c>
      <c r="M35" s="70"/>
      <c r="N35" s="134">
        <f t="shared" si="6"/>
        <v>49.4</v>
      </c>
    </row>
    <row r="36" spans="1:14" s="89" customFormat="1" ht="17.45" customHeight="1" x14ac:dyDescent="0.2">
      <c r="A36" s="85">
        <v>8</v>
      </c>
      <c r="B36" s="90" t="s">
        <v>49</v>
      </c>
      <c r="C36" s="91">
        <v>2</v>
      </c>
      <c r="D36" s="91">
        <v>2</v>
      </c>
      <c r="E36" s="92">
        <v>141</v>
      </c>
      <c r="F36" s="92">
        <v>155</v>
      </c>
      <c r="G36" s="92">
        <v>154</v>
      </c>
      <c r="H36" s="92">
        <v>140</v>
      </c>
      <c r="I36" s="92"/>
      <c r="J36" s="92">
        <f t="shared" si="5"/>
        <v>474</v>
      </c>
      <c r="K36" s="92">
        <f t="shared" si="7"/>
        <v>155</v>
      </c>
      <c r="L36" s="163">
        <f t="shared" si="8"/>
        <v>150</v>
      </c>
      <c r="N36" s="134">
        <f t="shared" si="6"/>
        <v>47.4</v>
      </c>
    </row>
    <row r="37" spans="1:14" s="89" customFormat="1" ht="17.45" customHeight="1" x14ac:dyDescent="0.2">
      <c r="A37" s="85">
        <v>9</v>
      </c>
      <c r="B37" s="86" t="s">
        <v>50</v>
      </c>
      <c r="C37" s="87">
        <v>1</v>
      </c>
      <c r="D37" s="87">
        <v>2</v>
      </c>
      <c r="E37" s="88">
        <v>134</v>
      </c>
      <c r="F37" s="88">
        <v>143</v>
      </c>
      <c r="G37" s="88">
        <v>150</v>
      </c>
      <c r="H37" s="88">
        <v>137</v>
      </c>
      <c r="I37" s="92"/>
      <c r="J37" s="92">
        <f t="shared" si="5"/>
        <v>454</v>
      </c>
      <c r="K37" s="92">
        <f t="shared" si="7"/>
        <v>150</v>
      </c>
      <c r="L37" s="163">
        <f t="shared" si="8"/>
        <v>143.33333333333334</v>
      </c>
      <c r="M37" s="70"/>
      <c r="N37" s="134">
        <f t="shared" si="6"/>
        <v>45.4</v>
      </c>
    </row>
    <row r="38" spans="1:14" s="70" customFormat="1" ht="17.45" customHeight="1" x14ac:dyDescent="0.2">
      <c r="A38" s="85">
        <v>10</v>
      </c>
      <c r="B38" s="86" t="s">
        <v>74</v>
      </c>
      <c r="C38" s="87">
        <v>3</v>
      </c>
      <c r="D38" s="87">
        <v>2</v>
      </c>
      <c r="E38" s="88">
        <v>119</v>
      </c>
      <c r="F38" s="88">
        <v>119</v>
      </c>
      <c r="G38" s="88">
        <v>149</v>
      </c>
      <c r="H38" s="88">
        <v>116</v>
      </c>
      <c r="I38" s="92"/>
      <c r="J38" s="92">
        <f t="shared" si="5"/>
        <v>411</v>
      </c>
      <c r="K38" s="92">
        <f t="shared" si="7"/>
        <v>149</v>
      </c>
      <c r="L38" s="163">
        <f t="shared" si="8"/>
        <v>129</v>
      </c>
      <c r="M38" s="89"/>
      <c r="N38" s="134">
        <f t="shared" si="6"/>
        <v>41.1</v>
      </c>
    </row>
    <row r="39" spans="1:14" s="70" customFormat="1" ht="17.45" customHeight="1" x14ac:dyDescent="0.2">
      <c r="A39" s="85">
        <v>11</v>
      </c>
      <c r="B39" s="86" t="s">
        <v>40</v>
      </c>
      <c r="C39" s="87">
        <v>1</v>
      </c>
      <c r="D39" s="87">
        <v>3</v>
      </c>
      <c r="E39" s="88">
        <v>81</v>
      </c>
      <c r="F39" s="88">
        <v>138</v>
      </c>
      <c r="G39" s="88">
        <v>111</v>
      </c>
      <c r="H39" s="88">
        <v>101</v>
      </c>
      <c r="I39" s="92"/>
      <c r="J39" s="92">
        <f t="shared" si="5"/>
        <v>374</v>
      </c>
      <c r="K39" s="92">
        <f t="shared" si="7"/>
        <v>138</v>
      </c>
      <c r="L39" s="163">
        <f t="shared" si="8"/>
        <v>116.66666666666667</v>
      </c>
      <c r="M39" s="89"/>
      <c r="N39" s="134">
        <f t="shared" si="6"/>
        <v>37.4</v>
      </c>
    </row>
    <row r="40" spans="1:14" s="70" customFormat="1" ht="17.45" customHeight="1" thickBot="1" x14ac:dyDescent="0.25">
      <c r="A40" s="109">
        <v>12</v>
      </c>
      <c r="B40" s="96" t="s">
        <v>64</v>
      </c>
      <c r="C40" s="97">
        <v>3</v>
      </c>
      <c r="D40" s="97">
        <v>1</v>
      </c>
      <c r="E40" s="98">
        <v>91</v>
      </c>
      <c r="F40" s="98">
        <v>106</v>
      </c>
      <c r="G40" s="98">
        <v>93</v>
      </c>
      <c r="H40" s="98">
        <v>139</v>
      </c>
      <c r="I40" s="98"/>
      <c r="J40" s="98">
        <f t="shared" si="5"/>
        <v>362</v>
      </c>
      <c r="K40" s="98">
        <f t="shared" si="7"/>
        <v>139</v>
      </c>
      <c r="L40" s="164">
        <f t="shared" si="8"/>
        <v>112.66666666666667</v>
      </c>
      <c r="N40" s="160">
        <f t="shared" si="6"/>
        <v>36.200000000000003</v>
      </c>
    </row>
    <row r="42" spans="1:14" ht="21" x14ac:dyDescent="0.2">
      <c r="A42" s="50"/>
      <c r="B42" s="99" t="str">
        <f>B29</f>
        <v>Клюева Наталья</v>
      </c>
      <c r="C42" s="73" t="s">
        <v>41</v>
      </c>
      <c r="D42" s="74">
        <v>57.5</v>
      </c>
      <c r="E42" s="100" t="s">
        <v>58</v>
      </c>
      <c r="F42" s="76"/>
      <c r="G42" s="76"/>
      <c r="H42" s="76"/>
      <c r="L42" s="50"/>
    </row>
    <row r="43" spans="1:14" ht="21" x14ac:dyDescent="0.2">
      <c r="A43" s="50"/>
      <c r="B43" s="102" t="str">
        <f>B32</f>
        <v>Дикушникова Ольга</v>
      </c>
      <c r="C43" s="80" t="s">
        <v>41</v>
      </c>
      <c r="D43" s="81">
        <f>K32</f>
        <v>220</v>
      </c>
      <c r="E43" s="103" t="s">
        <v>80</v>
      </c>
      <c r="F43" s="25"/>
      <c r="G43" s="83"/>
      <c r="H43" s="83"/>
      <c r="L43" s="50"/>
    </row>
    <row r="44" spans="1:14" ht="21" x14ac:dyDescent="0.2">
      <c r="A44" s="50"/>
      <c r="B44" s="99"/>
      <c r="C44" s="73"/>
      <c r="D44" s="74"/>
      <c r="E44" s="100"/>
      <c r="F44" s="76"/>
      <c r="G44" s="76"/>
      <c r="H44" s="76"/>
      <c r="L44" s="5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F33" sqref="F33"/>
    </sheetView>
  </sheetViews>
  <sheetFormatPr defaultColWidth="8.85546875" defaultRowHeight="12.75" x14ac:dyDescent="0.2"/>
  <cols>
    <col min="1" max="1" width="4.42578125" style="101" bestFit="1" customWidth="1"/>
    <col min="2" max="2" width="30.28515625" style="50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23"/>
      <c r="M1" s="49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24"/>
      <c r="M2" s="49"/>
      <c r="N2" s="49"/>
    </row>
    <row r="3" spans="1:14" ht="21.75" thickBot="1" x14ac:dyDescent="0.25">
      <c r="A3" s="356" t="s">
        <v>70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24"/>
      <c r="M3" s="49"/>
      <c r="N3" s="49"/>
    </row>
    <row r="4" spans="1:14" s="177" customFormat="1" ht="23.1" customHeight="1" thickBot="1" x14ac:dyDescent="0.25">
      <c r="A4" s="252" t="s">
        <v>38</v>
      </c>
      <c r="B4" s="174" t="s">
        <v>105</v>
      </c>
      <c r="C4" s="179" t="s">
        <v>5</v>
      </c>
      <c r="D4" s="179" t="s">
        <v>6</v>
      </c>
      <c r="E4" s="180" t="s">
        <v>2</v>
      </c>
      <c r="F4" s="180" t="s">
        <v>3</v>
      </c>
      <c r="G4" s="180" t="s">
        <v>4</v>
      </c>
      <c r="H4" s="180" t="s">
        <v>8</v>
      </c>
      <c r="I4" s="175" t="s">
        <v>102</v>
      </c>
      <c r="J4" s="180" t="s">
        <v>1</v>
      </c>
      <c r="K4" s="180" t="s">
        <v>7</v>
      </c>
      <c r="L4" s="182" t="s">
        <v>0</v>
      </c>
      <c r="N4" s="183" t="s">
        <v>9</v>
      </c>
    </row>
    <row r="5" spans="1:14" s="55" customFormat="1" ht="17.45" customHeight="1" x14ac:dyDescent="0.2">
      <c r="A5" s="51">
        <v>1</v>
      </c>
      <c r="B5" s="52" t="s">
        <v>37</v>
      </c>
      <c r="C5" s="53">
        <v>4</v>
      </c>
      <c r="D5" s="53">
        <v>1</v>
      </c>
      <c r="E5" s="54">
        <v>210</v>
      </c>
      <c r="F5" s="54">
        <v>171</v>
      </c>
      <c r="G5" s="54">
        <v>203</v>
      </c>
      <c r="H5" s="54">
        <v>209</v>
      </c>
      <c r="I5" s="54">
        <v>5</v>
      </c>
      <c r="J5" s="118">
        <f>SUM(E5:H5)-MIN(E5:H5)</f>
        <v>622</v>
      </c>
      <c r="K5" s="54">
        <f>MAX(E5:H5)</f>
        <v>210</v>
      </c>
      <c r="L5" s="158">
        <f>ROUND(J5/3,1)</f>
        <v>207.3</v>
      </c>
      <c r="N5" s="159">
        <f>J5/10+I5</f>
        <v>67.2</v>
      </c>
    </row>
    <row r="6" spans="1:14" s="55" customFormat="1" ht="17.45" customHeight="1" x14ac:dyDescent="0.2">
      <c r="A6" s="57">
        <f>A5+1</f>
        <v>2</v>
      </c>
      <c r="B6" s="58" t="s">
        <v>28</v>
      </c>
      <c r="C6" s="59">
        <v>2</v>
      </c>
      <c r="D6" s="59">
        <v>1</v>
      </c>
      <c r="E6" s="60">
        <v>203</v>
      </c>
      <c r="F6" s="60">
        <v>203</v>
      </c>
      <c r="G6" s="60">
        <v>208</v>
      </c>
      <c r="H6" s="60">
        <v>175</v>
      </c>
      <c r="I6" s="60">
        <v>5</v>
      </c>
      <c r="J6" s="60">
        <f t="shared" ref="J6:J22" si="0">SUM(E6:H6)-MIN(E6:H6)</f>
        <v>614</v>
      </c>
      <c r="K6" s="60">
        <f>MAX(E6:H6)</f>
        <v>208</v>
      </c>
      <c r="L6" s="61">
        <f>ROUND(J6/3,1)</f>
        <v>204.7</v>
      </c>
      <c r="N6" s="62">
        <f t="shared" ref="N6:N22" si="1">J6/10+I6</f>
        <v>66.400000000000006</v>
      </c>
    </row>
    <row r="7" spans="1:14" s="55" customFormat="1" ht="17.45" customHeight="1" x14ac:dyDescent="0.2">
      <c r="A7" s="57">
        <f t="shared" ref="A7:A22" si="2">A6+1</f>
        <v>3</v>
      </c>
      <c r="B7" s="58" t="s">
        <v>16</v>
      </c>
      <c r="C7" s="59">
        <v>2</v>
      </c>
      <c r="D7" s="59">
        <v>2</v>
      </c>
      <c r="E7" s="60">
        <v>199</v>
      </c>
      <c r="F7" s="60">
        <v>210</v>
      </c>
      <c r="G7" s="60">
        <v>200</v>
      </c>
      <c r="H7" s="60">
        <v>135</v>
      </c>
      <c r="I7" s="60">
        <v>5</v>
      </c>
      <c r="J7" s="60">
        <f t="shared" si="0"/>
        <v>609</v>
      </c>
      <c r="K7" s="60">
        <f t="shared" ref="K7:K22" si="3">MAX(E7:H7)</f>
        <v>210</v>
      </c>
      <c r="L7" s="61">
        <f t="shared" ref="L7:L13" si="4">ROUND(J7/3,1)</f>
        <v>203</v>
      </c>
      <c r="N7" s="62">
        <f t="shared" si="1"/>
        <v>65.900000000000006</v>
      </c>
    </row>
    <row r="8" spans="1:14" s="55" customFormat="1" ht="17.45" customHeight="1" x14ac:dyDescent="0.2">
      <c r="A8" s="57">
        <f t="shared" si="2"/>
        <v>4</v>
      </c>
      <c r="B8" s="58" t="s">
        <v>52</v>
      </c>
      <c r="C8" s="59">
        <v>3</v>
      </c>
      <c r="D8" s="59">
        <v>3</v>
      </c>
      <c r="E8" s="120">
        <v>215</v>
      </c>
      <c r="F8" s="60">
        <v>181</v>
      </c>
      <c r="G8" s="60">
        <v>210</v>
      </c>
      <c r="H8" s="60">
        <v>158</v>
      </c>
      <c r="I8" s="60">
        <v>5</v>
      </c>
      <c r="J8" s="60">
        <f t="shared" si="0"/>
        <v>606</v>
      </c>
      <c r="K8" s="63">
        <f t="shared" si="3"/>
        <v>215</v>
      </c>
      <c r="L8" s="61">
        <f t="shared" si="4"/>
        <v>202</v>
      </c>
      <c r="N8" s="62">
        <f t="shared" si="1"/>
        <v>65.599999999999994</v>
      </c>
    </row>
    <row r="9" spans="1:14" s="55" customFormat="1" ht="17.45" customHeight="1" x14ac:dyDescent="0.2">
      <c r="A9" s="57">
        <f t="shared" si="2"/>
        <v>5</v>
      </c>
      <c r="B9" s="58" t="s">
        <v>48</v>
      </c>
      <c r="C9" s="59">
        <v>3</v>
      </c>
      <c r="D9" s="59">
        <v>1</v>
      </c>
      <c r="E9" s="60">
        <v>213</v>
      </c>
      <c r="F9" s="60">
        <v>189</v>
      </c>
      <c r="G9" s="60">
        <v>190</v>
      </c>
      <c r="H9" s="60">
        <v>177</v>
      </c>
      <c r="I9" s="60"/>
      <c r="J9" s="60">
        <f t="shared" si="0"/>
        <v>592</v>
      </c>
      <c r="K9" s="60">
        <f t="shared" si="3"/>
        <v>213</v>
      </c>
      <c r="L9" s="61">
        <f t="shared" si="4"/>
        <v>197.3</v>
      </c>
      <c r="N9" s="62">
        <f t="shared" si="1"/>
        <v>59.2</v>
      </c>
    </row>
    <row r="10" spans="1:14" s="55" customFormat="1" ht="17.45" customHeight="1" x14ac:dyDescent="0.2">
      <c r="A10" s="57">
        <f t="shared" si="2"/>
        <v>6</v>
      </c>
      <c r="B10" s="58" t="s">
        <v>13</v>
      </c>
      <c r="C10" s="59">
        <v>1</v>
      </c>
      <c r="D10" s="59">
        <v>3</v>
      </c>
      <c r="E10" s="60">
        <v>191</v>
      </c>
      <c r="F10" s="60">
        <v>163</v>
      </c>
      <c r="G10" s="60">
        <v>135</v>
      </c>
      <c r="H10" s="60">
        <v>208</v>
      </c>
      <c r="I10" s="60"/>
      <c r="J10" s="60">
        <f t="shared" si="0"/>
        <v>562</v>
      </c>
      <c r="K10" s="60">
        <f t="shared" si="3"/>
        <v>208</v>
      </c>
      <c r="L10" s="61">
        <f t="shared" si="4"/>
        <v>187.3</v>
      </c>
      <c r="N10" s="62">
        <f t="shared" si="1"/>
        <v>56.2</v>
      </c>
    </row>
    <row r="11" spans="1:14" s="55" customFormat="1" ht="17.45" customHeight="1" x14ac:dyDescent="0.2">
      <c r="A11" s="57">
        <f t="shared" si="2"/>
        <v>7</v>
      </c>
      <c r="B11" s="58" t="s">
        <v>47</v>
      </c>
      <c r="C11" s="59">
        <v>2</v>
      </c>
      <c r="D11" s="59">
        <v>1</v>
      </c>
      <c r="E11" s="60">
        <v>166</v>
      </c>
      <c r="F11" s="60">
        <v>151</v>
      </c>
      <c r="G11" s="60">
        <v>183</v>
      </c>
      <c r="H11" s="60">
        <v>202</v>
      </c>
      <c r="I11" s="60"/>
      <c r="J11" s="60">
        <f t="shared" si="0"/>
        <v>551</v>
      </c>
      <c r="K11" s="60">
        <f t="shared" si="3"/>
        <v>202</v>
      </c>
      <c r="L11" s="61">
        <f t="shared" si="4"/>
        <v>183.7</v>
      </c>
      <c r="N11" s="62">
        <f t="shared" si="1"/>
        <v>55.1</v>
      </c>
    </row>
    <row r="12" spans="1:14" s="55" customFormat="1" ht="17.45" customHeight="1" x14ac:dyDescent="0.2">
      <c r="A12" s="57">
        <f t="shared" si="2"/>
        <v>8</v>
      </c>
      <c r="B12" s="58" t="s">
        <v>15</v>
      </c>
      <c r="C12" s="59">
        <v>2</v>
      </c>
      <c r="D12" s="59">
        <v>3</v>
      </c>
      <c r="E12" s="60">
        <v>184</v>
      </c>
      <c r="F12" s="60">
        <v>185</v>
      </c>
      <c r="G12" s="60">
        <v>177</v>
      </c>
      <c r="H12" s="60">
        <v>163</v>
      </c>
      <c r="I12" s="60"/>
      <c r="J12" s="60">
        <f t="shared" si="0"/>
        <v>546</v>
      </c>
      <c r="K12" s="60">
        <f t="shared" si="3"/>
        <v>185</v>
      </c>
      <c r="L12" s="61">
        <f t="shared" si="4"/>
        <v>182</v>
      </c>
      <c r="N12" s="62">
        <f t="shared" si="1"/>
        <v>54.6</v>
      </c>
    </row>
    <row r="13" spans="1:14" s="55" customFormat="1" ht="17.45" customHeight="1" x14ac:dyDescent="0.2">
      <c r="A13" s="57">
        <f t="shared" si="2"/>
        <v>9</v>
      </c>
      <c r="B13" s="58" t="s">
        <v>72</v>
      </c>
      <c r="C13" s="59">
        <v>2</v>
      </c>
      <c r="D13" s="59">
        <v>3</v>
      </c>
      <c r="E13" s="60">
        <v>178</v>
      </c>
      <c r="F13" s="60">
        <v>168</v>
      </c>
      <c r="G13" s="60">
        <v>190</v>
      </c>
      <c r="H13" s="60">
        <v>172</v>
      </c>
      <c r="I13" s="60"/>
      <c r="J13" s="60">
        <f t="shared" si="0"/>
        <v>540</v>
      </c>
      <c r="K13" s="60">
        <f t="shared" si="3"/>
        <v>190</v>
      </c>
      <c r="L13" s="61">
        <f t="shared" si="4"/>
        <v>180</v>
      </c>
      <c r="N13" s="62">
        <f t="shared" si="1"/>
        <v>54</v>
      </c>
    </row>
    <row r="14" spans="1:14" s="55" customFormat="1" ht="17.45" customHeight="1" x14ac:dyDescent="0.2">
      <c r="A14" s="57">
        <f t="shared" si="2"/>
        <v>10</v>
      </c>
      <c r="B14" s="58" t="s">
        <v>63</v>
      </c>
      <c r="C14" s="59">
        <v>1</v>
      </c>
      <c r="D14" s="59">
        <v>2</v>
      </c>
      <c r="E14" s="60">
        <v>190</v>
      </c>
      <c r="F14" s="60">
        <v>160</v>
      </c>
      <c r="G14" s="60">
        <v>158</v>
      </c>
      <c r="H14" s="60">
        <v>167</v>
      </c>
      <c r="I14" s="60"/>
      <c r="J14" s="60">
        <f t="shared" si="0"/>
        <v>517</v>
      </c>
      <c r="K14" s="60">
        <f t="shared" si="3"/>
        <v>190</v>
      </c>
      <c r="L14" s="61">
        <f>ROUND(J14/3,1)</f>
        <v>172.3</v>
      </c>
      <c r="N14" s="62">
        <f t="shared" si="1"/>
        <v>51.7</v>
      </c>
    </row>
    <row r="15" spans="1:14" s="55" customFormat="1" ht="17.45" customHeight="1" x14ac:dyDescent="0.2">
      <c r="A15" s="57">
        <f t="shared" si="2"/>
        <v>11</v>
      </c>
      <c r="B15" s="64" t="s">
        <v>60</v>
      </c>
      <c r="C15" s="59">
        <v>4</v>
      </c>
      <c r="D15" s="59">
        <v>1</v>
      </c>
      <c r="E15" s="60">
        <v>155</v>
      </c>
      <c r="F15" s="60">
        <v>159</v>
      </c>
      <c r="G15" s="60">
        <v>189</v>
      </c>
      <c r="H15" s="60">
        <v>136</v>
      </c>
      <c r="I15" s="60"/>
      <c r="J15" s="60">
        <f t="shared" si="0"/>
        <v>503</v>
      </c>
      <c r="K15" s="60">
        <f t="shared" si="3"/>
        <v>189</v>
      </c>
      <c r="L15" s="61">
        <f t="shared" ref="L15:L22" si="5">ROUND(J15/3,1)</f>
        <v>167.7</v>
      </c>
      <c r="N15" s="62">
        <f t="shared" si="1"/>
        <v>50.3</v>
      </c>
    </row>
    <row r="16" spans="1:14" s="55" customFormat="1" ht="17.45" customHeight="1" x14ac:dyDescent="0.2">
      <c r="A16" s="57">
        <f t="shared" si="2"/>
        <v>12</v>
      </c>
      <c r="B16" s="64" t="s">
        <v>65</v>
      </c>
      <c r="C16" s="59">
        <v>1</v>
      </c>
      <c r="D16" s="59">
        <v>2</v>
      </c>
      <c r="E16" s="60">
        <v>177</v>
      </c>
      <c r="F16" s="60">
        <v>154</v>
      </c>
      <c r="G16" s="60">
        <v>137</v>
      </c>
      <c r="H16" s="60">
        <v>154</v>
      </c>
      <c r="I16" s="60"/>
      <c r="J16" s="60">
        <f t="shared" si="0"/>
        <v>485</v>
      </c>
      <c r="K16" s="60">
        <f t="shared" si="3"/>
        <v>177</v>
      </c>
      <c r="L16" s="61">
        <f t="shared" si="5"/>
        <v>161.69999999999999</v>
      </c>
      <c r="N16" s="62">
        <f t="shared" si="1"/>
        <v>48.5</v>
      </c>
    </row>
    <row r="17" spans="1:15" s="55" customFormat="1" ht="17.45" customHeight="1" x14ac:dyDescent="0.2">
      <c r="A17" s="57">
        <f t="shared" si="2"/>
        <v>13</v>
      </c>
      <c r="B17" s="64" t="s">
        <v>62</v>
      </c>
      <c r="C17" s="59">
        <v>1</v>
      </c>
      <c r="D17" s="59">
        <v>1</v>
      </c>
      <c r="E17" s="60">
        <v>142</v>
      </c>
      <c r="F17" s="60">
        <v>142</v>
      </c>
      <c r="G17" s="60">
        <v>188</v>
      </c>
      <c r="H17" s="60">
        <v>118</v>
      </c>
      <c r="I17" s="60"/>
      <c r="J17" s="60">
        <f t="shared" si="0"/>
        <v>472</v>
      </c>
      <c r="K17" s="60">
        <f t="shared" si="3"/>
        <v>188</v>
      </c>
      <c r="L17" s="61">
        <f t="shared" si="5"/>
        <v>157.30000000000001</v>
      </c>
      <c r="N17" s="62">
        <f t="shared" si="1"/>
        <v>47.2</v>
      </c>
    </row>
    <row r="18" spans="1:15" s="55" customFormat="1" ht="17.45" customHeight="1" x14ac:dyDescent="0.2">
      <c r="A18" s="57">
        <f t="shared" si="2"/>
        <v>14</v>
      </c>
      <c r="B18" s="64" t="s">
        <v>59</v>
      </c>
      <c r="C18" s="59">
        <v>2</v>
      </c>
      <c r="D18" s="59">
        <v>2</v>
      </c>
      <c r="E18" s="60">
        <v>134</v>
      </c>
      <c r="F18" s="60">
        <v>143</v>
      </c>
      <c r="G18" s="60">
        <v>155</v>
      </c>
      <c r="H18" s="60">
        <v>108</v>
      </c>
      <c r="I18" s="60"/>
      <c r="J18" s="60">
        <f t="shared" si="0"/>
        <v>432</v>
      </c>
      <c r="K18" s="60">
        <f t="shared" si="3"/>
        <v>155</v>
      </c>
      <c r="L18" s="61">
        <f t="shared" si="5"/>
        <v>144</v>
      </c>
      <c r="N18" s="62">
        <f t="shared" si="1"/>
        <v>43.2</v>
      </c>
    </row>
    <row r="19" spans="1:15" s="55" customFormat="1" ht="17.45" customHeight="1" x14ac:dyDescent="0.2">
      <c r="A19" s="57">
        <f t="shared" si="2"/>
        <v>15</v>
      </c>
      <c r="B19" s="64" t="s">
        <v>76</v>
      </c>
      <c r="C19" s="59">
        <v>1</v>
      </c>
      <c r="D19" s="59">
        <v>3</v>
      </c>
      <c r="E19" s="60">
        <v>160</v>
      </c>
      <c r="F19" s="60">
        <v>131</v>
      </c>
      <c r="G19" s="60">
        <v>138</v>
      </c>
      <c r="H19" s="60">
        <v>117</v>
      </c>
      <c r="I19" s="60"/>
      <c r="J19" s="60">
        <f t="shared" si="0"/>
        <v>429</v>
      </c>
      <c r="K19" s="60">
        <f t="shared" si="3"/>
        <v>160</v>
      </c>
      <c r="L19" s="61">
        <f t="shared" si="5"/>
        <v>143</v>
      </c>
      <c r="N19" s="62">
        <f t="shared" si="1"/>
        <v>42.9</v>
      </c>
    </row>
    <row r="20" spans="1:15" s="55" customFormat="1" ht="17.45" customHeight="1" x14ac:dyDescent="0.2">
      <c r="A20" s="57">
        <f t="shared" si="2"/>
        <v>16</v>
      </c>
      <c r="B20" s="64" t="s">
        <v>69</v>
      </c>
      <c r="C20" s="59">
        <v>3</v>
      </c>
      <c r="D20" s="59">
        <v>3</v>
      </c>
      <c r="E20" s="60">
        <v>104</v>
      </c>
      <c r="F20" s="60">
        <v>169</v>
      </c>
      <c r="G20" s="60">
        <v>148</v>
      </c>
      <c r="H20" s="60">
        <v>104</v>
      </c>
      <c r="I20" s="60"/>
      <c r="J20" s="60">
        <f t="shared" si="0"/>
        <v>421</v>
      </c>
      <c r="K20" s="60">
        <f t="shared" si="3"/>
        <v>169</v>
      </c>
      <c r="L20" s="61">
        <f t="shared" si="5"/>
        <v>140.30000000000001</v>
      </c>
      <c r="N20" s="62">
        <f t="shared" si="1"/>
        <v>42.1</v>
      </c>
    </row>
    <row r="21" spans="1:15" s="55" customFormat="1" ht="17.45" customHeight="1" x14ac:dyDescent="0.2">
      <c r="A21" s="57">
        <f t="shared" si="2"/>
        <v>17</v>
      </c>
      <c r="B21" s="64" t="s">
        <v>77</v>
      </c>
      <c r="C21" s="59">
        <v>3</v>
      </c>
      <c r="D21" s="59">
        <v>2</v>
      </c>
      <c r="E21" s="60">
        <v>90</v>
      </c>
      <c r="F21" s="60">
        <v>125</v>
      </c>
      <c r="G21" s="60">
        <v>145</v>
      </c>
      <c r="H21" s="60">
        <v>150</v>
      </c>
      <c r="I21" s="60"/>
      <c r="J21" s="60">
        <f t="shared" si="0"/>
        <v>420</v>
      </c>
      <c r="K21" s="60">
        <f t="shared" si="3"/>
        <v>150</v>
      </c>
      <c r="L21" s="61">
        <f t="shared" si="5"/>
        <v>140</v>
      </c>
      <c r="N21" s="62">
        <f t="shared" si="1"/>
        <v>42</v>
      </c>
    </row>
    <row r="22" spans="1:15" s="55" customFormat="1" ht="17.45" customHeight="1" thickBot="1" x14ac:dyDescent="0.25">
      <c r="A22" s="104">
        <f t="shared" si="2"/>
        <v>18</v>
      </c>
      <c r="B22" s="65" t="s">
        <v>56</v>
      </c>
      <c r="C22" s="66">
        <v>3</v>
      </c>
      <c r="D22" s="66">
        <v>3</v>
      </c>
      <c r="E22" s="67">
        <v>114</v>
      </c>
      <c r="F22" s="67">
        <v>155</v>
      </c>
      <c r="G22" s="67">
        <v>123</v>
      </c>
      <c r="H22" s="67">
        <v>111</v>
      </c>
      <c r="I22" s="67"/>
      <c r="J22" s="67">
        <f t="shared" si="0"/>
        <v>392</v>
      </c>
      <c r="K22" s="67">
        <f t="shared" si="3"/>
        <v>155</v>
      </c>
      <c r="L22" s="68">
        <f t="shared" si="5"/>
        <v>130.69999999999999</v>
      </c>
      <c r="N22" s="69">
        <f t="shared" si="1"/>
        <v>39.200000000000003</v>
      </c>
    </row>
    <row r="23" spans="1:15" s="70" customFormat="1" ht="18" x14ac:dyDescent="0.2"/>
    <row r="24" spans="1:15" s="78" customFormat="1" ht="21" x14ac:dyDescent="0.2">
      <c r="B24" s="72" t="s">
        <v>37</v>
      </c>
      <c r="C24" s="73" t="s">
        <v>41</v>
      </c>
      <c r="D24" s="74">
        <v>67.2</v>
      </c>
      <c r="E24" s="75" t="s">
        <v>58</v>
      </c>
      <c r="F24" s="76"/>
      <c r="G24" s="76"/>
      <c r="H24" s="76"/>
      <c r="I24" s="76"/>
      <c r="J24" s="80"/>
      <c r="K24" s="84"/>
    </row>
    <row r="25" spans="1:15" s="71" customFormat="1" ht="21" x14ac:dyDescent="0.2">
      <c r="B25" s="79" t="str">
        <f>B8</f>
        <v>Захаров Андрей</v>
      </c>
      <c r="C25" s="80" t="s">
        <v>41</v>
      </c>
      <c r="D25" s="81">
        <f>E8</f>
        <v>215</v>
      </c>
      <c r="E25" s="82" t="s">
        <v>80</v>
      </c>
      <c r="F25" s="25"/>
      <c r="G25" s="83"/>
      <c r="H25" s="83"/>
      <c r="I25" s="83"/>
      <c r="J25" s="73"/>
      <c r="K25" s="77"/>
    </row>
    <row r="26" spans="1:15" s="70" customFormat="1" ht="18.75" thickBot="1" x14ac:dyDescent="0.25"/>
    <row r="27" spans="1:15" s="20" customFormat="1" ht="23.1" customHeight="1" thickBot="1" x14ac:dyDescent="0.25">
      <c r="A27" s="252" t="s">
        <v>38</v>
      </c>
      <c r="B27" s="174" t="s">
        <v>105</v>
      </c>
      <c r="C27" s="179" t="s">
        <v>5</v>
      </c>
      <c r="D27" s="179" t="s">
        <v>6</v>
      </c>
      <c r="E27" s="180" t="s">
        <v>2</v>
      </c>
      <c r="F27" s="180" t="s">
        <v>3</v>
      </c>
      <c r="G27" s="180" t="s">
        <v>4</v>
      </c>
      <c r="H27" s="180" t="s">
        <v>8</v>
      </c>
      <c r="I27" s="175" t="s">
        <v>102</v>
      </c>
      <c r="J27" s="180" t="s">
        <v>1</v>
      </c>
      <c r="K27" s="180" t="s">
        <v>7</v>
      </c>
      <c r="L27" s="182" t="s">
        <v>0</v>
      </c>
      <c r="M27" s="181"/>
      <c r="N27" s="178" t="s">
        <v>9</v>
      </c>
      <c r="O27" s="70"/>
    </row>
    <row r="28" spans="1:15" s="89" customFormat="1" ht="17.45" customHeight="1" x14ac:dyDescent="0.2">
      <c r="A28" s="110">
        <v>1</v>
      </c>
      <c r="B28" s="111" t="s">
        <v>51</v>
      </c>
      <c r="C28" s="112">
        <v>3</v>
      </c>
      <c r="D28" s="112">
        <v>1</v>
      </c>
      <c r="E28" s="113">
        <v>188</v>
      </c>
      <c r="F28" s="113">
        <v>158</v>
      </c>
      <c r="G28" s="113">
        <v>191</v>
      </c>
      <c r="H28" s="113">
        <v>188</v>
      </c>
      <c r="I28" s="113"/>
      <c r="J28" s="92">
        <f t="shared" ref="J28:J39" si="6">SUM(E28:H28)+24-MIN(E28:H28)</f>
        <v>591</v>
      </c>
      <c r="K28" s="113">
        <f>MAX(E28:H28)</f>
        <v>191</v>
      </c>
      <c r="L28" s="93">
        <f>(SUM(E28:H28)-MIN(E28:H28))/3</f>
        <v>189</v>
      </c>
      <c r="N28" s="128">
        <f t="shared" ref="N28:N39" si="7">J28/10+I28</f>
        <v>59.1</v>
      </c>
      <c r="O28" s="70"/>
    </row>
    <row r="29" spans="1:15" s="70" customFormat="1" ht="17.45" customHeight="1" x14ac:dyDescent="0.2">
      <c r="A29" s="85">
        <f>A28+1</f>
        <v>2</v>
      </c>
      <c r="B29" s="90" t="s">
        <v>55</v>
      </c>
      <c r="C29" s="91">
        <v>4</v>
      </c>
      <c r="D29" s="91">
        <v>2</v>
      </c>
      <c r="E29" s="92">
        <v>166</v>
      </c>
      <c r="F29" s="92">
        <v>179</v>
      </c>
      <c r="G29" s="92">
        <v>190</v>
      </c>
      <c r="H29" s="92">
        <v>188</v>
      </c>
      <c r="I29" s="92"/>
      <c r="J29" s="92">
        <f t="shared" si="6"/>
        <v>581</v>
      </c>
      <c r="K29" s="92">
        <f>MAX(E29:H29)</f>
        <v>190</v>
      </c>
      <c r="L29" s="114">
        <f>(SUM(E29:H29)-MIN(E29:H29))/3</f>
        <v>185.66666666666666</v>
      </c>
      <c r="N29" s="134">
        <f t="shared" si="7"/>
        <v>58.1</v>
      </c>
    </row>
    <row r="30" spans="1:15" s="21" customFormat="1" ht="17.45" customHeight="1" x14ac:dyDescent="0.2">
      <c r="A30" s="85">
        <f>A29+1</f>
        <v>3</v>
      </c>
      <c r="B30" s="90" t="s">
        <v>61</v>
      </c>
      <c r="C30" s="91">
        <v>1</v>
      </c>
      <c r="D30" s="91">
        <v>1</v>
      </c>
      <c r="E30" s="92">
        <v>185</v>
      </c>
      <c r="F30" s="92">
        <v>137</v>
      </c>
      <c r="G30" s="92">
        <v>156</v>
      </c>
      <c r="H30" s="92">
        <v>175</v>
      </c>
      <c r="I30" s="92"/>
      <c r="J30" s="92">
        <f t="shared" si="6"/>
        <v>540</v>
      </c>
      <c r="K30" s="92">
        <f t="shared" ref="K30:K39" si="8">MAX(E30:H30)</f>
        <v>185</v>
      </c>
      <c r="L30" s="114">
        <f t="shared" ref="L30:L39" si="9">(SUM(E30:H30)-MIN(E30:H30))/3</f>
        <v>172</v>
      </c>
      <c r="N30" s="134">
        <f t="shared" si="7"/>
        <v>54</v>
      </c>
      <c r="O30" s="70"/>
    </row>
    <row r="31" spans="1:15" s="94" customFormat="1" ht="17.45" customHeight="1" x14ac:dyDescent="0.2">
      <c r="A31" s="85">
        <f>A30+1</f>
        <v>4</v>
      </c>
      <c r="B31" s="90" t="s">
        <v>17</v>
      </c>
      <c r="C31" s="91">
        <v>3</v>
      </c>
      <c r="D31" s="91">
        <v>2</v>
      </c>
      <c r="E31" s="92">
        <v>201</v>
      </c>
      <c r="F31" s="92">
        <v>154</v>
      </c>
      <c r="G31" s="92">
        <v>110</v>
      </c>
      <c r="H31" s="92">
        <v>158</v>
      </c>
      <c r="I31" s="92"/>
      <c r="J31" s="92">
        <f t="shared" si="6"/>
        <v>537</v>
      </c>
      <c r="K31" s="92">
        <f t="shared" si="8"/>
        <v>201</v>
      </c>
      <c r="L31" s="114">
        <f t="shared" si="9"/>
        <v>171</v>
      </c>
      <c r="N31" s="134">
        <f t="shared" si="7"/>
        <v>53.7</v>
      </c>
      <c r="O31" s="70"/>
    </row>
    <row r="32" spans="1:15" s="89" customFormat="1" ht="17.45" customHeight="1" x14ac:dyDescent="0.2">
      <c r="A32" s="85">
        <f>A31+1</f>
        <v>5</v>
      </c>
      <c r="B32" s="90" t="s">
        <v>11</v>
      </c>
      <c r="C32" s="91">
        <v>3</v>
      </c>
      <c r="D32" s="91">
        <v>2</v>
      </c>
      <c r="E32" s="92">
        <v>165</v>
      </c>
      <c r="F32" s="92">
        <v>164</v>
      </c>
      <c r="G32" s="92">
        <v>168</v>
      </c>
      <c r="H32" s="92">
        <v>153</v>
      </c>
      <c r="I32" s="92"/>
      <c r="J32" s="92">
        <f t="shared" si="6"/>
        <v>521</v>
      </c>
      <c r="K32" s="92">
        <f t="shared" si="8"/>
        <v>168</v>
      </c>
      <c r="L32" s="114">
        <f t="shared" si="9"/>
        <v>165.66666666666666</v>
      </c>
      <c r="N32" s="134">
        <f t="shared" si="7"/>
        <v>52.1</v>
      </c>
      <c r="O32" s="70"/>
    </row>
    <row r="33" spans="1:15" s="89" customFormat="1" ht="17.45" customHeight="1" x14ac:dyDescent="0.2">
      <c r="A33" s="85">
        <f t="shared" ref="A33:A39" si="10">A32+1</f>
        <v>6</v>
      </c>
      <c r="B33" s="90" t="s">
        <v>12</v>
      </c>
      <c r="C33" s="91">
        <v>4</v>
      </c>
      <c r="D33" s="91">
        <v>2</v>
      </c>
      <c r="E33" s="92">
        <v>139</v>
      </c>
      <c r="F33" s="127">
        <v>211</v>
      </c>
      <c r="G33" s="92">
        <v>133</v>
      </c>
      <c r="H33" s="92">
        <v>143</v>
      </c>
      <c r="I33" s="92"/>
      <c r="J33" s="92">
        <f t="shared" si="6"/>
        <v>517</v>
      </c>
      <c r="K33" s="95">
        <f t="shared" si="8"/>
        <v>211</v>
      </c>
      <c r="L33" s="114">
        <f t="shared" si="9"/>
        <v>164.33333333333334</v>
      </c>
      <c r="N33" s="134">
        <f t="shared" si="7"/>
        <v>51.7</v>
      </c>
      <c r="O33" s="70"/>
    </row>
    <row r="34" spans="1:15" s="89" customFormat="1" ht="17.45" customHeight="1" x14ac:dyDescent="0.2">
      <c r="A34" s="85">
        <f t="shared" si="10"/>
        <v>7</v>
      </c>
      <c r="B34" s="90" t="s">
        <v>49</v>
      </c>
      <c r="C34" s="91">
        <v>3</v>
      </c>
      <c r="D34" s="91">
        <v>1</v>
      </c>
      <c r="E34" s="92">
        <v>177</v>
      </c>
      <c r="F34" s="92">
        <v>141</v>
      </c>
      <c r="G34" s="92">
        <v>151</v>
      </c>
      <c r="H34" s="92">
        <v>138</v>
      </c>
      <c r="I34" s="92"/>
      <c r="J34" s="92">
        <f t="shared" si="6"/>
        <v>493</v>
      </c>
      <c r="K34" s="92">
        <f t="shared" si="8"/>
        <v>177</v>
      </c>
      <c r="L34" s="114">
        <f t="shared" si="9"/>
        <v>156.33333333333334</v>
      </c>
      <c r="N34" s="134">
        <f t="shared" si="7"/>
        <v>49.3</v>
      </c>
      <c r="O34" s="70"/>
    </row>
    <row r="35" spans="1:15" s="89" customFormat="1" ht="17.45" customHeight="1" x14ac:dyDescent="0.2">
      <c r="A35" s="85">
        <f t="shared" si="10"/>
        <v>8</v>
      </c>
      <c r="B35" s="90" t="s">
        <v>10</v>
      </c>
      <c r="C35" s="91">
        <v>4</v>
      </c>
      <c r="D35" s="91">
        <v>3</v>
      </c>
      <c r="E35" s="92">
        <v>158</v>
      </c>
      <c r="F35" s="92">
        <v>144</v>
      </c>
      <c r="G35" s="92">
        <v>145</v>
      </c>
      <c r="H35" s="92">
        <v>123</v>
      </c>
      <c r="I35" s="92"/>
      <c r="J35" s="92">
        <f t="shared" si="6"/>
        <v>471</v>
      </c>
      <c r="K35" s="92">
        <f t="shared" si="8"/>
        <v>158</v>
      </c>
      <c r="L35" s="114">
        <f t="shared" si="9"/>
        <v>149</v>
      </c>
      <c r="N35" s="134">
        <f t="shared" si="7"/>
        <v>47.1</v>
      </c>
      <c r="O35" s="70"/>
    </row>
    <row r="36" spans="1:15" s="89" customFormat="1" ht="17.45" customHeight="1" x14ac:dyDescent="0.2">
      <c r="A36" s="85">
        <f t="shared" si="10"/>
        <v>9</v>
      </c>
      <c r="B36" s="86" t="s">
        <v>50</v>
      </c>
      <c r="C36" s="87">
        <v>1</v>
      </c>
      <c r="D36" s="87">
        <v>2</v>
      </c>
      <c r="E36" s="88">
        <v>114</v>
      </c>
      <c r="F36" s="88">
        <v>164</v>
      </c>
      <c r="G36" s="88">
        <v>137</v>
      </c>
      <c r="H36" s="88">
        <v>141</v>
      </c>
      <c r="I36" s="92"/>
      <c r="J36" s="92">
        <f t="shared" si="6"/>
        <v>466</v>
      </c>
      <c r="K36" s="92">
        <f t="shared" si="8"/>
        <v>164</v>
      </c>
      <c r="L36" s="114">
        <f t="shared" si="9"/>
        <v>147.33333333333334</v>
      </c>
      <c r="N36" s="134">
        <f t="shared" si="7"/>
        <v>46.6</v>
      </c>
      <c r="O36" s="70"/>
    </row>
    <row r="37" spans="1:15" s="70" customFormat="1" ht="17.45" customHeight="1" x14ac:dyDescent="0.2">
      <c r="A37" s="85">
        <f t="shared" si="10"/>
        <v>10</v>
      </c>
      <c r="B37" s="86" t="s">
        <v>78</v>
      </c>
      <c r="C37" s="87">
        <v>1</v>
      </c>
      <c r="D37" s="87">
        <v>3</v>
      </c>
      <c r="E37" s="88">
        <v>140</v>
      </c>
      <c r="F37" s="88">
        <v>126</v>
      </c>
      <c r="G37" s="88">
        <v>152</v>
      </c>
      <c r="H37" s="88">
        <v>127</v>
      </c>
      <c r="I37" s="92"/>
      <c r="J37" s="92">
        <f t="shared" si="6"/>
        <v>443</v>
      </c>
      <c r="K37" s="92">
        <f t="shared" si="8"/>
        <v>152</v>
      </c>
      <c r="L37" s="114">
        <f t="shared" si="9"/>
        <v>139.66666666666666</v>
      </c>
      <c r="N37" s="134">
        <f t="shared" si="7"/>
        <v>44.3</v>
      </c>
    </row>
    <row r="38" spans="1:15" s="70" customFormat="1" ht="17.45" customHeight="1" x14ac:dyDescent="0.2">
      <c r="A38" s="85">
        <f t="shared" si="10"/>
        <v>11</v>
      </c>
      <c r="B38" s="86" t="s">
        <v>74</v>
      </c>
      <c r="C38" s="87">
        <v>1</v>
      </c>
      <c r="D38" s="87">
        <v>1</v>
      </c>
      <c r="E38" s="88">
        <v>118</v>
      </c>
      <c r="F38" s="88">
        <v>113</v>
      </c>
      <c r="G38" s="88">
        <v>137</v>
      </c>
      <c r="H38" s="88">
        <v>135</v>
      </c>
      <c r="I38" s="92"/>
      <c r="J38" s="92">
        <f t="shared" si="6"/>
        <v>414</v>
      </c>
      <c r="K38" s="92">
        <f>MAX(E38:H38)</f>
        <v>137</v>
      </c>
      <c r="L38" s="114">
        <f>(SUM(E38:H38)-MIN(E38:H38))/3</f>
        <v>130</v>
      </c>
      <c r="N38" s="134">
        <f t="shared" si="7"/>
        <v>41.4</v>
      </c>
    </row>
    <row r="39" spans="1:15" s="70" customFormat="1" ht="17.45" customHeight="1" thickBot="1" x14ac:dyDescent="0.25">
      <c r="A39" s="109">
        <f t="shared" si="10"/>
        <v>12</v>
      </c>
      <c r="B39" s="96" t="s">
        <v>64</v>
      </c>
      <c r="C39" s="97">
        <v>4</v>
      </c>
      <c r="D39" s="97">
        <v>3</v>
      </c>
      <c r="E39" s="98">
        <v>138</v>
      </c>
      <c r="F39" s="98">
        <v>117</v>
      </c>
      <c r="G39" s="98">
        <v>124</v>
      </c>
      <c r="H39" s="98">
        <v>111</v>
      </c>
      <c r="I39" s="98"/>
      <c r="J39" s="98">
        <f t="shared" si="6"/>
        <v>403</v>
      </c>
      <c r="K39" s="98">
        <f t="shared" si="8"/>
        <v>138</v>
      </c>
      <c r="L39" s="115">
        <f t="shared" si="9"/>
        <v>126.33333333333333</v>
      </c>
      <c r="N39" s="160">
        <f t="shared" si="7"/>
        <v>40.299999999999997</v>
      </c>
    </row>
    <row r="40" spans="1:15" ht="18" x14ac:dyDescent="0.2">
      <c r="O40" s="70"/>
    </row>
    <row r="41" spans="1:15" ht="21" x14ac:dyDescent="0.2">
      <c r="A41" s="50"/>
      <c r="B41" s="99" t="str">
        <f>B28</f>
        <v>Клюева Наталья</v>
      </c>
      <c r="C41" s="73" t="s">
        <v>41</v>
      </c>
      <c r="D41" s="74">
        <v>59.1</v>
      </c>
      <c r="E41" s="100" t="s">
        <v>58</v>
      </c>
      <c r="F41" s="76"/>
      <c r="G41" s="76"/>
      <c r="H41" s="76"/>
      <c r="L41" s="50"/>
      <c r="O41" s="70"/>
    </row>
    <row r="42" spans="1:15" ht="21" x14ac:dyDescent="0.2">
      <c r="A42" s="50"/>
      <c r="B42" s="116" t="str">
        <f>B33</f>
        <v>Дикушникова Ольга</v>
      </c>
      <c r="C42" s="80" t="s">
        <v>41</v>
      </c>
      <c r="D42" s="81">
        <f>F33</f>
        <v>211</v>
      </c>
      <c r="E42" s="103" t="s">
        <v>80</v>
      </c>
      <c r="F42" s="25"/>
      <c r="G42" s="83"/>
      <c r="H42" s="83"/>
      <c r="L42" s="50"/>
      <c r="O42" s="70"/>
    </row>
  </sheetData>
  <mergeCells count="3">
    <mergeCell ref="A1:K1"/>
    <mergeCell ref="A2:K2"/>
    <mergeCell ref="A3:K3"/>
  </mergeCells>
  <pageMargins left="0.75" right="0.75" top="1" bottom="1" header="0.5" footer="0.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D48" sqref="D48"/>
    </sheetView>
  </sheetViews>
  <sheetFormatPr defaultColWidth="8.85546875" defaultRowHeight="12.75" x14ac:dyDescent="0.2"/>
  <cols>
    <col min="1" max="1" width="4.7109375" style="101" bestFit="1" customWidth="1"/>
    <col min="2" max="2" width="30.28515625" style="101" bestFit="1" customWidth="1"/>
    <col min="3" max="3" width="9" style="50" bestFit="1" customWidth="1"/>
    <col min="4" max="4" width="11.28515625" style="50" bestFit="1" customWidth="1"/>
    <col min="5" max="8" width="8.5703125" style="50" bestFit="1" customWidth="1"/>
    <col min="9" max="9" width="12.42578125" style="50" bestFit="1" customWidth="1"/>
    <col min="10" max="10" width="8.85546875" style="50" bestFit="1" customWidth="1"/>
    <col min="11" max="11" width="13.140625" style="101" bestFit="1" customWidth="1"/>
    <col min="12" max="12" width="11.42578125" style="101" customWidth="1"/>
    <col min="13" max="13" width="3.28515625" style="223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5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23"/>
      <c r="M1" s="214"/>
      <c r="N1" s="49"/>
    </row>
    <row r="2" spans="1:15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24"/>
      <c r="M2" s="215"/>
      <c r="N2" s="49"/>
    </row>
    <row r="3" spans="1:15" ht="21" x14ac:dyDescent="0.2">
      <c r="A3" s="356" t="s">
        <v>85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24"/>
      <c r="M3" s="215"/>
      <c r="N3" s="49"/>
    </row>
    <row r="4" spans="1:15" ht="21" x14ac:dyDescent="0.2">
      <c r="A4" s="356" t="s">
        <v>93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195"/>
      <c r="M4" s="215"/>
      <c r="N4" s="49"/>
    </row>
    <row r="5" spans="1:15" ht="21.75" thickBo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49"/>
    </row>
    <row r="6" spans="1:15" s="177" customFormat="1" ht="23.1" customHeight="1" thickBot="1" x14ac:dyDescent="0.25">
      <c r="A6" s="258" t="s">
        <v>38</v>
      </c>
      <c r="B6" s="257" t="s">
        <v>105</v>
      </c>
      <c r="C6" s="259" t="s">
        <v>5</v>
      </c>
      <c r="D6" s="179" t="s">
        <v>6</v>
      </c>
      <c r="E6" s="180" t="s">
        <v>2</v>
      </c>
      <c r="F6" s="180" t="s">
        <v>3</v>
      </c>
      <c r="G6" s="180" t="s">
        <v>4</v>
      </c>
      <c r="H6" s="180" t="s">
        <v>8</v>
      </c>
      <c r="I6" s="175" t="s">
        <v>102</v>
      </c>
      <c r="J6" s="180" t="s">
        <v>1</v>
      </c>
      <c r="K6" s="180" t="s">
        <v>7</v>
      </c>
      <c r="L6" s="182" t="s">
        <v>0</v>
      </c>
      <c r="M6" s="253"/>
      <c r="N6" s="178" t="s">
        <v>9</v>
      </c>
    </row>
    <row r="7" spans="1:15" s="55" customFormat="1" ht="18" x14ac:dyDescent="0.2">
      <c r="A7" s="173">
        <v>1</v>
      </c>
      <c r="B7" s="117" t="s">
        <v>37</v>
      </c>
      <c r="C7" s="53">
        <v>2</v>
      </c>
      <c r="D7" s="53">
        <v>1</v>
      </c>
      <c r="E7" s="54">
        <v>145</v>
      </c>
      <c r="F7" s="170">
        <v>248</v>
      </c>
      <c r="G7" s="54">
        <v>213</v>
      </c>
      <c r="H7" s="60">
        <v>190</v>
      </c>
      <c r="I7" s="54">
        <v>5</v>
      </c>
      <c r="J7" s="118">
        <f t="shared" ref="J7:J22" si="0">SUM(E7:H7)-MIN(E7:H7)</f>
        <v>651</v>
      </c>
      <c r="K7" s="202">
        <f t="shared" ref="K7:K22" si="1">MAX(E7:H7)</f>
        <v>248</v>
      </c>
      <c r="L7" s="186">
        <f t="shared" ref="L7:L22" si="2">ROUND(J7/3,1)</f>
        <v>217</v>
      </c>
      <c r="M7" s="145"/>
      <c r="N7" s="159">
        <f t="shared" ref="N7:N22" si="3">J7/10+I7</f>
        <v>70.099999999999994</v>
      </c>
      <c r="O7" s="169"/>
    </row>
    <row r="8" spans="1:15" s="55" customFormat="1" ht="18" x14ac:dyDescent="0.2">
      <c r="A8" s="57">
        <v>2</v>
      </c>
      <c r="B8" s="216" t="s">
        <v>52</v>
      </c>
      <c r="C8" s="157">
        <v>1</v>
      </c>
      <c r="D8" s="157">
        <v>1</v>
      </c>
      <c r="E8" s="118">
        <v>164</v>
      </c>
      <c r="F8" s="213">
        <v>146</v>
      </c>
      <c r="G8" s="118">
        <v>198</v>
      </c>
      <c r="H8" s="60">
        <v>216</v>
      </c>
      <c r="I8" s="118"/>
      <c r="J8" s="118">
        <f t="shared" si="0"/>
        <v>578</v>
      </c>
      <c r="K8" s="118">
        <f t="shared" si="1"/>
        <v>216</v>
      </c>
      <c r="L8" s="186">
        <f t="shared" si="2"/>
        <v>192.7</v>
      </c>
      <c r="M8" s="145"/>
      <c r="N8" s="62">
        <f t="shared" si="3"/>
        <v>57.8</v>
      </c>
      <c r="O8" s="169"/>
    </row>
    <row r="9" spans="1:15" s="55" customFormat="1" ht="18" x14ac:dyDescent="0.2">
      <c r="A9" s="173">
        <v>3</v>
      </c>
      <c r="B9" s="216" t="s">
        <v>63</v>
      </c>
      <c r="C9" s="59">
        <v>2</v>
      </c>
      <c r="D9" s="59">
        <v>3</v>
      </c>
      <c r="E9" s="60">
        <v>139</v>
      </c>
      <c r="F9" s="60">
        <v>201</v>
      </c>
      <c r="G9" s="60">
        <v>179</v>
      </c>
      <c r="H9" s="60">
        <v>197</v>
      </c>
      <c r="I9" s="60"/>
      <c r="J9" s="118">
        <f t="shared" si="0"/>
        <v>577</v>
      </c>
      <c r="K9" s="118">
        <f t="shared" si="1"/>
        <v>201</v>
      </c>
      <c r="L9" s="186">
        <f t="shared" si="2"/>
        <v>192.3</v>
      </c>
      <c r="M9" s="145"/>
      <c r="N9" s="62">
        <f t="shared" si="3"/>
        <v>57.7</v>
      </c>
      <c r="O9" s="169"/>
    </row>
    <row r="10" spans="1:15" s="55" customFormat="1" ht="18" x14ac:dyDescent="0.2">
      <c r="A10" s="57">
        <v>4</v>
      </c>
      <c r="B10" s="216" t="s">
        <v>13</v>
      </c>
      <c r="C10" s="59">
        <v>3</v>
      </c>
      <c r="D10" s="59">
        <v>1</v>
      </c>
      <c r="E10" s="60">
        <v>210</v>
      </c>
      <c r="F10" s="60">
        <v>188</v>
      </c>
      <c r="G10" s="60">
        <v>159</v>
      </c>
      <c r="H10" s="60">
        <v>166</v>
      </c>
      <c r="I10" s="60"/>
      <c r="J10" s="118">
        <f t="shared" si="0"/>
        <v>564</v>
      </c>
      <c r="K10" s="118">
        <f t="shared" si="1"/>
        <v>210</v>
      </c>
      <c r="L10" s="186">
        <f t="shared" si="2"/>
        <v>188</v>
      </c>
      <c r="M10" s="145"/>
      <c r="N10" s="62">
        <f t="shared" si="3"/>
        <v>56.4</v>
      </c>
      <c r="O10" s="169"/>
    </row>
    <row r="11" spans="1:15" s="55" customFormat="1" ht="18" x14ac:dyDescent="0.2">
      <c r="A11" s="173">
        <v>5</v>
      </c>
      <c r="B11" s="58" t="s">
        <v>48</v>
      </c>
      <c r="C11" s="59">
        <v>4</v>
      </c>
      <c r="D11" s="59">
        <v>3</v>
      </c>
      <c r="E11" s="60">
        <v>219</v>
      </c>
      <c r="F11" s="60">
        <v>167</v>
      </c>
      <c r="G11" s="60">
        <v>175</v>
      </c>
      <c r="H11" s="60">
        <v>139</v>
      </c>
      <c r="I11" s="60"/>
      <c r="J11" s="118">
        <f t="shared" si="0"/>
        <v>561</v>
      </c>
      <c r="K11" s="118">
        <f t="shared" si="1"/>
        <v>219</v>
      </c>
      <c r="L11" s="186">
        <f t="shared" si="2"/>
        <v>187</v>
      </c>
      <c r="M11" s="145"/>
      <c r="N11" s="62">
        <f t="shared" si="3"/>
        <v>56.1</v>
      </c>
      <c r="O11" s="169"/>
    </row>
    <row r="12" spans="1:15" s="55" customFormat="1" ht="18" x14ac:dyDescent="0.2">
      <c r="A12" s="57">
        <v>6</v>
      </c>
      <c r="B12" s="58" t="s">
        <v>16</v>
      </c>
      <c r="C12" s="59">
        <v>1</v>
      </c>
      <c r="D12" s="59">
        <v>2</v>
      </c>
      <c r="E12" s="60">
        <v>173</v>
      </c>
      <c r="F12" s="60">
        <v>146</v>
      </c>
      <c r="G12" s="60">
        <v>188</v>
      </c>
      <c r="H12" s="60">
        <v>189</v>
      </c>
      <c r="I12" s="60"/>
      <c r="J12" s="118">
        <f t="shared" si="0"/>
        <v>550</v>
      </c>
      <c r="K12" s="118">
        <f t="shared" si="1"/>
        <v>189</v>
      </c>
      <c r="L12" s="186">
        <f t="shared" si="2"/>
        <v>183.3</v>
      </c>
      <c r="M12" s="145"/>
      <c r="N12" s="62">
        <f t="shared" si="3"/>
        <v>55</v>
      </c>
      <c r="O12" s="169"/>
    </row>
    <row r="13" spans="1:15" s="55" customFormat="1" ht="18" x14ac:dyDescent="0.2">
      <c r="A13" s="173">
        <v>7</v>
      </c>
      <c r="B13" s="58" t="s">
        <v>15</v>
      </c>
      <c r="C13" s="59">
        <v>3</v>
      </c>
      <c r="D13" s="59">
        <v>1</v>
      </c>
      <c r="E13" s="60">
        <v>188</v>
      </c>
      <c r="F13" s="60">
        <v>192</v>
      </c>
      <c r="G13" s="60">
        <v>153</v>
      </c>
      <c r="H13" s="60">
        <v>169</v>
      </c>
      <c r="I13" s="60"/>
      <c r="J13" s="118">
        <f t="shared" si="0"/>
        <v>549</v>
      </c>
      <c r="K13" s="118">
        <f t="shared" si="1"/>
        <v>192</v>
      </c>
      <c r="L13" s="186">
        <f t="shared" si="2"/>
        <v>183</v>
      </c>
      <c r="M13" s="145"/>
      <c r="N13" s="62">
        <f t="shared" si="3"/>
        <v>54.9</v>
      </c>
      <c r="O13" s="169"/>
    </row>
    <row r="14" spans="1:15" s="55" customFormat="1" ht="18" x14ac:dyDescent="0.2">
      <c r="A14" s="57">
        <v>8</v>
      </c>
      <c r="B14" s="58" t="s">
        <v>45</v>
      </c>
      <c r="C14" s="59">
        <v>4</v>
      </c>
      <c r="D14" s="59">
        <v>2</v>
      </c>
      <c r="E14" s="60">
        <v>127</v>
      </c>
      <c r="F14" s="60">
        <v>187</v>
      </c>
      <c r="G14" s="60">
        <v>187</v>
      </c>
      <c r="H14" s="60">
        <v>160</v>
      </c>
      <c r="I14" s="60"/>
      <c r="J14" s="118">
        <f t="shared" si="0"/>
        <v>534</v>
      </c>
      <c r="K14" s="118">
        <f t="shared" si="1"/>
        <v>187</v>
      </c>
      <c r="L14" s="186">
        <f t="shared" si="2"/>
        <v>178</v>
      </c>
      <c r="M14" s="145"/>
      <c r="N14" s="62">
        <f t="shared" si="3"/>
        <v>53.4</v>
      </c>
      <c r="O14" s="169"/>
    </row>
    <row r="15" spans="1:15" s="55" customFormat="1" ht="18" x14ac:dyDescent="0.2">
      <c r="A15" s="173">
        <v>9</v>
      </c>
      <c r="B15" s="58" t="s">
        <v>28</v>
      </c>
      <c r="C15" s="59">
        <v>4</v>
      </c>
      <c r="D15" s="59">
        <v>1</v>
      </c>
      <c r="E15" s="60">
        <v>161</v>
      </c>
      <c r="F15" s="60">
        <v>177</v>
      </c>
      <c r="G15" s="60">
        <v>124</v>
      </c>
      <c r="H15" s="60">
        <v>183</v>
      </c>
      <c r="I15" s="60"/>
      <c r="J15" s="118">
        <f t="shared" si="0"/>
        <v>521</v>
      </c>
      <c r="K15" s="118">
        <f t="shared" si="1"/>
        <v>183</v>
      </c>
      <c r="L15" s="186">
        <f t="shared" si="2"/>
        <v>173.7</v>
      </c>
      <c r="M15" s="145"/>
      <c r="N15" s="62">
        <f t="shared" si="3"/>
        <v>52.1</v>
      </c>
      <c r="O15" s="169"/>
    </row>
    <row r="16" spans="1:15" s="55" customFormat="1" ht="18" x14ac:dyDescent="0.2">
      <c r="A16" s="57">
        <v>10</v>
      </c>
      <c r="B16" s="58" t="s">
        <v>99</v>
      </c>
      <c r="C16" s="59">
        <v>1</v>
      </c>
      <c r="D16" s="59">
        <v>3</v>
      </c>
      <c r="E16" s="60">
        <v>159</v>
      </c>
      <c r="F16" s="60">
        <v>165</v>
      </c>
      <c r="G16" s="60">
        <v>175</v>
      </c>
      <c r="H16" s="60">
        <v>154</v>
      </c>
      <c r="I16" s="60"/>
      <c r="J16" s="118">
        <f t="shared" si="0"/>
        <v>499</v>
      </c>
      <c r="K16" s="118">
        <f t="shared" si="1"/>
        <v>175</v>
      </c>
      <c r="L16" s="186">
        <f t="shared" si="2"/>
        <v>166.3</v>
      </c>
      <c r="M16" s="145"/>
      <c r="N16" s="62">
        <f t="shared" si="3"/>
        <v>49.9</v>
      </c>
      <c r="O16" s="169"/>
    </row>
    <row r="17" spans="1:15" s="70" customFormat="1" ht="18" x14ac:dyDescent="0.2">
      <c r="A17" s="173">
        <v>11</v>
      </c>
      <c r="B17" s="218" t="s">
        <v>65</v>
      </c>
      <c r="C17" s="59">
        <v>2</v>
      </c>
      <c r="D17" s="59">
        <v>1</v>
      </c>
      <c r="E17" s="120">
        <v>124</v>
      </c>
      <c r="F17" s="60">
        <v>171</v>
      </c>
      <c r="G17" s="60">
        <v>180</v>
      </c>
      <c r="H17" s="198">
        <v>140</v>
      </c>
      <c r="I17" s="198"/>
      <c r="J17" s="191">
        <f t="shared" si="0"/>
        <v>491</v>
      </c>
      <c r="K17" s="191">
        <f t="shared" si="1"/>
        <v>180</v>
      </c>
      <c r="L17" s="225">
        <f t="shared" si="2"/>
        <v>163.69999999999999</v>
      </c>
      <c r="M17" s="145"/>
      <c r="N17" s="62">
        <f t="shared" si="3"/>
        <v>49.1</v>
      </c>
      <c r="O17" s="168"/>
    </row>
    <row r="18" spans="1:15" s="70" customFormat="1" ht="18" x14ac:dyDescent="0.2">
      <c r="A18" s="57">
        <v>12</v>
      </c>
      <c r="B18" s="58" t="s">
        <v>59</v>
      </c>
      <c r="C18" s="157">
        <v>1</v>
      </c>
      <c r="D18" s="157">
        <v>1</v>
      </c>
      <c r="E18" s="118">
        <v>108</v>
      </c>
      <c r="F18" s="118">
        <v>148</v>
      </c>
      <c r="G18" s="118">
        <v>173</v>
      </c>
      <c r="H18" s="60">
        <v>142</v>
      </c>
      <c r="I18" s="60"/>
      <c r="J18" s="60">
        <f t="shared" si="0"/>
        <v>463</v>
      </c>
      <c r="K18" s="60">
        <f t="shared" si="1"/>
        <v>173</v>
      </c>
      <c r="L18" s="186">
        <f t="shared" si="2"/>
        <v>154.30000000000001</v>
      </c>
      <c r="M18" s="145"/>
      <c r="N18" s="62">
        <f t="shared" si="3"/>
        <v>46.3</v>
      </c>
      <c r="O18" s="168"/>
    </row>
    <row r="19" spans="1:15" s="70" customFormat="1" ht="18" x14ac:dyDescent="0.2">
      <c r="A19" s="173">
        <v>13</v>
      </c>
      <c r="B19" s="58" t="s">
        <v>56</v>
      </c>
      <c r="C19" s="157">
        <v>4</v>
      </c>
      <c r="D19" s="157">
        <v>1</v>
      </c>
      <c r="E19" s="118">
        <v>126</v>
      </c>
      <c r="F19" s="118">
        <v>160</v>
      </c>
      <c r="G19" s="118">
        <v>165</v>
      </c>
      <c r="H19" s="60">
        <v>138</v>
      </c>
      <c r="I19" s="60"/>
      <c r="J19" s="60">
        <f t="shared" si="0"/>
        <v>463</v>
      </c>
      <c r="K19" s="60">
        <f t="shared" si="1"/>
        <v>165</v>
      </c>
      <c r="L19" s="186">
        <f t="shared" si="2"/>
        <v>154.30000000000001</v>
      </c>
      <c r="M19" s="145"/>
      <c r="N19" s="62">
        <f t="shared" si="3"/>
        <v>46.3</v>
      </c>
      <c r="O19" s="168"/>
    </row>
    <row r="20" spans="1:15" s="70" customFormat="1" ht="18" x14ac:dyDescent="0.2">
      <c r="A20" s="57">
        <v>14</v>
      </c>
      <c r="B20" s="58" t="s">
        <v>72</v>
      </c>
      <c r="C20" s="59">
        <v>1</v>
      </c>
      <c r="D20" s="59">
        <v>1</v>
      </c>
      <c r="E20" s="60">
        <v>127</v>
      </c>
      <c r="F20" s="60">
        <v>128</v>
      </c>
      <c r="G20" s="60">
        <v>195</v>
      </c>
      <c r="H20" s="60">
        <v>107</v>
      </c>
      <c r="I20" s="60"/>
      <c r="J20" s="60">
        <f t="shared" si="0"/>
        <v>450</v>
      </c>
      <c r="K20" s="60">
        <f t="shared" si="1"/>
        <v>195</v>
      </c>
      <c r="L20" s="186">
        <f t="shared" si="2"/>
        <v>150</v>
      </c>
      <c r="M20" s="145"/>
      <c r="N20" s="62">
        <f t="shared" si="3"/>
        <v>45</v>
      </c>
      <c r="O20" s="168"/>
    </row>
    <row r="21" spans="1:15" s="70" customFormat="1" ht="18" x14ac:dyDescent="0.2">
      <c r="A21" s="173">
        <v>15</v>
      </c>
      <c r="B21" s="58" t="s">
        <v>98</v>
      </c>
      <c r="C21" s="59">
        <v>3</v>
      </c>
      <c r="D21" s="59">
        <v>2</v>
      </c>
      <c r="E21" s="120">
        <v>136</v>
      </c>
      <c r="F21" s="60">
        <v>147</v>
      </c>
      <c r="G21" s="60">
        <v>165</v>
      </c>
      <c r="H21" s="60">
        <v>132</v>
      </c>
      <c r="I21" s="60"/>
      <c r="J21" s="60">
        <f t="shared" si="0"/>
        <v>448</v>
      </c>
      <c r="K21" s="60">
        <f t="shared" si="1"/>
        <v>165</v>
      </c>
      <c r="L21" s="186">
        <f t="shared" si="2"/>
        <v>149.30000000000001</v>
      </c>
      <c r="M21" s="145"/>
      <c r="N21" s="62">
        <f t="shared" si="3"/>
        <v>44.8</v>
      </c>
      <c r="O21" s="168"/>
    </row>
    <row r="22" spans="1:15" s="70" customFormat="1" ht="18.75" thickBot="1" x14ac:dyDescent="0.25">
      <c r="A22" s="104">
        <v>16</v>
      </c>
      <c r="B22" s="226" t="s">
        <v>62</v>
      </c>
      <c r="C22" s="66">
        <v>2</v>
      </c>
      <c r="D22" s="66">
        <v>3</v>
      </c>
      <c r="E22" s="67">
        <v>118</v>
      </c>
      <c r="F22" s="67">
        <v>150</v>
      </c>
      <c r="G22" s="67">
        <v>85</v>
      </c>
      <c r="H22" s="67">
        <v>103</v>
      </c>
      <c r="I22" s="67"/>
      <c r="J22" s="67">
        <f t="shared" si="0"/>
        <v>371</v>
      </c>
      <c r="K22" s="67">
        <f t="shared" si="1"/>
        <v>150</v>
      </c>
      <c r="L22" s="187">
        <f t="shared" si="2"/>
        <v>123.7</v>
      </c>
      <c r="M22" s="145"/>
      <c r="N22" s="69">
        <f t="shared" si="3"/>
        <v>37.1</v>
      </c>
      <c r="O22" s="168"/>
    </row>
    <row r="23" spans="1:15" s="70" customFormat="1" ht="18" x14ac:dyDescent="0.2">
      <c r="A23" s="142"/>
      <c r="B23" s="143"/>
      <c r="C23" s="142"/>
      <c r="D23" s="142"/>
      <c r="E23" s="144"/>
      <c r="F23" s="144"/>
      <c r="G23" s="144"/>
      <c r="H23" s="144"/>
      <c r="I23" s="144"/>
      <c r="J23" s="144"/>
      <c r="K23" s="144"/>
      <c r="L23" s="145"/>
      <c r="M23" s="145"/>
      <c r="N23" s="146"/>
    </row>
    <row r="24" spans="1:15" s="78" customFormat="1" ht="21" x14ac:dyDescent="0.2">
      <c r="A24" s="122"/>
      <c r="B24" s="123" t="s">
        <v>37</v>
      </c>
      <c r="C24" s="73" t="s">
        <v>41</v>
      </c>
      <c r="D24" s="74">
        <v>70.099999999999994</v>
      </c>
      <c r="E24" s="75" t="s">
        <v>58</v>
      </c>
      <c r="F24" s="76"/>
      <c r="G24" s="76"/>
      <c r="H24" s="76"/>
      <c r="I24" s="76"/>
      <c r="J24" s="80"/>
      <c r="K24" s="84"/>
      <c r="M24" s="220"/>
    </row>
    <row r="25" spans="1:15" s="71" customFormat="1" ht="21" x14ac:dyDescent="0.2">
      <c r="A25" s="124"/>
      <c r="B25" s="125" t="s">
        <v>37</v>
      </c>
      <c r="C25" s="80" t="s">
        <v>41</v>
      </c>
      <c r="D25" s="81">
        <v>248</v>
      </c>
      <c r="E25" s="82" t="s">
        <v>80</v>
      </c>
      <c r="F25" s="25"/>
      <c r="G25" s="83"/>
      <c r="H25" s="83"/>
      <c r="I25" s="83"/>
      <c r="J25" s="73"/>
      <c r="K25" s="77"/>
      <c r="M25" s="221"/>
    </row>
    <row r="26" spans="1:15" s="70" customFormat="1" ht="18.75" thickBot="1" x14ac:dyDescent="0.25">
      <c r="M26" s="205"/>
    </row>
    <row r="27" spans="1:15" s="181" customFormat="1" ht="23.1" customHeight="1" thickBot="1" x14ac:dyDescent="0.25">
      <c r="A27" s="258" t="s">
        <v>38</v>
      </c>
      <c r="B27" s="257" t="s">
        <v>105</v>
      </c>
      <c r="C27" s="259" t="s">
        <v>5</v>
      </c>
      <c r="D27" s="179" t="s">
        <v>6</v>
      </c>
      <c r="E27" s="180" t="s">
        <v>2</v>
      </c>
      <c r="F27" s="180" t="s">
        <v>3</v>
      </c>
      <c r="G27" s="180" t="s">
        <v>4</v>
      </c>
      <c r="H27" s="180" t="s">
        <v>8</v>
      </c>
      <c r="I27" s="180" t="s">
        <v>102</v>
      </c>
      <c r="J27" s="180" t="s">
        <v>1</v>
      </c>
      <c r="K27" s="180" t="s">
        <v>7</v>
      </c>
      <c r="L27" s="182" t="s">
        <v>0</v>
      </c>
      <c r="M27" s="253"/>
      <c r="N27" s="178" t="s">
        <v>9</v>
      </c>
      <c r="O27" s="255"/>
    </row>
    <row r="28" spans="1:15" s="70" customFormat="1" ht="18" x14ac:dyDescent="0.2">
      <c r="A28" s="85">
        <v>1</v>
      </c>
      <c r="B28" s="106" t="s">
        <v>11</v>
      </c>
      <c r="C28" s="126">
        <v>3</v>
      </c>
      <c r="D28" s="126">
        <v>2</v>
      </c>
      <c r="E28" s="127">
        <v>190</v>
      </c>
      <c r="F28" s="127">
        <v>167</v>
      </c>
      <c r="G28" s="127">
        <v>135</v>
      </c>
      <c r="H28" s="127">
        <v>167</v>
      </c>
      <c r="I28" s="185"/>
      <c r="J28" s="92">
        <f t="shared" ref="J28:J39" si="4">SUM(E28:H28)+24-MIN(E28:H28)</f>
        <v>548</v>
      </c>
      <c r="K28" s="92">
        <f t="shared" ref="K28:K39" si="5">MAX(E28:H28)</f>
        <v>190</v>
      </c>
      <c r="L28" s="114">
        <f t="shared" ref="L28:L39" si="6">(SUM(E28:H28)-MIN(E28:H28))/3</f>
        <v>174.66666666666666</v>
      </c>
      <c r="M28" s="209"/>
      <c r="N28" s="128">
        <f t="shared" ref="N28:N39" si="7">J28/10+I28</f>
        <v>54.8</v>
      </c>
      <c r="O28" s="168"/>
    </row>
    <row r="29" spans="1:15" s="21" customFormat="1" ht="18" x14ac:dyDescent="0.2">
      <c r="A29" s="85">
        <v>2</v>
      </c>
      <c r="B29" s="217" t="s">
        <v>12</v>
      </c>
      <c r="C29" s="126">
        <v>1</v>
      </c>
      <c r="D29" s="126">
        <v>3</v>
      </c>
      <c r="E29" s="127">
        <v>162</v>
      </c>
      <c r="F29" s="127">
        <v>182</v>
      </c>
      <c r="G29" s="127">
        <v>180</v>
      </c>
      <c r="H29" s="127">
        <v>148</v>
      </c>
      <c r="I29" s="127"/>
      <c r="J29" s="92">
        <f t="shared" si="4"/>
        <v>548</v>
      </c>
      <c r="K29" s="92">
        <f t="shared" si="5"/>
        <v>182</v>
      </c>
      <c r="L29" s="114">
        <f t="shared" si="6"/>
        <v>174.66666666666666</v>
      </c>
      <c r="M29" s="209"/>
      <c r="N29" s="134">
        <f t="shared" si="7"/>
        <v>54.8</v>
      </c>
      <c r="O29" s="168"/>
    </row>
    <row r="30" spans="1:15" s="21" customFormat="1" ht="18" x14ac:dyDescent="0.2">
      <c r="A30" s="85">
        <v>3</v>
      </c>
      <c r="B30" s="217" t="s">
        <v>55</v>
      </c>
      <c r="C30" s="126">
        <v>4</v>
      </c>
      <c r="D30" s="126">
        <v>2</v>
      </c>
      <c r="E30" s="127">
        <v>138</v>
      </c>
      <c r="F30" s="127">
        <v>148</v>
      </c>
      <c r="G30" s="127">
        <v>178</v>
      </c>
      <c r="H30" s="92">
        <v>194</v>
      </c>
      <c r="I30" s="127"/>
      <c r="J30" s="92">
        <f t="shared" si="4"/>
        <v>544</v>
      </c>
      <c r="K30" s="95">
        <f t="shared" si="5"/>
        <v>194</v>
      </c>
      <c r="L30" s="114">
        <f t="shared" si="6"/>
        <v>173.33333333333334</v>
      </c>
      <c r="M30" s="209"/>
      <c r="N30" s="134">
        <f t="shared" si="7"/>
        <v>54.4</v>
      </c>
      <c r="O30" s="168"/>
    </row>
    <row r="31" spans="1:15" s="21" customFormat="1" ht="18" x14ac:dyDescent="0.2">
      <c r="A31" s="85">
        <v>4</v>
      </c>
      <c r="B31" s="90" t="s">
        <v>51</v>
      </c>
      <c r="C31" s="126">
        <v>2</v>
      </c>
      <c r="D31" s="126">
        <v>1</v>
      </c>
      <c r="E31" s="127">
        <v>148</v>
      </c>
      <c r="F31" s="127">
        <v>180</v>
      </c>
      <c r="G31" s="127">
        <v>164</v>
      </c>
      <c r="H31" s="127">
        <v>153</v>
      </c>
      <c r="I31" s="127"/>
      <c r="J31" s="92">
        <f t="shared" si="4"/>
        <v>521</v>
      </c>
      <c r="K31" s="92">
        <f t="shared" si="5"/>
        <v>180</v>
      </c>
      <c r="L31" s="114">
        <f t="shared" si="6"/>
        <v>165.66666666666666</v>
      </c>
      <c r="M31" s="209"/>
      <c r="N31" s="134">
        <f t="shared" si="7"/>
        <v>52.1</v>
      </c>
      <c r="O31" s="168"/>
    </row>
    <row r="32" spans="1:15" s="94" customFormat="1" ht="18" x14ac:dyDescent="0.2">
      <c r="A32" s="85">
        <v>5</v>
      </c>
      <c r="B32" s="217" t="s">
        <v>10</v>
      </c>
      <c r="C32" s="126">
        <v>1</v>
      </c>
      <c r="D32" s="126">
        <v>2</v>
      </c>
      <c r="E32" s="127">
        <v>176</v>
      </c>
      <c r="F32" s="127">
        <v>135</v>
      </c>
      <c r="G32" s="127">
        <v>148</v>
      </c>
      <c r="H32" s="127">
        <v>157</v>
      </c>
      <c r="I32" s="127"/>
      <c r="J32" s="92">
        <f t="shared" si="4"/>
        <v>505</v>
      </c>
      <c r="K32" s="92">
        <f t="shared" si="5"/>
        <v>176</v>
      </c>
      <c r="L32" s="114">
        <f t="shared" si="6"/>
        <v>160.33333333333334</v>
      </c>
      <c r="M32" s="209"/>
      <c r="N32" s="134">
        <f t="shared" si="7"/>
        <v>50.5</v>
      </c>
      <c r="O32" s="168"/>
    </row>
    <row r="33" spans="1:15" s="89" customFormat="1" ht="18" x14ac:dyDescent="0.2">
      <c r="A33" s="85">
        <v>6</v>
      </c>
      <c r="B33" s="219" t="s">
        <v>49</v>
      </c>
      <c r="C33" s="193">
        <v>3</v>
      </c>
      <c r="D33" s="193">
        <v>3</v>
      </c>
      <c r="E33" s="194">
        <v>156</v>
      </c>
      <c r="F33" s="194">
        <v>142</v>
      </c>
      <c r="G33" s="194">
        <v>147</v>
      </c>
      <c r="H33" s="194">
        <v>113</v>
      </c>
      <c r="I33" s="194"/>
      <c r="J33" s="88">
        <f t="shared" si="4"/>
        <v>469</v>
      </c>
      <c r="K33" s="88">
        <f t="shared" si="5"/>
        <v>156</v>
      </c>
      <c r="L33" s="199">
        <f t="shared" si="6"/>
        <v>148.33333333333334</v>
      </c>
      <c r="M33" s="209"/>
      <c r="N33" s="200">
        <f t="shared" si="7"/>
        <v>46.9</v>
      </c>
      <c r="O33" s="168"/>
    </row>
    <row r="34" spans="1:15" s="89" customFormat="1" ht="18" x14ac:dyDescent="0.2">
      <c r="A34" s="85">
        <v>7</v>
      </c>
      <c r="B34" s="90" t="s">
        <v>84</v>
      </c>
      <c r="C34" s="126">
        <v>2</v>
      </c>
      <c r="D34" s="126">
        <v>2</v>
      </c>
      <c r="E34" s="127">
        <v>141</v>
      </c>
      <c r="F34" s="127">
        <v>164</v>
      </c>
      <c r="G34" s="127">
        <v>135</v>
      </c>
      <c r="H34" s="127">
        <v>139</v>
      </c>
      <c r="I34" s="127"/>
      <c r="J34" s="92">
        <f t="shared" si="4"/>
        <v>468</v>
      </c>
      <c r="K34" s="92">
        <f t="shared" si="5"/>
        <v>164</v>
      </c>
      <c r="L34" s="114">
        <f t="shared" si="6"/>
        <v>148</v>
      </c>
      <c r="M34" s="209"/>
      <c r="N34" s="134">
        <f t="shared" si="7"/>
        <v>46.8</v>
      </c>
      <c r="O34" s="168"/>
    </row>
    <row r="35" spans="1:15" s="89" customFormat="1" ht="18" x14ac:dyDescent="0.2">
      <c r="A35" s="85">
        <v>8</v>
      </c>
      <c r="B35" s="90" t="s">
        <v>64</v>
      </c>
      <c r="C35" s="126">
        <v>3</v>
      </c>
      <c r="D35" s="126">
        <v>1</v>
      </c>
      <c r="E35" s="127">
        <v>121</v>
      </c>
      <c r="F35" s="127">
        <v>155</v>
      </c>
      <c r="G35" s="127">
        <v>149</v>
      </c>
      <c r="H35" s="127">
        <v>127</v>
      </c>
      <c r="I35" s="127"/>
      <c r="J35" s="92">
        <f t="shared" si="4"/>
        <v>455</v>
      </c>
      <c r="K35" s="92">
        <f t="shared" si="5"/>
        <v>155</v>
      </c>
      <c r="L35" s="114">
        <f t="shared" si="6"/>
        <v>143.66666666666666</v>
      </c>
      <c r="M35" s="209"/>
      <c r="N35" s="134">
        <f t="shared" si="7"/>
        <v>45.5</v>
      </c>
      <c r="O35" s="168"/>
    </row>
    <row r="36" spans="1:15" s="89" customFormat="1" ht="18" x14ac:dyDescent="0.2">
      <c r="A36" s="85">
        <v>9</v>
      </c>
      <c r="B36" s="90" t="s">
        <v>74</v>
      </c>
      <c r="C36" s="126">
        <v>4</v>
      </c>
      <c r="D36" s="126">
        <v>2</v>
      </c>
      <c r="E36" s="127">
        <v>138</v>
      </c>
      <c r="F36" s="127">
        <v>137</v>
      </c>
      <c r="G36" s="127">
        <v>113</v>
      </c>
      <c r="H36" s="127">
        <v>153</v>
      </c>
      <c r="I36" s="127"/>
      <c r="J36" s="92">
        <f t="shared" si="4"/>
        <v>452</v>
      </c>
      <c r="K36" s="92">
        <f t="shared" si="5"/>
        <v>153</v>
      </c>
      <c r="L36" s="114">
        <f t="shared" si="6"/>
        <v>142.66666666666666</v>
      </c>
      <c r="M36" s="209"/>
      <c r="N36" s="134">
        <f t="shared" si="7"/>
        <v>45.2</v>
      </c>
      <c r="O36" s="168"/>
    </row>
    <row r="37" spans="1:15" s="89" customFormat="1" ht="18" x14ac:dyDescent="0.2">
      <c r="A37" s="85">
        <v>10</v>
      </c>
      <c r="B37" s="90" t="s">
        <v>17</v>
      </c>
      <c r="C37" s="126">
        <v>2</v>
      </c>
      <c r="D37" s="126">
        <v>2</v>
      </c>
      <c r="E37" s="127">
        <v>140</v>
      </c>
      <c r="F37" s="127">
        <v>146</v>
      </c>
      <c r="G37" s="127">
        <v>131</v>
      </c>
      <c r="H37" s="127">
        <v>127</v>
      </c>
      <c r="I37" s="127"/>
      <c r="J37" s="92">
        <f t="shared" si="4"/>
        <v>441</v>
      </c>
      <c r="K37" s="92">
        <f t="shared" si="5"/>
        <v>146</v>
      </c>
      <c r="L37" s="114">
        <f t="shared" si="6"/>
        <v>139</v>
      </c>
      <c r="M37" s="209"/>
      <c r="N37" s="134">
        <f t="shared" si="7"/>
        <v>44.1</v>
      </c>
      <c r="O37" s="168"/>
    </row>
    <row r="38" spans="1:15" s="89" customFormat="1" ht="18" x14ac:dyDescent="0.2">
      <c r="A38" s="85">
        <v>11</v>
      </c>
      <c r="B38" s="217" t="s">
        <v>50</v>
      </c>
      <c r="C38" s="126">
        <v>3</v>
      </c>
      <c r="D38" s="126">
        <v>2</v>
      </c>
      <c r="E38" s="127">
        <v>130</v>
      </c>
      <c r="F38" s="127">
        <v>141</v>
      </c>
      <c r="G38" s="127">
        <v>113</v>
      </c>
      <c r="H38" s="127">
        <v>137</v>
      </c>
      <c r="I38" s="127"/>
      <c r="J38" s="92">
        <f t="shared" si="4"/>
        <v>432</v>
      </c>
      <c r="K38" s="92">
        <f t="shared" si="5"/>
        <v>141</v>
      </c>
      <c r="L38" s="114">
        <f t="shared" si="6"/>
        <v>136</v>
      </c>
      <c r="M38" s="209"/>
      <c r="N38" s="134">
        <f t="shared" si="7"/>
        <v>43.2</v>
      </c>
      <c r="O38" s="168"/>
    </row>
    <row r="39" spans="1:15" s="89" customFormat="1" ht="18.75" thickBot="1" x14ac:dyDescent="0.25">
      <c r="A39" s="109">
        <v>12</v>
      </c>
      <c r="B39" s="227" t="s">
        <v>40</v>
      </c>
      <c r="C39" s="129">
        <v>2</v>
      </c>
      <c r="D39" s="129">
        <v>2</v>
      </c>
      <c r="E39" s="130">
        <v>115</v>
      </c>
      <c r="F39" s="130">
        <v>109</v>
      </c>
      <c r="G39" s="130">
        <v>152</v>
      </c>
      <c r="H39" s="130">
        <v>132</v>
      </c>
      <c r="I39" s="130"/>
      <c r="J39" s="98">
        <f t="shared" si="4"/>
        <v>423</v>
      </c>
      <c r="K39" s="98">
        <f t="shared" si="5"/>
        <v>152</v>
      </c>
      <c r="L39" s="115">
        <f t="shared" si="6"/>
        <v>133</v>
      </c>
      <c r="M39" s="209"/>
      <c r="N39" s="160">
        <f t="shared" si="7"/>
        <v>42.3</v>
      </c>
      <c r="O39" s="168"/>
    </row>
    <row r="40" spans="1:15" ht="18" x14ac:dyDescent="0.2">
      <c r="O40" s="70"/>
    </row>
    <row r="41" spans="1:15" ht="21" x14ac:dyDescent="0.2">
      <c r="B41" s="132" t="s">
        <v>11</v>
      </c>
      <c r="C41" s="73" t="s">
        <v>41</v>
      </c>
      <c r="D41" s="74">
        <v>54.8</v>
      </c>
      <c r="E41" s="100" t="s">
        <v>58</v>
      </c>
      <c r="F41" s="76"/>
      <c r="G41" s="76"/>
      <c r="H41" s="359" t="s">
        <v>103</v>
      </c>
      <c r="I41" s="359"/>
      <c r="J41" s="359"/>
      <c r="K41" s="359"/>
      <c r="L41" s="359"/>
      <c r="M41" s="224"/>
      <c r="O41" s="70"/>
    </row>
    <row r="42" spans="1:15" ht="21" x14ac:dyDescent="0.2">
      <c r="B42" s="133" t="s">
        <v>55</v>
      </c>
      <c r="C42" s="80" t="s">
        <v>41</v>
      </c>
      <c r="D42" s="81">
        <v>194</v>
      </c>
      <c r="E42" s="103" t="s">
        <v>80</v>
      </c>
      <c r="F42" s="25"/>
      <c r="G42" s="83"/>
      <c r="H42" s="83"/>
      <c r="L42" s="50"/>
      <c r="M42" s="222"/>
      <c r="O42" s="70"/>
    </row>
  </sheetData>
  <sortState ref="A28:N39">
    <sortCondition descending="1" ref="N28"/>
  </sortState>
  <mergeCells count="5">
    <mergeCell ref="A1:K1"/>
    <mergeCell ref="A2:K2"/>
    <mergeCell ref="A3:K3"/>
    <mergeCell ref="A4:K4"/>
    <mergeCell ref="H41:L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S40" sqref="S40"/>
    </sheetView>
  </sheetViews>
  <sheetFormatPr defaultColWidth="8.85546875" defaultRowHeight="12.75" x14ac:dyDescent="0.2"/>
  <cols>
    <col min="1" max="1" width="5" style="10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2.140625" style="223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5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214"/>
      <c r="N1" s="49"/>
    </row>
    <row r="2" spans="1:15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215"/>
      <c r="N2" s="49"/>
    </row>
    <row r="3" spans="1:15" ht="21" x14ac:dyDescent="0.2">
      <c r="A3" s="356" t="s">
        <v>87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215"/>
      <c r="N3" s="49"/>
    </row>
    <row r="4" spans="1:15" ht="21" x14ac:dyDescent="0.2">
      <c r="A4" s="356" t="s">
        <v>95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197"/>
      <c r="M4" s="215"/>
      <c r="N4" s="49"/>
    </row>
    <row r="5" spans="1:15" ht="21.75" thickBo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49"/>
    </row>
    <row r="6" spans="1:15" s="177" customFormat="1" ht="23.1" customHeight="1" thickBot="1" x14ac:dyDescent="0.25">
      <c r="A6" s="258" t="s">
        <v>38</v>
      </c>
      <c r="B6" s="257" t="s">
        <v>105</v>
      </c>
      <c r="C6" s="259" t="s">
        <v>5</v>
      </c>
      <c r="D6" s="179" t="s">
        <v>6</v>
      </c>
      <c r="E6" s="180" t="s">
        <v>2</v>
      </c>
      <c r="F6" s="180" t="s">
        <v>3</v>
      </c>
      <c r="G6" s="180" t="s">
        <v>4</v>
      </c>
      <c r="H6" s="180" t="s">
        <v>8</v>
      </c>
      <c r="I6" s="175" t="s">
        <v>102</v>
      </c>
      <c r="J6" s="180" t="s">
        <v>1</v>
      </c>
      <c r="K6" s="256" t="s">
        <v>7</v>
      </c>
      <c r="L6" s="257" t="s">
        <v>0</v>
      </c>
      <c r="M6" s="253"/>
      <c r="N6" s="178" t="s">
        <v>9</v>
      </c>
    </row>
    <row r="7" spans="1:15" s="55" customFormat="1" ht="18" x14ac:dyDescent="0.2">
      <c r="A7" s="51">
        <v>1</v>
      </c>
      <c r="B7" s="117" t="s">
        <v>28</v>
      </c>
      <c r="C7" s="53">
        <v>1</v>
      </c>
      <c r="D7" s="53">
        <v>1</v>
      </c>
      <c r="E7" s="54">
        <v>248</v>
      </c>
      <c r="F7" s="54">
        <v>169</v>
      </c>
      <c r="G7" s="54">
        <v>180</v>
      </c>
      <c r="H7" s="60">
        <v>199</v>
      </c>
      <c r="I7" s="54">
        <v>5</v>
      </c>
      <c r="J7" s="118">
        <f t="shared" ref="J7:J22" si="0">SUM(E7:H7)-MIN(E7:H7)</f>
        <v>627</v>
      </c>
      <c r="K7" s="202">
        <f t="shared" ref="K7:K22" si="1">MAX(E7:H7)</f>
        <v>248</v>
      </c>
      <c r="L7" s="186">
        <f t="shared" ref="L7:L22" si="2">ROUND(J7/3,1)</f>
        <v>209</v>
      </c>
      <c r="M7" s="145"/>
      <c r="N7" s="159">
        <f t="shared" ref="N7:N22" si="3">J7/10+I7</f>
        <v>67.7</v>
      </c>
      <c r="O7" s="169"/>
    </row>
    <row r="8" spans="1:15" s="55" customFormat="1" ht="18" x14ac:dyDescent="0.2">
      <c r="A8" s="57">
        <v>2</v>
      </c>
      <c r="B8" s="58" t="s">
        <v>37</v>
      </c>
      <c r="C8" s="157">
        <v>4</v>
      </c>
      <c r="D8" s="157">
        <v>3</v>
      </c>
      <c r="E8" s="118">
        <v>181</v>
      </c>
      <c r="F8" s="118">
        <v>199</v>
      </c>
      <c r="G8" s="118">
        <v>178</v>
      </c>
      <c r="H8" s="60">
        <v>194</v>
      </c>
      <c r="I8" s="118"/>
      <c r="J8" s="118">
        <f t="shared" si="0"/>
        <v>574</v>
      </c>
      <c r="K8" s="118">
        <f t="shared" si="1"/>
        <v>199</v>
      </c>
      <c r="L8" s="186">
        <f t="shared" si="2"/>
        <v>191.3</v>
      </c>
      <c r="M8" s="145"/>
      <c r="N8" s="56">
        <f t="shared" si="3"/>
        <v>57.4</v>
      </c>
      <c r="O8" s="169"/>
    </row>
    <row r="9" spans="1:15" s="55" customFormat="1" ht="18" x14ac:dyDescent="0.2">
      <c r="A9" s="57">
        <v>3</v>
      </c>
      <c r="B9" s="58" t="s">
        <v>48</v>
      </c>
      <c r="C9" s="59">
        <v>1</v>
      </c>
      <c r="D9" s="59">
        <v>3</v>
      </c>
      <c r="E9" s="60">
        <v>174</v>
      </c>
      <c r="F9" s="60">
        <v>192</v>
      </c>
      <c r="G9" s="60">
        <v>193</v>
      </c>
      <c r="H9" s="60">
        <v>149</v>
      </c>
      <c r="I9" s="60"/>
      <c r="J9" s="118">
        <f t="shared" si="0"/>
        <v>559</v>
      </c>
      <c r="K9" s="118">
        <f t="shared" si="1"/>
        <v>193</v>
      </c>
      <c r="L9" s="186">
        <f t="shared" si="2"/>
        <v>186.3</v>
      </c>
      <c r="M9" s="145"/>
      <c r="N9" s="62">
        <f t="shared" si="3"/>
        <v>55.9</v>
      </c>
      <c r="O9" s="169"/>
    </row>
    <row r="10" spans="1:15" s="55" customFormat="1" ht="18" x14ac:dyDescent="0.2">
      <c r="A10" s="57">
        <v>4</v>
      </c>
      <c r="B10" s="58" t="s">
        <v>45</v>
      </c>
      <c r="C10" s="59">
        <v>2</v>
      </c>
      <c r="D10" s="59">
        <v>2</v>
      </c>
      <c r="E10" s="60">
        <v>191</v>
      </c>
      <c r="F10" s="120">
        <v>147</v>
      </c>
      <c r="G10" s="60">
        <v>179</v>
      </c>
      <c r="H10" s="60">
        <v>179</v>
      </c>
      <c r="I10" s="60"/>
      <c r="J10" s="118">
        <f t="shared" si="0"/>
        <v>549</v>
      </c>
      <c r="K10" s="118">
        <f t="shared" si="1"/>
        <v>191</v>
      </c>
      <c r="L10" s="186">
        <f t="shared" si="2"/>
        <v>183</v>
      </c>
      <c r="M10" s="145"/>
      <c r="N10" s="62">
        <f t="shared" si="3"/>
        <v>54.9</v>
      </c>
      <c r="O10" s="169"/>
    </row>
    <row r="11" spans="1:15" s="55" customFormat="1" ht="18" x14ac:dyDescent="0.2">
      <c r="A11" s="57">
        <v>5</v>
      </c>
      <c r="B11" s="58" t="s">
        <v>47</v>
      </c>
      <c r="C11" s="59">
        <v>3</v>
      </c>
      <c r="D11" s="59">
        <v>2</v>
      </c>
      <c r="E11" s="60">
        <v>170</v>
      </c>
      <c r="F11" s="60">
        <v>181</v>
      </c>
      <c r="G11" s="60">
        <v>177</v>
      </c>
      <c r="H11" s="60">
        <v>181</v>
      </c>
      <c r="I11" s="60"/>
      <c r="J11" s="118">
        <f t="shared" si="0"/>
        <v>539</v>
      </c>
      <c r="K11" s="118">
        <f t="shared" si="1"/>
        <v>181</v>
      </c>
      <c r="L11" s="186">
        <f t="shared" si="2"/>
        <v>179.7</v>
      </c>
      <c r="M11" s="145"/>
      <c r="N11" s="62">
        <f t="shared" si="3"/>
        <v>53.9</v>
      </c>
    </row>
    <row r="12" spans="1:15" s="55" customFormat="1" ht="18" x14ac:dyDescent="0.2">
      <c r="A12" s="57">
        <v>6</v>
      </c>
      <c r="B12" s="58" t="s">
        <v>15</v>
      </c>
      <c r="C12" s="59">
        <v>3</v>
      </c>
      <c r="D12" s="59">
        <v>3</v>
      </c>
      <c r="E12" s="60">
        <v>178</v>
      </c>
      <c r="F12" s="60">
        <v>153</v>
      </c>
      <c r="G12" s="60">
        <v>156</v>
      </c>
      <c r="H12" s="60">
        <v>200</v>
      </c>
      <c r="I12" s="60"/>
      <c r="J12" s="118">
        <f t="shared" si="0"/>
        <v>534</v>
      </c>
      <c r="K12" s="118">
        <f t="shared" si="1"/>
        <v>200</v>
      </c>
      <c r="L12" s="186">
        <f t="shared" si="2"/>
        <v>178</v>
      </c>
      <c r="M12" s="145"/>
      <c r="N12" s="62">
        <f t="shared" si="3"/>
        <v>53.4</v>
      </c>
      <c r="O12" s="169"/>
    </row>
    <row r="13" spans="1:15" s="55" customFormat="1" ht="18" x14ac:dyDescent="0.2">
      <c r="A13" s="57">
        <v>7</v>
      </c>
      <c r="B13" s="58" t="s">
        <v>16</v>
      </c>
      <c r="C13" s="59">
        <v>2</v>
      </c>
      <c r="D13" s="59">
        <v>1</v>
      </c>
      <c r="E13" s="60">
        <v>172</v>
      </c>
      <c r="F13" s="60">
        <v>179</v>
      </c>
      <c r="G13" s="60">
        <v>150</v>
      </c>
      <c r="H13" s="60">
        <v>175</v>
      </c>
      <c r="I13" s="60"/>
      <c r="J13" s="118">
        <f t="shared" si="0"/>
        <v>526</v>
      </c>
      <c r="K13" s="118">
        <f t="shared" si="1"/>
        <v>179</v>
      </c>
      <c r="L13" s="186">
        <f t="shared" si="2"/>
        <v>175.3</v>
      </c>
      <c r="M13" s="145"/>
      <c r="N13" s="62">
        <f t="shared" si="3"/>
        <v>52.6</v>
      </c>
      <c r="O13" s="169"/>
    </row>
    <row r="14" spans="1:15" s="55" customFormat="1" ht="18" x14ac:dyDescent="0.2">
      <c r="A14" s="57">
        <v>8</v>
      </c>
      <c r="B14" s="58" t="s">
        <v>52</v>
      </c>
      <c r="C14" s="59">
        <v>2</v>
      </c>
      <c r="D14" s="59">
        <v>2</v>
      </c>
      <c r="E14" s="60">
        <v>157</v>
      </c>
      <c r="F14" s="120">
        <v>173</v>
      </c>
      <c r="G14" s="60">
        <v>193</v>
      </c>
      <c r="H14" s="60">
        <v>136</v>
      </c>
      <c r="I14" s="60"/>
      <c r="J14" s="118">
        <f t="shared" si="0"/>
        <v>523</v>
      </c>
      <c r="K14" s="118">
        <f t="shared" si="1"/>
        <v>193</v>
      </c>
      <c r="L14" s="186">
        <f t="shared" si="2"/>
        <v>174.3</v>
      </c>
      <c r="M14" s="145"/>
      <c r="N14" s="62">
        <f t="shared" si="3"/>
        <v>52.3</v>
      </c>
    </row>
    <row r="15" spans="1:15" s="70" customFormat="1" ht="18" x14ac:dyDescent="0.2">
      <c r="A15" s="57">
        <v>9</v>
      </c>
      <c r="B15" s="58" t="s">
        <v>65</v>
      </c>
      <c r="C15" s="59">
        <v>3</v>
      </c>
      <c r="D15" s="59">
        <v>1</v>
      </c>
      <c r="E15" s="120">
        <v>143</v>
      </c>
      <c r="F15" s="60">
        <v>212</v>
      </c>
      <c r="G15" s="60">
        <v>151</v>
      </c>
      <c r="H15" s="60">
        <v>155</v>
      </c>
      <c r="I15" s="60"/>
      <c r="J15" s="118">
        <f t="shared" si="0"/>
        <v>518</v>
      </c>
      <c r="K15" s="118">
        <f t="shared" si="1"/>
        <v>212</v>
      </c>
      <c r="L15" s="186">
        <f t="shared" si="2"/>
        <v>172.7</v>
      </c>
      <c r="M15" s="145"/>
      <c r="N15" s="62">
        <f t="shared" si="3"/>
        <v>51.8</v>
      </c>
      <c r="O15" s="55"/>
    </row>
    <row r="16" spans="1:15" s="70" customFormat="1" ht="18" x14ac:dyDescent="0.2">
      <c r="A16" s="57">
        <v>10</v>
      </c>
      <c r="B16" s="58" t="s">
        <v>63</v>
      </c>
      <c r="C16" s="59">
        <v>1</v>
      </c>
      <c r="D16" s="59">
        <v>1</v>
      </c>
      <c r="E16" s="60">
        <v>151</v>
      </c>
      <c r="F16" s="60">
        <v>176</v>
      </c>
      <c r="G16" s="60">
        <v>185</v>
      </c>
      <c r="H16" s="60">
        <v>140</v>
      </c>
      <c r="I16" s="60"/>
      <c r="J16" s="60">
        <f t="shared" si="0"/>
        <v>512</v>
      </c>
      <c r="K16" s="60">
        <f t="shared" si="1"/>
        <v>185</v>
      </c>
      <c r="L16" s="186">
        <f t="shared" si="2"/>
        <v>170.7</v>
      </c>
      <c r="M16" s="145"/>
      <c r="N16" s="62">
        <f t="shared" si="3"/>
        <v>51.2</v>
      </c>
      <c r="O16" s="55"/>
    </row>
    <row r="17" spans="1:15" s="55" customFormat="1" ht="18" x14ac:dyDescent="0.2">
      <c r="A17" s="57">
        <v>11</v>
      </c>
      <c r="B17" s="58" t="s">
        <v>72</v>
      </c>
      <c r="C17" s="59">
        <v>1</v>
      </c>
      <c r="D17" s="59">
        <v>1</v>
      </c>
      <c r="E17" s="60">
        <v>199</v>
      </c>
      <c r="F17" s="60">
        <v>158</v>
      </c>
      <c r="G17" s="60">
        <v>118</v>
      </c>
      <c r="H17" s="60">
        <v>144</v>
      </c>
      <c r="I17" s="60"/>
      <c r="J17" s="60">
        <f t="shared" si="0"/>
        <v>501</v>
      </c>
      <c r="K17" s="60">
        <f t="shared" si="1"/>
        <v>199</v>
      </c>
      <c r="L17" s="186">
        <f t="shared" si="2"/>
        <v>167</v>
      </c>
      <c r="M17" s="145"/>
      <c r="N17" s="62">
        <f t="shared" si="3"/>
        <v>50.1</v>
      </c>
      <c r="O17" s="169"/>
    </row>
    <row r="18" spans="1:15" s="55" customFormat="1" ht="18" x14ac:dyDescent="0.2">
      <c r="A18" s="57">
        <v>12</v>
      </c>
      <c r="B18" s="58" t="s">
        <v>13</v>
      </c>
      <c r="C18" s="59">
        <v>1</v>
      </c>
      <c r="D18" s="59">
        <v>2</v>
      </c>
      <c r="E18" s="60">
        <v>188</v>
      </c>
      <c r="F18" s="60">
        <v>114</v>
      </c>
      <c r="G18" s="60">
        <v>137</v>
      </c>
      <c r="H18" s="60">
        <v>145</v>
      </c>
      <c r="I18" s="60"/>
      <c r="J18" s="60">
        <f t="shared" si="0"/>
        <v>470</v>
      </c>
      <c r="K18" s="60">
        <f t="shared" si="1"/>
        <v>188</v>
      </c>
      <c r="L18" s="186">
        <f t="shared" si="2"/>
        <v>156.69999999999999</v>
      </c>
      <c r="M18" s="145"/>
      <c r="N18" s="62">
        <f t="shared" si="3"/>
        <v>47</v>
      </c>
    </row>
    <row r="19" spans="1:15" s="55" customFormat="1" ht="18" x14ac:dyDescent="0.2">
      <c r="A19" s="57">
        <v>13</v>
      </c>
      <c r="B19" s="58" t="s">
        <v>98</v>
      </c>
      <c r="C19" s="59">
        <v>3</v>
      </c>
      <c r="D19" s="59">
        <v>2</v>
      </c>
      <c r="E19" s="60">
        <v>159</v>
      </c>
      <c r="F19" s="60">
        <v>102</v>
      </c>
      <c r="G19" s="60">
        <v>155</v>
      </c>
      <c r="H19" s="60">
        <v>135</v>
      </c>
      <c r="I19" s="60"/>
      <c r="J19" s="60">
        <f t="shared" si="0"/>
        <v>449</v>
      </c>
      <c r="K19" s="60">
        <f t="shared" si="1"/>
        <v>159</v>
      </c>
      <c r="L19" s="186">
        <f t="shared" si="2"/>
        <v>149.69999999999999</v>
      </c>
      <c r="M19" s="145"/>
      <c r="N19" s="56">
        <f t="shared" si="3"/>
        <v>44.9</v>
      </c>
      <c r="O19" s="169"/>
    </row>
    <row r="20" spans="1:15" s="55" customFormat="1" ht="18" x14ac:dyDescent="0.2">
      <c r="A20" s="57">
        <v>14</v>
      </c>
      <c r="B20" s="58" t="s">
        <v>59</v>
      </c>
      <c r="C20" s="59">
        <v>4</v>
      </c>
      <c r="D20" s="59">
        <v>1</v>
      </c>
      <c r="E20" s="60">
        <v>151</v>
      </c>
      <c r="F20" s="60">
        <v>139</v>
      </c>
      <c r="G20" s="60">
        <v>133</v>
      </c>
      <c r="H20" s="60">
        <v>138</v>
      </c>
      <c r="I20" s="60"/>
      <c r="J20" s="60">
        <f t="shared" si="0"/>
        <v>428</v>
      </c>
      <c r="K20" s="60">
        <f t="shared" si="1"/>
        <v>151</v>
      </c>
      <c r="L20" s="186">
        <f t="shared" si="2"/>
        <v>142.69999999999999</v>
      </c>
      <c r="M20" s="145"/>
      <c r="N20" s="62">
        <f t="shared" si="3"/>
        <v>42.8</v>
      </c>
      <c r="O20" s="168"/>
    </row>
    <row r="21" spans="1:15" s="55" customFormat="1" ht="18" x14ac:dyDescent="0.2">
      <c r="A21" s="57">
        <v>15</v>
      </c>
      <c r="B21" s="58" t="s">
        <v>56</v>
      </c>
      <c r="C21" s="59">
        <v>3</v>
      </c>
      <c r="D21" s="59">
        <v>1</v>
      </c>
      <c r="E21" s="120">
        <v>170</v>
      </c>
      <c r="F21" s="60">
        <v>101</v>
      </c>
      <c r="G21" s="60">
        <v>136</v>
      </c>
      <c r="H21" s="60">
        <v>102</v>
      </c>
      <c r="I21" s="60"/>
      <c r="J21" s="60">
        <f t="shared" si="0"/>
        <v>408</v>
      </c>
      <c r="K21" s="60">
        <f t="shared" si="1"/>
        <v>170</v>
      </c>
      <c r="L21" s="186">
        <f t="shared" si="2"/>
        <v>136</v>
      </c>
      <c r="M21" s="145"/>
      <c r="N21" s="62">
        <f t="shared" si="3"/>
        <v>40.799999999999997</v>
      </c>
      <c r="O21" s="168"/>
    </row>
    <row r="22" spans="1:15" s="55" customFormat="1" ht="18.75" thickBot="1" x14ac:dyDescent="0.25">
      <c r="A22" s="104">
        <v>16</v>
      </c>
      <c r="B22" s="65" t="s">
        <v>62</v>
      </c>
      <c r="C22" s="66">
        <v>4</v>
      </c>
      <c r="D22" s="66">
        <v>1</v>
      </c>
      <c r="E22" s="67">
        <v>124</v>
      </c>
      <c r="F22" s="67">
        <v>128</v>
      </c>
      <c r="G22" s="67">
        <v>146</v>
      </c>
      <c r="H22" s="67">
        <v>109</v>
      </c>
      <c r="I22" s="67"/>
      <c r="J22" s="67">
        <f t="shared" si="0"/>
        <v>398</v>
      </c>
      <c r="K22" s="67">
        <f t="shared" si="1"/>
        <v>146</v>
      </c>
      <c r="L22" s="187">
        <f t="shared" si="2"/>
        <v>132.69999999999999</v>
      </c>
      <c r="M22" s="145"/>
      <c r="N22" s="69">
        <f t="shared" si="3"/>
        <v>39.799999999999997</v>
      </c>
    </row>
    <row r="23" spans="1:15" s="55" customFormat="1" ht="18" x14ac:dyDescent="0.2">
      <c r="A23" s="142"/>
      <c r="B23" s="143"/>
      <c r="C23" s="142"/>
      <c r="D23" s="142"/>
      <c r="E23" s="144"/>
      <c r="F23" s="144"/>
      <c r="G23" s="144"/>
      <c r="H23" s="144"/>
      <c r="I23" s="144"/>
      <c r="J23" s="144"/>
      <c r="K23" s="144"/>
      <c r="L23" s="145"/>
      <c r="M23" s="145"/>
      <c r="N23" s="146"/>
    </row>
    <row r="24" spans="1:15" s="71" customFormat="1" ht="21" x14ac:dyDescent="0.2">
      <c r="A24" s="122"/>
      <c r="B24" s="123" t="s">
        <v>28</v>
      </c>
      <c r="C24" s="73" t="s">
        <v>41</v>
      </c>
      <c r="D24" s="74">
        <v>67.7</v>
      </c>
      <c r="E24" s="75" t="s">
        <v>58</v>
      </c>
      <c r="F24" s="76"/>
      <c r="G24" s="76"/>
      <c r="H24" s="76"/>
      <c r="I24" s="76"/>
      <c r="J24" s="80"/>
      <c r="K24" s="84"/>
      <c r="L24" s="78"/>
      <c r="M24" s="220"/>
      <c r="N24" s="78"/>
    </row>
    <row r="25" spans="1:15" s="70" customFormat="1" ht="21" x14ac:dyDescent="0.2">
      <c r="A25" s="124"/>
      <c r="B25" s="125" t="s">
        <v>28</v>
      </c>
      <c r="C25" s="80" t="s">
        <v>41</v>
      </c>
      <c r="D25" s="81">
        <v>248</v>
      </c>
      <c r="E25" s="82" t="s">
        <v>80</v>
      </c>
      <c r="F25" s="138"/>
      <c r="G25" s="83"/>
      <c r="H25" s="83"/>
      <c r="I25" s="83"/>
      <c r="J25" s="73"/>
      <c r="K25" s="77"/>
      <c r="L25" s="71"/>
      <c r="M25" s="221"/>
      <c r="N25" s="71"/>
    </row>
    <row r="26" spans="1:15" s="20" customFormat="1" ht="23.1" customHeight="1" thickBo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205"/>
      <c r="N26" s="70"/>
      <c r="O26" s="70"/>
    </row>
    <row r="27" spans="1:15" s="255" customFormat="1" ht="24" customHeight="1" thickBot="1" x14ac:dyDescent="0.25">
      <c r="A27" s="258" t="s">
        <v>38</v>
      </c>
      <c r="B27" s="257" t="s">
        <v>105</v>
      </c>
      <c r="C27" s="259" t="s">
        <v>5</v>
      </c>
      <c r="D27" s="179" t="s">
        <v>6</v>
      </c>
      <c r="E27" s="180" t="s">
        <v>2</v>
      </c>
      <c r="F27" s="180" t="s">
        <v>3</v>
      </c>
      <c r="G27" s="180" t="s">
        <v>4</v>
      </c>
      <c r="H27" s="180" t="s">
        <v>8</v>
      </c>
      <c r="I27" s="180" t="s">
        <v>102</v>
      </c>
      <c r="J27" s="180" t="s">
        <v>1</v>
      </c>
      <c r="K27" s="180" t="s">
        <v>7</v>
      </c>
      <c r="L27" s="182" t="s">
        <v>0</v>
      </c>
      <c r="M27" s="253"/>
      <c r="N27" s="178" t="s">
        <v>9</v>
      </c>
    </row>
    <row r="28" spans="1:15" s="21" customFormat="1" ht="18" x14ac:dyDescent="0.2">
      <c r="A28" s="85">
        <v>1</v>
      </c>
      <c r="B28" s="106" t="s">
        <v>49</v>
      </c>
      <c r="C28" s="126">
        <v>1</v>
      </c>
      <c r="D28" s="126">
        <v>2</v>
      </c>
      <c r="E28" s="127">
        <v>176</v>
      </c>
      <c r="F28" s="127">
        <v>157</v>
      </c>
      <c r="G28" s="127">
        <v>235</v>
      </c>
      <c r="H28" s="127">
        <v>140</v>
      </c>
      <c r="I28" s="185"/>
      <c r="J28" s="92">
        <f t="shared" ref="J28:J40" si="4">SUM(E28:H28)+24-MIN(E28:H28)</f>
        <v>592</v>
      </c>
      <c r="K28" s="95">
        <f t="shared" ref="K28:K40" si="5">MAX(E28:H28)</f>
        <v>235</v>
      </c>
      <c r="L28" s="114">
        <f t="shared" ref="L28:L40" si="6">(SUM(E28:H28)-MIN(E28:H28))/3</f>
        <v>189.33333333333334</v>
      </c>
      <c r="M28" s="209"/>
      <c r="N28" s="128">
        <f t="shared" ref="N28:N40" si="7">J28/10+I28</f>
        <v>59.2</v>
      </c>
      <c r="O28" s="168"/>
    </row>
    <row r="29" spans="1:15" s="21" customFormat="1" ht="18" x14ac:dyDescent="0.2">
      <c r="A29" s="85">
        <v>2</v>
      </c>
      <c r="B29" s="90" t="s">
        <v>17</v>
      </c>
      <c r="C29" s="126">
        <v>2</v>
      </c>
      <c r="D29" s="126">
        <v>2</v>
      </c>
      <c r="E29" s="127">
        <v>174</v>
      </c>
      <c r="F29" s="127">
        <v>178</v>
      </c>
      <c r="G29" s="127">
        <v>165</v>
      </c>
      <c r="H29" s="127">
        <v>146</v>
      </c>
      <c r="I29" s="127"/>
      <c r="J29" s="92">
        <f t="shared" si="4"/>
        <v>541</v>
      </c>
      <c r="K29" s="92">
        <f t="shared" si="5"/>
        <v>178</v>
      </c>
      <c r="L29" s="114">
        <f t="shared" si="6"/>
        <v>172.33333333333334</v>
      </c>
      <c r="M29" s="209"/>
      <c r="N29" s="134">
        <f t="shared" si="7"/>
        <v>54.1</v>
      </c>
      <c r="O29" s="168"/>
    </row>
    <row r="30" spans="1:15" s="21" customFormat="1" ht="18" x14ac:dyDescent="0.2">
      <c r="A30" s="85">
        <v>3</v>
      </c>
      <c r="B30" s="90" t="s">
        <v>55</v>
      </c>
      <c r="C30" s="126">
        <v>2</v>
      </c>
      <c r="D30" s="126">
        <v>3</v>
      </c>
      <c r="E30" s="127">
        <v>182</v>
      </c>
      <c r="F30" s="127">
        <v>180</v>
      </c>
      <c r="G30" s="127">
        <v>102</v>
      </c>
      <c r="H30" s="127">
        <v>153</v>
      </c>
      <c r="I30" s="127"/>
      <c r="J30" s="92">
        <f t="shared" si="4"/>
        <v>539</v>
      </c>
      <c r="K30" s="92">
        <f t="shared" si="5"/>
        <v>182</v>
      </c>
      <c r="L30" s="114">
        <f t="shared" si="6"/>
        <v>171.66666666666666</v>
      </c>
      <c r="M30" s="209"/>
      <c r="N30" s="134">
        <f t="shared" si="7"/>
        <v>53.9</v>
      </c>
      <c r="O30" s="70"/>
    </row>
    <row r="31" spans="1:15" s="21" customFormat="1" ht="18" x14ac:dyDescent="0.2">
      <c r="A31" s="85">
        <v>4</v>
      </c>
      <c r="B31" s="90" t="s">
        <v>10</v>
      </c>
      <c r="C31" s="126">
        <v>4</v>
      </c>
      <c r="D31" s="126">
        <v>2</v>
      </c>
      <c r="E31" s="127">
        <v>176</v>
      </c>
      <c r="F31" s="127">
        <v>139</v>
      </c>
      <c r="G31" s="127">
        <v>159</v>
      </c>
      <c r="H31" s="127">
        <v>167</v>
      </c>
      <c r="I31" s="127"/>
      <c r="J31" s="92">
        <f t="shared" si="4"/>
        <v>526</v>
      </c>
      <c r="K31" s="92">
        <f t="shared" si="5"/>
        <v>176</v>
      </c>
      <c r="L31" s="114">
        <f t="shared" si="6"/>
        <v>167.33333333333334</v>
      </c>
      <c r="M31" s="209"/>
      <c r="N31" s="134">
        <f t="shared" si="7"/>
        <v>52.6</v>
      </c>
      <c r="O31" s="168"/>
    </row>
    <row r="32" spans="1:15" s="94" customFormat="1" ht="18" x14ac:dyDescent="0.2">
      <c r="A32" s="85">
        <v>5</v>
      </c>
      <c r="B32" s="90" t="s">
        <v>11</v>
      </c>
      <c r="C32" s="126">
        <v>3</v>
      </c>
      <c r="D32" s="126">
        <v>2</v>
      </c>
      <c r="E32" s="127">
        <v>146</v>
      </c>
      <c r="F32" s="127">
        <v>178</v>
      </c>
      <c r="G32" s="127">
        <v>163</v>
      </c>
      <c r="H32" s="127">
        <v>158</v>
      </c>
      <c r="I32" s="127"/>
      <c r="J32" s="92">
        <f t="shared" si="4"/>
        <v>523</v>
      </c>
      <c r="K32" s="92">
        <f t="shared" si="5"/>
        <v>178</v>
      </c>
      <c r="L32" s="114">
        <f t="shared" si="6"/>
        <v>166.33333333333334</v>
      </c>
      <c r="M32" s="209"/>
      <c r="N32" s="134">
        <f t="shared" si="7"/>
        <v>52.3</v>
      </c>
      <c r="O32" s="168"/>
    </row>
    <row r="33" spans="1:15" s="89" customFormat="1" ht="18" x14ac:dyDescent="0.2">
      <c r="A33" s="85">
        <v>6</v>
      </c>
      <c r="B33" s="90" t="s">
        <v>61</v>
      </c>
      <c r="C33" s="126">
        <v>2</v>
      </c>
      <c r="D33" s="126">
        <v>1</v>
      </c>
      <c r="E33" s="127">
        <v>134</v>
      </c>
      <c r="F33" s="127">
        <v>154</v>
      </c>
      <c r="G33" s="127">
        <v>141</v>
      </c>
      <c r="H33" s="127">
        <v>199</v>
      </c>
      <c r="I33" s="127"/>
      <c r="J33" s="92">
        <f t="shared" si="4"/>
        <v>518</v>
      </c>
      <c r="K33" s="92">
        <f t="shared" si="5"/>
        <v>199</v>
      </c>
      <c r="L33" s="114">
        <f t="shared" si="6"/>
        <v>164.66666666666666</v>
      </c>
      <c r="M33" s="209"/>
      <c r="N33" s="134">
        <f t="shared" si="7"/>
        <v>51.8</v>
      </c>
      <c r="O33" s="70"/>
    </row>
    <row r="34" spans="1:15" ht="18" x14ac:dyDescent="0.2">
      <c r="A34" s="85">
        <v>7</v>
      </c>
      <c r="B34" s="90" t="s">
        <v>12</v>
      </c>
      <c r="C34" s="126">
        <v>3</v>
      </c>
      <c r="D34" s="126">
        <v>1</v>
      </c>
      <c r="E34" s="127">
        <v>151</v>
      </c>
      <c r="F34" s="127">
        <v>113</v>
      </c>
      <c r="G34" s="127">
        <v>135</v>
      </c>
      <c r="H34" s="127">
        <v>139</v>
      </c>
      <c r="I34" s="127"/>
      <c r="J34" s="92">
        <f t="shared" si="4"/>
        <v>449</v>
      </c>
      <c r="K34" s="92">
        <f t="shared" si="5"/>
        <v>151</v>
      </c>
      <c r="L34" s="114">
        <f t="shared" si="6"/>
        <v>141.66666666666666</v>
      </c>
      <c r="M34" s="209"/>
      <c r="N34" s="134">
        <f t="shared" si="7"/>
        <v>44.9</v>
      </c>
      <c r="O34" s="168"/>
    </row>
    <row r="35" spans="1:15" ht="18" x14ac:dyDescent="0.2">
      <c r="A35" s="85">
        <v>8</v>
      </c>
      <c r="B35" s="90" t="s">
        <v>84</v>
      </c>
      <c r="C35" s="126">
        <v>4</v>
      </c>
      <c r="D35" s="126">
        <v>1</v>
      </c>
      <c r="E35" s="127">
        <v>128</v>
      </c>
      <c r="F35" s="127">
        <v>126</v>
      </c>
      <c r="G35" s="127">
        <v>135</v>
      </c>
      <c r="H35" s="127">
        <v>155</v>
      </c>
      <c r="I35" s="127"/>
      <c r="J35" s="92">
        <f t="shared" si="4"/>
        <v>442</v>
      </c>
      <c r="K35" s="92">
        <f t="shared" si="5"/>
        <v>155</v>
      </c>
      <c r="L35" s="114">
        <f t="shared" si="6"/>
        <v>139.33333333333334</v>
      </c>
      <c r="M35" s="209"/>
      <c r="N35" s="134">
        <f t="shared" si="7"/>
        <v>44.2</v>
      </c>
      <c r="O35" s="168"/>
    </row>
    <row r="36" spans="1:15" ht="18" x14ac:dyDescent="0.2">
      <c r="A36" s="85">
        <v>9</v>
      </c>
      <c r="B36" s="90" t="s">
        <v>51</v>
      </c>
      <c r="C36" s="126">
        <v>1</v>
      </c>
      <c r="D36" s="126">
        <v>2</v>
      </c>
      <c r="E36" s="127">
        <v>107</v>
      </c>
      <c r="F36" s="127">
        <v>123</v>
      </c>
      <c r="G36" s="127">
        <v>146</v>
      </c>
      <c r="H36" s="127">
        <v>137</v>
      </c>
      <c r="I36" s="127"/>
      <c r="J36" s="92">
        <f t="shared" si="4"/>
        <v>430</v>
      </c>
      <c r="K36" s="92">
        <f t="shared" si="5"/>
        <v>146</v>
      </c>
      <c r="L36" s="114">
        <f t="shared" si="6"/>
        <v>135.33333333333334</v>
      </c>
      <c r="M36" s="209"/>
      <c r="N36" s="134">
        <f t="shared" si="7"/>
        <v>43</v>
      </c>
      <c r="O36" s="168"/>
    </row>
    <row r="37" spans="1:15" s="70" customFormat="1" ht="18" x14ac:dyDescent="0.2">
      <c r="A37" s="85">
        <v>10</v>
      </c>
      <c r="B37" s="90" t="s">
        <v>40</v>
      </c>
      <c r="C37" s="126">
        <v>4</v>
      </c>
      <c r="D37" s="126">
        <v>3</v>
      </c>
      <c r="E37" s="127">
        <v>104</v>
      </c>
      <c r="F37" s="127">
        <v>122</v>
      </c>
      <c r="G37" s="127">
        <v>144</v>
      </c>
      <c r="H37" s="127">
        <v>132</v>
      </c>
      <c r="I37" s="127"/>
      <c r="J37" s="92">
        <f t="shared" si="4"/>
        <v>422</v>
      </c>
      <c r="K37" s="92">
        <f t="shared" si="5"/>
        <v>144</v>
      </c>
      <c r="L37" s="114">
        <f t="shared" si="6"/>
        <v>132.66666666666666</v>
      </c>
      <c r="M37" s="209"/>
      <c r="N37" s="134">
        <f t="shared" si="7"/>
        <v>42.2</v>
      </c>
    </row>
    <row r="38" spans="1:15" s="21" customFormat="1" ht="18" x14ac:dyDescent="0.2">
      <c r="A38" s="85">
        <v>11</v>
      </c>
      <c r="B38" s="90" t="s">
        <v>74</v>
      </c>
      <c r="C38" s="126">
        <v>2</v>
      </c>
      <c r="D38" s="126">
        <v>3</v>
      </c>
      <c r="E38" s="127">
        <v>108</v>
      </c>
      <c r="F38" s="127">
        <v>108</v>
      </c>
      <c r="G38" s="127">
        <v>139</v>
      </c>
      <c r="H38" s="127">
        <v>145</v>
      </c>
      <c r="I38" s="127"/>
      <c r="J38" s="92">
        <f t="shared" si="4"/>
        <v>416</v>
      </c>
      <c r="K38" s="92">
        <f t="shared" si="5"/>
        <v>145</v>
      </c>
      <c r="L38" s="114">
        <f t="shared" si="6"/>
        <v>130.66666666666666</v>
      </c>
      <c r="M38" s="209"/>
      <c r="N38" s="134">
        <f t="shared" si="7"/>
        <v>41.6</v>
      </c>
      <c r="O38" s="168"/>
    </row>
    <row r="39" spans="1:15" s="21" customFormat="1" ht="18" x14ac:dyDescent="0.2">
      <c r="A39" s="85">
        <v>12</v>
      </c>
      <c r="B39" s="90" t="s">
        <v>50</v>
      </c>
      <c r="C39" s="126">
        <v>1</v>
      </c>
      <c r="D39" s="126">
        <v>3</v>
      </c>
      <c r="E39" s="127">
        <v>132</v>
      </c>
      <c r="F39" s="127">
        <v>113</v>
      </c>
      <c r="G39" s="127">
        <v>129</v>
      </c>
      <c r="H39" s="127">
        <v>107</v>
      </c>
      <c r="I39" s="127"/>
      <c r="J39" s="92">
        <f t="shared" si="4"/>
        <v>398</v>
      </c>
      <c r="K39" s="92">
        <f t="shared" si="5"/>
        <v>132</v>
      </c>
      <c r="L39" s="114">
        <f t="shared" si="6"/>
        <v>124.66666666666667</v>
      </c>
      <c r="M39" s="209"/>
      <c r="N39" s="134">
        <f t="shared" si="7"/>
        <v>39.799999999999997</v>
      </c>
      <c r="O39" s="70"/>
    </row>
    <row r="40" spans="1:15" s="21" customFormat="1" ht="18.75" thickBot="1" x14ac:dyDescent="0.25">
      <c r="A40" s="109">
        <v>13</v>
      </c>
      <c r="B40" s="96" t="s">
        <v>64</v>
      </c>
      <c r="C40" s="129">
        <v>2</v>
      </c>
      <c r="D40" s="129">
        <v>1</v>
      </c>
      <c r="E40" s="130">
        <v>140</v>
      </c>
      <c r="F40" s="130">
        <v>113</v>
      </c>
      <c r="G40" s="130">
        <v>107</v>
      </c>
      <c r="H40" s="130">
        <v>110</v>
      </c>
      <c r="I40" s="130"/>
      <c r="J40" s="98">
        <f t="shared" si="4"/>
        <v>387</v>
      </c>
      <c r="K40" s="98">
        <f t="shared" si="5"/>
        <v>140</v>
      </c>
      <c r="L40" s="115">
        <f t="shared" si="6"/>
        <v>121</v>
      </c>
      <c r="M40" s="209"/>
      <c r="N40" s="160">
        <f t="shared" si="7"/>
        <v>38.700000000000003</v>
      </c>
      <c r="O40" s="168"/>
    </row>
    <row r="41" spans="1:15" s="21" customFormat="1" ht="18" x14ac:dyDescent="0.2">
      <c r="A41" s="204"/>
      <c r="B41" s="205"/>
      <c r="C41" s="206"/>
      <c r="D41" s="206"/>
      <c r="E41" s="207"/>
      <c r="F41" s="207"/>
      <c r="G41" s="207"/>
      <c r="H41" s="207"/>
      <c r="I41" s="207"/>
      <c r="J41" s="208"/>
      <c r="K41" s="208"/>
      <c r="L41" s="209"/>
      <c r="M41" s="209"/>
      <c r="N41" s="210"/>
      <c r="O41" s="168"/>
    </row>
    <row r="42" spans="1:15" ht="21" x14ac:dyDescent="0.2">
      <c r="B42" s="132" t="s">
        <v>49</v>
      </c>
      <c r="C42" s="73" t="s">
        <v>41</v>
      </c>
      <c r="D42" s="74">
        <v>59.2</v>
      </c>
      <c r="E42" s="100" t="s">
        <v>58</v>
      </c>
      <c r="F42" s="76"/>
      <c r="G42" s="76"/>
      <c r="H42" s="76"/>
      <c r="L42" s="50"/>
      <c r="M42" s="222"/>
    </row>
    <row r="43" spans="1:15" ht="21" x14ac:dyDescent="0.2">
      <c r="B43" s="133" t="s">
        <v>49</v>
      </c>
      <c r="C43" s="80" t="s">
        <v>41</v>
      </c>
      <c r="D43" s="81">
        <v>235</v>
      </c>
      <c r="E43" s="103" t="s">
        <v>80</v>
      </c>
      <c r="F43" s="138"/>
      <c r="G43" s="83"/>
      <c r="H43" s="83"/>
      <c r="L43" s="50"/>
      <c r="M43" s="222"/>
    </row>
  </sheetData>
  <sortState ref="A28:N40">
    <sortCondition descending="1" ref="N28"/>
  </sortState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E7" sqref="E7"/>
    </sheetView>
  </sheetViews>
  <sheetFormatPr defaultColWidth="8.85546875" defaultRowHeight="12.75" x14ac:dyDescent="0.2"/>
  <cols>
    <col min="1" max="1" width="4.42578125" style="101" bestFit="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49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49"/>
      <c r="N2" s="49"/>
    </row>
    <row r="3" spans="1:14" ht="21" x14ac:dyDescent="0.2">
      <c r="A3" s="356" t="s">
        <v>90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49"/>
      <c r="N3" s="49"/>
    </row>
    <row r="4" spans="1:14" ht="21" x14ac:dyDescent="0.2">
      <c r="A4" s="356" t="s">
        <v>95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188"/>
      <c r="M4" s="49"/>
      <c r="N4" s="49"/>
    </row>
    <row r="5" spans="1:14" ht="21.75" thickBot="1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49"/>
      <c r="N5" s="49"/>
    </row>
    <row r="6" spans="1:14" s="177" customFormat="1" ht="23.1" customHeight="1" thickBot="1" x14ac:dyDescent="0.25">
      <c r="A6" s="252" t="s">
        <v>38</v>
      </c>
      <c r="B6" s="174" t="s">
        <v>105</v>
      </c>
      <c r="C6" s="179" t="s">
        <v>5</v>
      </c>
      <c r="D6" s="179" t="s">
        <v>6</v>
      </c>
      <c r="E6" s="180" t="s">
        <v>2</v>
      </c>
      <c r="F6" s="180" t="s">
        <v>3</v>
      </c>
      <c r="G6" s="180" t="s">
        <v>4</v>
      </c>
      <c r="H6" s="180" t="s">
        <v>8</v>
      </c>
      <c r="I6" s="175" t="s">
        <v>102</v>
      </c>
      <c r="J6" s="180" t="s">
        <v>1</v>
      </c>
      <c r="K6" s="180" t="s">
        <v>7</v>
      </c>
      <c r="L6" s="182" t="s">
        <v>0</v>
      </c>
      <c r="N6" s="178" t="s">
        <v>9</v>
      </c>
    </row>
    <row r="7" spans="1:14" s="55" customFormat="1" ht="18" x14ac:dyDescent="0.2">
      <c r="A7" s="51">
        <v>1</v>
      </c>
      <c r="B7" s="52" t="s">
        <v>16</v>
      </c>
      <c r="C7" s="53">
        <v>4</v>
      </c>
      <c r="D7" s="53">
        <v>1</v>
      </c>
      <c r="E7" s="170">
        <v>223</v>
      </c>
      <c r="F7" s="54">
        <v>190</v>
      </c>
      <c r="G7" s="54">
        <v>210</v>
      </c>
      <c r="H7" s="54">
        <v>202</v>
      </c>
      <c r="I7" s="54">
        <v>5</v>
      </c>
      <c r="J7" s="54">
        <f t="shared" ref="J7:J22" si="0">SUM(E7:H7)-MIN(E7:H7)</f>
        <v>635</v>
      </c>
      <c r="K7" s="266">
        <f t="shared" ref="K7:K22" si="1">MAX(E7:H7)</f>
        <v>223</v>
      </c>
      <c r="L7" s="158">
        <f t="shared" ref="L7:L22" si="2">ROUND(J7/3,1)</f>
        <v>211.7</v>
      </c>
      <c r="N7" s="159">
        <f>J7/10+I7</f>
        <v>68.5</v>
      </c>
    </row>
    <row r="8" spans="1:14" s="55" customFormat="1" ht="18" x14ac:dyDescent="0.2">
      <c r="A8" s="57">
        <v>2</v>
      </c>
      <c r="B8" s="58" t="s">
        <v>52</v>
      </c>
      <c r="C8" s="157">
        <v>4</v>
      </c>
      <c r="D8" s="157">
        <v>3</v>
      </c>
      <c r="E8" s="118">
        <v>202</v>
      </c>
      <c r="F8" s="118">
        <v>189</v>
      </c>
      <c r="G8" s="118">
        <v>147</v>
      </c>
      <c r="H8" s="60">
        <v>209</v>
      </c>
      <c r="I8" s="118">
        <v>5</v>
      </c>
      <c r="J8" s="118">
        <f t="shared" si="0"/>
        <v>600</v>
      </c>
      <c r="K8" s="118">
        <f t="shared" si="1"/>
        <v>209</v>
      </c>
      <c r="L8" s="186">
        <f t="shared" si="2"/>
        <v>200</v>
      </c>
      <c r="N8" s="56">
        <f t="shared" ref="N8:N22" si="3">J8/10+I8</f>
        <v>65</v>
      </c>
    </row>
    <row r="9" spans="1:14" s="55" customFormat="1" ht="18" x14ac:dyDescent="0.2">
      <c r="A9" s="173">
        <v>3</v>
      </c>
      <c r="B9" s="117" t="s">
        <v>37</v>
      </c>
      <c r="C9" s="59">
        <v>1</v>
      </c>
      <c r="D9" s="59">
        <v>2</v>
      </c>
      <c r="E9" s="60">
        <v>189</v>
      </c>
      <c r="F9" s="60">
        <v>210</v>
      </c>
      <c r="G9" s="60">
        <v>193</v>
      </c>
      <c r="H9" s="60">
        <v>195</v>
      </c>
      <c r="I9" s="60"/>
      <c r="J9" s="118">
        <f t="shared" si="0"/>
        <v>598</v>
      </c>
      <c r="K9" s="118">
        <f t="shared" si="1"/>
        <v>210</v>
      </c>
      <c r="L9" s="186">
        <f t="shared" si="2"/>
        <v>199.3</v>
      </c>
      <c r="N9" s="62">
        <f t="shared" si="3"/>
        <v>59.8</v>
      </c>
    </row>
    <row r="10" spans="1:14" s="55" customFormat="1" ht="18" x14ac:dyDescent="0.2">
      <c r="A10" s="57">
        <v>4</v>
      </c>
      <c r="B10" s="64" t="s">
        <v>47</v>
      </c>
      <c r="C10" s="59">
        <v>2</v>
      </c>
      <c r="D10" s="59">
        <v>2</v>
      </c>
      <c r="E10" s="60">
        <v>161</v>
      </c>
      <c r="F10" s="60">
        <v>208</v>
      </c>
      <c r="G10" s="60">
        <v>183</v>
      </c>
      <c r="H10" s="60">
        <v>205</v>
      </c>
      <c r="I10" s="60"/>
      <c r="J10" s="118">
        <f t="shared" si="0"/>
        <v>596</v>
      </c>
      <c r="K10" s="118">
        <f t="shared" si="1"/>
        <v>208</v>
      </c>
      <c r="L10" s="186">
        <f t="shared" si="2"/>
        <v>198.7</v>
      </c>
      <c r="N10" s="62">
        <f t="shared" si="3"/>
        <v>59.6</v>
      </c>
    </row>
    <row r="11" spans="1:14" s="55" customFormat="1" ht="18" x14ac:dyDescent="0.2">
      <c r="A11" s="173">
        <v>5</v>
      </c>
      <c r="B11" s="58" t="s">
        <v>15</v>
      </c>
      <c r="C11" s="59">
        <v>2</v>
      </c>
      <c r="D11" s="59">
        <v>3</v>
      </c>
      <c r="E11" s="60">
        <v>201</v>
      </c>
      <c r="F11" s="120">
        <v>159</v>
      </c>
      <c r="G11" s="60">
        <v>184</v>
      </c>
      <c r="H11" s="60">
        <v>203</v>
      </c>
      <c r="I11" s="60"/>
      <c r="J11" s="118">
        <f t="shared" si="0"/>
        <v>588</v>
      </c>
      <c r="K11" s="118">
        <f t="shared" si="1"/>
        <v>203</v>
      </c>
      <c r="L11" s="186">
        <f t="shared" si="2"/>
        <v>196</v>
      </c>
      <c r="N11" s="62">
        <f t="shared" si="3"/>
        <v>58.8</v>
      </c>
    </row>
    <row r="12" spans="1:14" s="55" customFormat="1" ht="18" x14ac:dyDescent="0.2">
      <c r="A12" s="57">
        <v>6</v>
      </c>
      <c r="B12" s="64" t="s">
        <v>63</v>
      </c>
      <c r="C12" s="59">
        <v>1</v>
      </c>
      <c r="D12" s="59">
        <v>3</v>
      </c>
      <c r="E12" s="60">
        <v>190</v>
      </c>
      <c r="F12" s="60">
        <v>202</v>
      </c>
      <c r="G12" s="60">
        <v>184</v>
      </c>
      <c r="H12" s="60">
        <v>144</v>
      </c>
      <c r="I12" s="60"/>
      <c r="J12" s="118">
        <f t="shared" si="0"/>
        <v>576</v>
      </c>
      <c r="K12" s="118">
        <f t="shared" si="1"/>
        <v>202</v>
      </c>
      <c r="L12" s="186">
        <f t="shared" si="2"/>
        <v>192</v>
      </c>
      <c r="N12" s="62">
        <f t="shared" si="3"/>
        <v>57.6</v>
      </c>
    </row>
    <row r="13" spans="1:14" s="55" customFormat="1" ht="18" x14ac:dyDescent="0.2">
      <c r="A13" s="57">
        <v>7</v>
      </c>
      <c r="B13" s="58" t="s">
        <v>65</v>
      </c>
      <c r="C13" s="59">
        <v>3</v>
      </c>
      <c r="D13" s="59">
        <v>1</v>
      </c>
      <c r="E13" s="120">
        <v>219</v>
      </c>
      <c r="F13" s="60">
        <v>178</v>
      </c>
      <c r="G13" s="60">
        <v>164</v>
      </c>
      <c r="H13" s="60">
        <v>167</v>
      </c>
      <c r="I13" s="60"/>
      <c r="J13" s="118">
        <f>SUM(E13:H13)-MIN(E13:H13)</f>
        <v>564</v>
      </c>
      <c r="K13" s="118">
        <f>MAX(E13:H13)</f>
        <v>219</v>
      </c>
      <c r="L13" s="186">
        <f>ROUND(J13/3,1)</f>
        <v>188</v>
      </c>
      <c r="N13" s="62">
        <f t="shared" si="3"/>
        <v>56.4</v>
      </c>
    </row>
    <row r="14" spans="1:14" s="55" customFormat="1" ht="18" x14ac:dyDescent="0.2">
      <c r="A14" s="173">
        <v>8</v>
      </c>
      <c r="B14" s="58" t="s">
        <v>45</v>
      </c>
      <c r="C14" s="59">
        <v>4</v>
      </c>
      <c r="D14" s="59">
        <v>2</v>
      </c>
      <c r="E14" s="60">
        <v>155</v>
      </c>
      <c r="F14" s="60">
        <v>177</v>
      </c>
      <c r="G14" s="60">
        <v>165</v>
      </c>
      <c r="H14" s="60">
        <v>166</v>
      </c>
      <c r="I14" s="60"/>
      <c r="J14" s="118">
        <f t="shared" si="0"/>
        <v>508</v>
      </c>
      <c r="K14" s="118">
        <f t="shared" si="1"/>
        <v>177</v>
      </c>
      <c r="L14" s="186">
        <f t="shared" si="2"/>
        <v>169.3</v>
      </c>
      <c r="N14" s="62">
        <f t="shared" si="3"/>
        <v>50.8</v>
      </c>
    </row>
    <row r="15" spans="1:14" s="70" customFormat="1" ht="18" x14ac:dyDescent="0.2">
      <c r="A15" s="57">
        <v>9</v>
      </c>
      <c r="B15" s="58" t="s">
        <v>13</v>
      </c>
      <c r="C15" s="59">
        <v>3</v>
      </c>
      <c r="D15" s="59">
        <v>2</v>
      </c>
      <c r="E15" s="120">
        <v>164</v>
      </c>
      <c r="F15" s="60">
        <v>173</v>
      </c>
      <c r="G15" s="60">
        <v>148</v>
      </c>
      <c r="H15" s="60">
        <v>161</v>
      </c>
      <c r="I15" s="60"/>
      <c r="J15" s="118">
        <f t="shared" si="0"/>
        <v>498</v>
      </c>
      <c r="K15" s="118">
        <f t="shared" si="1"/>
        <v>173</v>
      </c>
      <c r="L15" s="186">
        <f t="shared" si="2"/>
        <v>166</v>
      </c>
      <c r="M15" s="55"/>
      <c r="N15" s="62">
        <f>J15/10+I15</f>
        <v>49.8</v>
      </c>
    </row>
    <row r="16" spans="1:14" s="70" customFormat="1" ht="18" x14ac:dyDescent="0.2">
      <c r="A16" s="173">
        <v>10</v>
      </c>
      <c r="B16" s="58" t="s">
        <v>48</v>
      </c>
      <c r="C16" s="59">
        <v>3</v>
      </c>
      <c r="D16" s="59">
        <v>2</v>
      </c>
      <c r="E16" s="60">
        <v>140</v>
      </c>
      <c r="F16" s="60">
        <v>168</v>
      </c>
      <c r="G16" s="60">
        <v>159</v>
      </c>
      <c r="H16" s="60">
        <v>163</v>
      </c>
      <c r="I16" s="60"/>
      <c r="J16" s="118">
        <f t="shared" si="0"/>
        <v>490</v>
      </c>
      <c r="K16" s="118">
        <f t="shared" si="1"/>
        <v>168</v>
      </c>
      <c r="L16" s="186">
        <f t="shared" si="2"/>
        <v>163.30000000000001</v>
      </c>
      <c r="M16" s="55"/>
      <c r="N16" s="62">
        <f t="shared" si="3"/>
        <v>49</v>
      </c>
    </row>
    <row r="17" spans="1:15" s="78" customFormat="1" ht="18" x14ac:dyDescent="0.2">
      <c r="A17" s="57">
        <v>11</v>
      </c>
      <c r="B17" s="58" t="s">
        <v>28</v>
      </c>
      <c r="C17" s="59">
        <v>2</v>
      </c>
      <c r="D17" s="59">
        <v>1</v>
      </c>
      <c r="E17" s="60">
        <v>125</v>
      </c>
      <c r="F17" s="60">
        <v>147</v>
      </c>
      <c r="G17" s="60">
        <v>191</v>
      </c>
      <c r="H17" s="60">
        <v>146</v>
      </c>
      <c r="I17" s="60"/>
      <c r="J17" s="60">
        <f t="shared" si="0"/>
        <v>484</v>
      </c>
      <c r="K17" s="60">
        <f t="shared" si="1"/>
        <v>191</v>
      </c>
      <c r="L17" s="186">
        <f t="shared" si="2"/>
        <v>161.30000000000001</v>
      </c>
      <c r="M17" s="55"/>
      <c r="N17" s="56">
        <f t="shared" si="3"/>
        <v>48.4</v>
      </c>
    </row>
    <row r="18" spans="1:15" s="71" customFormat="1" ht="18" x14ac:dyDescent="0.2">
      <c r="A18" s="173">
        <v>12</v>
      </c>
      <c r="B18" s="58" t="s">
        <v>72</v>
      </c>
      <c r="C18" s="59">
        <v>2</v>
      </c>
      <c r="D18" s="59">
        <v>2</v>
      </c>
      <c r="E18" s="60">
        <v>135</v>
      </c>
      <c r="F18" s="60">
        <v>162</v>
      </c>
      <c r="G18" s="60">
        <v>138</v>
      </c>
      <c r="H18" s="60">
        <v>170</v>
      </c>
      <c r="I18" s="60"/>
      <c r="J18" s="60">
        <f t="shared" si="0"/>
        <v>470</v>
      </c>
      <c r="K18" s="60">
        <f t="shared" si="1"/>
        <v>170</v>
      </c>
      <c r="L18" s="186">
        <f t="shared" si="2"/>
        <v>156.69999999999999</v>
      </c>
      <c r="M18" s="55"/>
      <c r="N18" s="62">
        <f>J18/10+I18</f>
        <v>47</v>
      </c>
    </row>
    <row r="19" spans="1:15" s="70" customFormat="1" ht="18" x14ac:dyDescent="0.2">
      <c r="A19" s="57">
        <v>13</v>
      </c>
      <c r="B19" s="58" t="s">
        <v>62</v>
      </c>
      <c r="C19" s="59">
        <v>3</v>
      </c>
      <c r="D19" s="59">
        <v>3</v>
      </c>
      <c r="E19" s="60">
        <v>118</v>
      </c>
      <c r="F19" s="60">
        <v>135</v>
      </c>
      <c r="G19" s="60">
        <v>177</v>
      </c>
      <c r="H19" s="60">
        <v>153</v>
      </c>
      <c r="I19" s="60"/>
      <c r="J19" s="60">
        <f t="shared" si="0"/>
        <v>465</v>
      </c>
      <c r="K19" s="60">
        <f t="shared" si="1"/>
        <v>177</v>
      </c>
      <c r="L19" s="186">
        <f t="shared" si="2"/>
        <v>155</v>
      </c>
      <c r="M19" s="55"/>
      <c r="N19" s="62">
        <f>J19/10+I19</f>
        <v>46.5</v>
      </c>
    </row>
    <row r="20" spans="1:15" s="20" customFormat="1" ht="20.45" customHeight="1" x14ac:dyDescent="0.2">
      <c r="A20" s="173">
        <v>14</v>
      </c>
      <c r="B20" s="58" t="s">
        <v>98</v>
      </c>
      <c r="C20" s="59">
        <v>4</v>
      </c>
      <c r="D20" s="59">
        <v>2</v>
      </c>
      <c r="E20" s="60">
        <v>135</v>
      </c>
      <c r="F20" s="60">
        <v>127</v>
      </c>
      <c r="G20" s="60">
        <v>126</v>
      </c>
      <c r="H20" s="60">
        <v>125</v>
      </c>
      <c r="I20" s="60"/>
      <c r="J20" s="60">
        <f t="shared" si="0"/>
        <v>388</v>
      </c>
      <c r="K20" s="60">
        <f t="shared" si="1"/>
        <v>135</v>
      </c>
      <c r="L20" s="119">
        <f t="shared" si="2"/>
        <v>129.30000000000001</v>
      </c>
      <c r="M20" s="55"/>
      <c r="N20" s="62">
        <f>J20/10+I20</f>
        <v>38.799999999999997</v>
      </c>
      <c r="O20" s="70"/>
    </row>
    <row r="21" spans="1:15" s="70" customFormat="1" ht="18" x14ac:dyDescent="0.2">
      <c r="A21" s="57">
        <v>15</v>
      </c>
      <c r="B21" s="58" t="s">
        <v>59</v>
      </c>
      <c r="C21" s="59">
        <v>1</v>
      </c>
      <c r="D21" s="59">
        <v>1</v>
      </c>
      <c r="E21" s="60">
        <v>120</v>
      </c>
      <c r="F21" s="60">
        <v>129</v>
      </c>
      <c r="G21" s="60">
        <v>101</v>
      </c>
      <c r="H21" s="60">
        <v>128</v>
      </c>
      <c r="I21" s="60"/>
      <c r="J21" s="60">
        <f t="shared" si="0"/>
        <v>377</v>
      </c>
      <c r="K21" s="60">
        <f t="shared" si="1"/>
        <v>129</v>
      </c>
      <c r="L21" s="119">
        <f t="shared" si="2"/>
        <v>125.7</v>
      </c>
      <c r="M21" s="55"/>
      <c r="N21" s="56">
        <f>J21/10+I21</f>
        <v>37.700000000000003</v>
      </c>
    </row>
    <row r="22" spans="1:15" s="21" customFormat="1" ht="18.75" thickBot="1" x14ac:dyDescent="0.25">
      <c r="A22" s="104">
        <v>16</v>
      </c>
      <c r="B22" s="65" t="s">
        <v>56</v>
      </c>
      <c r="C22" s="66">
        <v>1</v>
      </c>
      <c r="D22" s="66">
        <v>1</v>
      </c>
      <c r="E22" s="67">
        <v>115</v>
      </c>
      <c r="F22" s="67">
        <v>132</v>
      </c>
      <c r="G22" s="67">
        <v>124</v>
      </c>
      <c r="H22" s="67">
        <v>111</v>
      </c>
      <c r="I22" s="67"/>
      <c r="J22" s="67">
        <f t="shared" si="0"/>
        <v>371</v>
      </c>
      <c r="K22" s="67">
        <f t="shared" si="1"/>
        <v>132</v>
      </c>
      <c r="L22" s="187">
        <f t="shared" si="2"/>
        <v>123.7</v>
      </c>
      <c r="M22" s="55"/>
      <c r="N22" s="69">
        <f t="shared" si="3"/>
        <v>37.1</v>
      </c>
      <c r="O22" s="70"/>
    </row>
    <row r="23" spans="1:15" s="21" customFormat="1" ht="18" x14ac:dyDescent="0.2">
      <c r="A23" s="142"/>
      <c r="B23" s="143"/>
      <c r="C23" s="142"/>
      <c r="D23" s="142"/>
      <c r="E23" s="144"/>
      <c r="F23" s="144"/>
      <c r="G23" s="144"/>
      <c r="H23" s="144"/>
      <c r="I23" s="144"/>
      <c r="J23" s="144"/>
      <c r="K23" s="144"/>
      <c r="L23" s="145"/>
      <c r="M23" s="55"/>
      <c r="N23" s="146"/>
      <c r="O23" s="70"/>
    </row>
    <row r="24" spans="1:15" s="21" customFormat="1" ht="21" x14ac:dyDescent="0.2">
      <c r="A24" s="122"/>
      <c r="B24" s="123" t="s">
        <v>16</v>
      </c>
      <c r="C24" s="73" t="s">
        <v>41</v>
      </c>
      <c r="D24" s="74">
        <v>68.5</v>
      </c>
      <c r="E24" s="75" t="s">
        <v>58</v>
      </c>
      <c r="F24" s="76"/>
      <c r="G24" s="76"/>
      <c r="H24" s="76"/>
      <c r="I24" s="76"/>
      <c r="J24" s="80"/>
      <c r="K24" s="84"/>
      <c r="L24" s="78"/>
      <c r="M24" s="78"/>
      <c r="N24" s="78"/>
      <c r="O24" s="70"/>
    </row>
    <row r="25" spans="1:15" s="21" customFormat="1" ht="21" x14ac:dyDescent="0.2">
      <c r="A25" s="124"/>
      <c r="B25" s="125" t="s">
        <v>16</v>
      </c>
      <c r="C25" s="80" t="s">
        <v>41</v>
      </c>
      <c r="D25" s="81">
        <v>223</v>
      </c>
      <c r="E25" s="82" t="s">
        <v>80</v>
      </c>
      <c r="F25" s="138"/>
      <c r="G25" s="83"/>
      <c r="H25" s="83"/>
      <c r="I25" s="83"/>
      <c r="J25" s="73"/>
      <c r="K25" s="77"/>
      <c r="L25" s="71"/>
      <c r="M25" s="71"/>
      <c r="N25" s="71"/>
      <c r="O25" s="70"/>
    </row>
    <row r="26" spans="1:15" s="262" customFormat="1" ht="24" customHeight="1" thickBo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255"/>
    </row>
    <row r="27" spans="1:15" s="89" customFormat="1" ht="18.75" thickBot="1" x14ac:dyDescent="0.25">
      <c r="A27" s="258" t="s">
        <v>38</v>
      </c>
      <c r="B27" s="257" t="s">
        <v>105</v>
      </c>
      <c r="C27" s="259" t="s">
        <v>5</v>
      </c>
      <c r="D27" s="179" t="s">
        <v>6</v>
      </c>
      <c r="E27" s="180" t="s">
        <v>2</v>
      </c>
      <c r="F27" s="180" t="s">
        <v>3</v>
      </c>
      <c r="G27" s="180" t="s">
        <v>4</v>
      </c>
      <c r="H27" s="180" t="s">
        <v>8</v>
      </c>
      <c r="I27" s="180" t="s">
        <v>102</v>
      </c>
      <c r="J27" s="180" t="s">
        <v>1</v>
      </c>
      <c r="K27" s="180" t="s">
        <v>7</v>
      </c>
      <c r="L27" s="182" t="s">
        <v>0</v>
      </c>
      <c r="M27" s="181"/>
      <c r="N27" s="178" t="s">
        <v>9</v>
      </c>
      <c r="O27" s="70"/>
    </row>
    <row r="28" spans="1:15" ht="18" x14ac:dyDescent="0.2">
      <c r="A28" s="85">
        <v>1</v>
      </c>
      <c r="B28" s="106" t="s">
        <v>51</v>
      </c>
      <c r="C28" s="126">
        <v>4</v>
      </c>
      <c r="D28" s="126">
        <v>1</v>
      </c>
      <c r="E28" s="127">
        <v>212</v>
      </c>
      <c r="F28" s="127">
        <v>150</v>
      </c>
      <c r="G28" s="127">
        <v>196</v>
      </c>
      <c r="H28" s="127">
        <v>157</v>
      </c>
      <c r="I28" s="185"/>
      <c r="J28" s="92">
        <f t="shared" ref="J28:J38" si="4">SUM(E28:H28)+24-MIN(E28:H28)</f>
        <v>589</v>
      </c>
      <c r="K28" s="95">
        <f t="shared" ref="K28:K38" si="5">MAX(E28:H28)</f>
        <v>212</v>
      </c>
      <c r="L28" s="114">
        <f t="shared" ref="L28:L38" si="6">(SUM(E28:H28)-MIN(E28:H28))/3</f>
        <v>188.33333333333334</v>
      </c>
      <c r="M28" s="89"/>
      <c r="N28" s="128">
        <f>J28/10+I28</f>
        <v>58.9</v>
      </c>
      <c r="O28" s="70"/>
    </row>
    <row r="29" spans="1:15" ht="18" x14ac:dyDescent="0.2">
      <c r="A29" s="85">
        <v>2</v>
      </c>
      <c r="B29" s="90" t="s">
        <v>55</v>
      </c>
      <c r="C29" s="126">
        <v>4</v>
      </c>
      <c r="D29" s="126">
        <v>3</v>
      </c>
      <c r="E29" s="127">
        <v>167</v>
      </c>
      <c r="F29" s="127">
        <v>157</v>
      </c>
      <c r="G29" s="127">
        <v>170</v>
      </c>
      <c r="H29" s="127">
        <v>170</v>
      </c>
      <c r="I29" s="127"/>
      <c r="J29" s="92">
        <f t="shared" si="4"/>
        <v>531</v>
      </c>
      <c r="K29" s="92">
        <f t="shared" si="5"/>
        <v>170</v>
      </c>
      <c r="L29" s="114">
        <f t="shared" si="6"/>
        <v>169</v>
      </c>
      <c r="M29" s="21"/>
      <c r="N29" s="134">
        <f t="shared" ref="N29:N38" si="7">J29/10+I29</f>
        <v>53.1</v>
      </c>
      <c r="O29" s="70"/>
    </row>
    <row r="30" spans="1:15" ht="18" x14ac:dyDescent="0.2">
      <c r="A30" s="85">
        <v>3</v>
      </c>
      <c r="B30" s="90" t="s">
        <v>17</v>
      </c>
      <c r="C30" s="126">
        <v>1</v>
      </c>
      <c r="D30" s="126">
        <v>2</v>
      </c>
      <c r="E30" s="127">
        <v>163</v>
      </c>
      <c r="F30" s="127">
        <v>140</v>
      </c>
      <c r="G30" s="127">
        <v>177</v>
      </c>
      <c r="H30" s="127">
        <v>166</v>
      </c>
      <c r="I30" s="127"/>
      <c r="J30" s="92">
        <f t="shared" si="4"/>
        <v>530</v>
      </c>
      <c r="K30" s="92">
        <f t="shared" si="5"/>
        <v>177</v>
      </c>
      <c r="L30" s="114">
        <f t="shared" si="6"/>
        <v>168.66666666666666</v>
      </c>
      <c r="M30" s="21"/>
      <c r="N30" s="134">
        <f t="shared" si="7"/>
        <v>53</v>
      </c>
      <c r="O30" s="70"/>
    </row>
    <row r="31" spans="1:15" ht="18" x14ac:dyDescent="0.2">
      <c r="A31" s="85">
        <v>4</v>
      </c>
      <c r="B31" s="90" t="s">
        <v>12</v>
      </c>
      <c r="C31" s="126">
        <v>2</v>
      </c>
      <c r="D31" s="126">
        <v>3</v>
      </c>
      <c r="E31" s="127">
        <v>128</v>
      </c>
      <c r="F31" s="127">
        <v>156</v>
      </c>
      <c r="G31" s="127">
        <v>180</v>
      </c>
      <c r="H31" s="127">
        <v>153</v>
      </c>
      <c r="I31" s="127"/>
      <c r="J31" s="92">
        <f t="shared" si="4"/>
        <v>513</v>
      </c>
      <c r="K31" s="92">
        <f t="shared" si="5"/>
        <v>180</v>
      </c>
      <c r="L31" s="114">
        <f t="shared" si="6"/>
        <v>163</v>
      </c>
      <c r="M31" s="94"/>
      <c r="N31" s="134">
        <f t="shared" si="7"/>
        <v>51.3</v>
      </c>
    </row>
    <row r="32" spans="1:15" ht="18" x14ac:dyDescent="0.2">
      <c r="A32" s="85">
        <v>5</v>
      </c>
      <c r="B32" s="90" t="s">
        <v>11</v>
      </c>
      <c r="C32" s="126">
        <v>2</v>
      </c>
      <c r="D32" s="126">
        <v>1</v>
      </c>
      <c r="E32" s="127">
        <v>115</v>
      </c>
      <c r="F32" s="127">
        <v>143</v>
      </c>
      <c r="G32" s="127">
        <v>151</v>
      </c>
      <c r="H32" s="127">
        <v>162</v>
      </c>
      <c r="I32" s="127"/>
      <c r="J32" s="92">
        <f t="shared" si="4"/>
        <v>480</v>
      </c>
      <c r="K32" s="92">
        <f t="shared" si="5"/>
        <v>162</v>
      </c>
      <c r="L32" s="114">
        <f t="shared" si="6"/>
        <v>152</v>
      </c>
      <c r="M32" s="21"/>
      <c r="N32" s="134">
        <f>J32/10+I32</f>
        <v>48</v>
      </c>
    </row>
    <row r="33" spans="1:14" ht="18" x14ac:dyDescent="0.2">
      <c r="A33" s="85">
        <v>6</v>
      </c>
      <c r="B33" s="90" t="s">
        <v>84</v>
      </c>
      <c r="C33" s="126">
        <v>3</v>
      </c>
      <c r="D33" s="126">
        <v>1</v>
      </c>
      <c r="E33" s="127">
        <v>159</v>
      </c>
      <c r="F33" s="127">
        <v>135</v>
      </c>
      <c r="G33" s="127">
        <v>161</v>
      </c>
      <c r="H33" s="127">
        <v>129</v>
      </c>
      <c r="I33" s="127"/>
      <c r="J33" s="92">
        <f t="shared" si="4"/>
        <v>479</v>
      </c>
      <c r="K33" s="92">
        <f t="shared" si="5"/>
        <v>161</v>
      </c>
      <c r="L33" s="114">
        <f t="shared" si="6"/>
        <v>151.66666666666666</v>
      </c>
      <c r="M33" s="21"/>
      <c r="N33" s="134">
        <f>J33/10+I33</f>
        <v>47.9</v>
      </c>
    </row>
    <row r="34" spans="1:14" ht="18" x14ac:dyDescent="0.2">
      <c r="A34" s="85">
        <v>7</v>
      </c>
      <c r="B34" s="90" t="s">
        <v>10</v>
      </c>
      <c r="C34" s="126">
        <v>1</v>
      </c>
      <c r="D34" s="126">
        <v>1</v>
      </c>
      <c r="E34" s="127">
        <v>138</v>
      </c>
      <c r="F34" s="127">
        <v>152</v>
      </c>
      <c r="G34" s="127">
        <v>136</v>
      </c>
      <c r="H34" s="127">
        <v>124</v>
      </c>
      <c r="I34" s="127"/>
      <c r="J34" s="92">
        <f t="shared" si="4"/>
        <v>450</v>
      </c>
      <c r="K34" s="92">
        <f t="shared" si="5"/>
        <v>152</v>
      </c>
      <c r="L34" s="114">
        <f t="shared" si="6"/>
        <v>142</v>
      </c>
      <c r="M34" s="21"/>
      <c r="N34" s="134">
        <f t="shared" si="7"/>
        <v>45</v>
      </c>
    </row>
    <row r="35" spans="1:14" ht="18" x14ac:dyDescent="0.2">
      <c r="A35" s="85">
        <v>8</v>
      </c>
      <c r="B35" s="90" t="s">
        <v>49</v>
      </c>
      <c r="C35" s="126">
        <v>1</v>
      </c>
      <c r="D35" s="126">
        <v>3</v>
      </c>
      <c r="E35" s="127">
        <v>137</v>
      </c>
      <c r="F35" s="127">
        <v>136</v>
      </c>
      <c r="G35" s="127">
        <v>136</v>
      </c>
      <c r="H35" s="127">
        <v>144</v>
      </c>
      <c r="I35" s="127"/>
      <c r="J35" s="92">
        <f t="shared" si="4"/>
        <v>441</v>
      </c>
      <c r="K35" s="92">
        <f t="shared" si="5"/>
        <v>144</v>
      </c>
      <c r="L35" s="114">
        <f t="shared" si="6"/>
        <v>139</v>
      </c>
      <c r="M35" s="21"/>
      <c r="N35" s="134">
        <f>J35/10+I35</f>
        <v>44.1</v>
      </c>
    </row>
    <row r="36" spans="1:14" ht="18" x14ac:dyDescent="0.2">
      <c r="A36" s="85">
        <v>9</v>
      </c>
      <c r="B36" s="86" t="s">
        <v>61</v>
      </c>
      <c r="C36" s="126">
        <v>3</v>
      </c>
      <c r="D36" s="126">
        <v>2</v>
      </c>
      <c r="E36" s="127">
        <v>117</v>
      </c>
      <c r="F36" s="127">
        <v>131</v>
      </c>
      <c r="G36" s="127">
        <v>133</v>
      </c>
      <c r="H36" s="127">
        <v>135</v>
      </c>
      <c r="I36" s="127"/>
      <c r="J36" s="92">
        <f>SUM(E36:H36)+24-MIN(E36:H36)</f>
        <v>423</v>
      </c>
      <c r="K36" s="92">
        <f>MAX(E36:H36)</f>
        <v>135</v>
      </c>
      <c r="L36" s="114">
        <f>(SUM(E36:H36)-MIN(E36:H36))/3</f>
        <v>133</v>
      </c>
      <c r="M36" s="21"/>
      <c r="N36" s="134">
        <f>J36/10+I36</f>
        <v>42.3</v>
      </c>
    </row>
    <row r="37" spans="1:14" ht="18" x14ac:dyDescent="0.2">
      <c r="A37" s="85">
        <v>10</v>
      </c>
      <c r="B37" s="86" t="s">
        <v>74</v>
      </c>
      <c r="C37" s="126">
        <v>3</v>
      </c>
      <c r="D37" s="126">
        <v>1</v>
      </c>
      <c r="E37" s="127">
        <v>127</v>
      </c>
      <c r="F37" s="127">
        <v>117</v>
      </c>
      <c r="G37" s="127">
        <v>102</v>
      </c>
      <c r="H37" s="127">
        <v>126</v>
      </c>
      <c r="I37" s="127"/>
      <c r="J37" s="92">
        <f t="shared" si="4"/>
        <v>394</v>
      </c>
      <c r="K37" s="92">
        <f t="shared" si="5"/>
        <v>127</v>
      </c>
      <c r="L37" s="114">
        <f t="shared" si="6"/>
        <v>123.33333333333333</v>
      </c>
      <c r="M37" s="21"/>
      <c r="N37" s="134">
        <f t="shared" si="7"/>
        <v>39.4</v>
      </c>
    </row>
    <row r="38" spans="1:14" ht="18.75" thickBot="1" x14ac:dyDescent="0.25">
      <c r="A38" s="109">
        <v>11</v>
      </c>
      <c r="B38" s="96" t="s">
        <v>40</v>
      </c>
      <c r="C38" s="129">
        <v>3</v>
      </c>
      <c r="D38" s="129">
        <v>3</v>
      </c>
      <c r="E38" s="130">
        <v>125</v>
      </c>
      <c r="F38" s="130">
        <v>93</v>
      </c>
      <c r="G38" s="130">
        <v>125</v>
      </c>
      <c r="H38" s="130">
        <v>119</v>
      </c>
      <c r="I38" s="130"/>
      <c r="J38" s="98">
        <f t="shared" si="4"/>
        <v>393</v>
      </c>
      <c r="K38" s="98">
        <f t="shared" si="5"/>
        <v>125</v>
      </c>
      <c r="L38" s="115">
        <f t="shared" si="6"/>
        <v>123</v>
      </c>
      <c r="M38" s="70"/>
      <c r="N38" s="160">
        <f t="shared" si="7"/>
        <v>39.299999999999997</v>
      </c>
    </row>
    <row r="40" spans="1:14" ht="21" x14ac:dyDescent="0.2">
      <c r="B40" s="132" t="s">
        <v>51</v>
      </c>
      <c r="C40" s="73" t="s">
        <v>41</v>
      </c>
      <c r="D40" s="74">
        <v>58.9</v>
      </c>
      <c r="E40" s="100" t="s">
        <v>58</v>
      </c>
      <c r="F40" s="76"/>
      <c r="G40" s="76"/>
      <c r="H40" s="76"/>
      <c r="L40" s="50"/>
    </row>
    <row r="41" spans="1:14" ht="21" x14ac:dyDescent="0.2">
      <c r="B41" s="133" t="s">
        <v>51</v>
      </c>
      <c r="C41" s="80" t="s">
        <v>41</v>
      </c>
      <c r="D41" s="81">
        <v>212</v>
      </c>
      <c r="E41" s="103" t="s">
        <v>80</v>
      </c>
      <c r="F41" s="138"/>
      <c r="G41" s="83"/>
      <c r="H41" s="83"/>
      <c r="L41" s="50"/>
    </row>
  </sheetData>
  <sortState ref="A7:A20">
    <sortCondition ref="A6"/>
  </sortState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S40" sqref="S40"/>
    </sheetView>
  </sheetViews>
  <sheetFormatPr defaultColWidth="8.85546875" defaultRowHeight="12.75" x14ac:dyDescent="0.2"/>
  <cols>
    <col min="1" max="1" width="6.28515625" style="10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2.85546875" style="234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228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229"/>
      <c r="N2" s="49"/>
    </row>
    <row r="3" spans="1:14" ht="21" x14ac:dyDescent="0.2">
      <c r="A3" s="356" t="s">
        <v>92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229"/>
      <c r="N3" s="49"/>
    </row>
    <row r="4" spans="1:14" ht="21" x14ac:dyDescent="0.2">
      <c r="A4" s="189"/>
      <c r="B4" s="356" t="s">
        <v>97</v>
      </c>
      <c r="C4" s="356"/>
      <c r="D4" s="356"/>
      <c r="E4" s="356"/>
      <c r="F4" s="356"/>
      <c r="G4" s="356"/>
      <c r="H4" s="356"/>
      <c r="I4" s="356"/>
      <c r="J4" s="356"/>
      <c r="K4" s="356"/>
      <c r="L4" s="189"/>
      <c r="M4" s="229"/>
      <c r="N4" s="49"/>
    </row>
    <row r="5" spans="1:14" ht="21.75" thickBot="1" x14ac:dyDescent="0.25">
      <c r="A5" s="269"/>
      <c r="B5" s="274"/>
      <c r="C5" s="274"/>
      <c r="D5" s="274"/>
      <c r="E5" s="274"/>
      <c r="F5" s="274"/>
      <c r="G5" s="274"/>
      <c r="H5" s="274"/>
      <c r="I5" s="269"/>
      <c r="J5" s="274"/>
      <c r="K5" s="274"/>
      <c r="L5" s="269"/>
      <c r="M5" s="229"/>
      <c r="N5" s="49"/>
    </row>
    <row r="6" spans="1:14" s="177" customFormat="1" ht="23.1" customHeight="1" thickBot="1" x14ac:dyDescent="0.25">
      <c r="A6" s="258" t="s">
        <v>38</v>
      </c>
      <c r="B6" s="257" t="s">
        <v>105</v>
      </c>
      <c r="C6" s="259" t="s">
        <v>5</v>
      </c>
      <c r="D6" s="179" t="s">
        <v>6</v>
      </c>
      <c r="E6" s="180" t="s">
        <v>2</v>
      </c>
      <c r="F6" s="180" t="s">
        <v>3</v>
      </c>
      <c r="G6" s="180" t="s">
        <v>4</v>
      </c>
      <c r="H6" s="180" t="s">
        <v>8</v>
      </c>
      <c r="I6" s="175" t="s">
        <v>102</v>
      </c>
      <c r="J6" s="180" t="s">
        <v>1</v>
      </c>
      <c r="K6" s="273" t="s">
        <v>7</v>
      </c>
      <c r="L6" s="257" t="s">
        <v>0</v>
      </c>
      <c r="M6" s="260"/>
      <c r="N6" s="178" t="s">
        <v>9</v>
      </c>
    </row>
    <row r="7" spans="1:14" s="55" customFormat="1" ht="18" x14ac:dyDescent="0.2">
      <c r="A7" s="51">
        <v>1</v>
      </c>
      <c r="B7" s="117" t="s">
        <v>107</v>
      </c>
      <c r="C7" s="53">
        <v>3</v>
      </c>
      <c r="D7" s="53">
        <v>1</v>
      </c>
      <c r="E7" s="54">
        <v>213</v>
      </c>
      <c r="F7" s="54">
        <v>246</v>
      </c>
      <c r="G7" s="54">
        <v>213</v>
      </c>
      <c r="H7" s="60">
        <v>189</v>
      </c>
      <c r="I7" s="54">
        <v>5</v>
      </c>
      <c r="J7" s="118">
        <f t="shared" ref="J7:J23" si="0">SUM(E7:H7)-MIN(E7:H7)</f>
        <v>672</v>
      </c>
      <c r="K7" s="202">
        <f t="shared" ref="K7:K23" si="1">MAX(E7:H7)</f>
        <v>246</v>
      </c>
      <c r="L7" s="271">
        <f t="shared" ref="L7:L23" si="2">ROUND(J7/3,1)</f>
        <v>224</v>
      </c>
      <c r="M7" s="145"/>
      <c r="N7" s="159">
        <f t="shared" ref="N7:N23" si="3">J7/10+I7</f>
        <v>72.2</v>
      </c>
    </row>
    <row r="8" spans="1:14" s="55" customFormat="1" ht="18" x14ac:dyDescent="0.2">
      <c r="A8" s="59">
        <v>2</v>
      </c>
      <c r="B8" s="58" t="s">
        <v>28</v>
      </c>
      <c r="C8" s="157">
        <v>1</v>
      </c>
      <c r="D8" s="157">
        <v>2</v>
      </c>
      <c r="E8" s="118">
        <v>138</v>
      </c>
      <c r="F8" s="118">
        <v>216</v>
      </c>
      <c r="G8" s="118">
        <v>186</v>
      </c>
      <c r="H8" s="60">
        <v>182</v>
      </c>
      <c r="I8" s="118"/>
      <c r="J8" s="270">
        <f t="shared" si="0"/>
        <v>584</v>
      </c>
      <c r="K8" s="60">
        <f t="shared" si="1"/>
        <v>216</v>
      </c>
      <c r="L8" s="271">
        <f t="shared" si="2"/>
        <v>194.7</v>
      </c>
      <c r="M8" s="145"/>
      <c r="N8" s="56">
        <f t="shared" si="3"/>
        <v>58.4</v>
      </c>
    </row>
    <row r="9" spans="1:14" s="55" customFormat="1" ht="18" x14ac:dyDescent="0.2">
      <c r="A9" s="173">
        <v>3</v>
      </c>
      <c r="B9" s="58" t="s">
        <v>37</v>
      </c>
      <c r="C9" s="59">
        <v>4</v>
      </c>
      <c r="D9" s="59">
        <v>1</v>
      </c>
      <c r="E9" s="60">
        <v>181</v>
      </c>
      <c r="F9" s="120">
        <v>175</v>
      </c>
      <c r="G9" s="60">
        <v>134</v>
      </c>
      <c r="H9" s="60">
        <v>224</v>
      </c>
      <c r="I9" s="60"/>
      <c r="J9" s="270">
        <f t="shared" si="0"/>
        <v>580</v>
      </c>
      <c r="K9" s="60">
        <f t="shared" si="1"/>
        <v>224</v>
      </c>
      <c r="L9" s="271">
        <f t="shared" si="2"/>
        <v>193.3</v>
      </c>
      <c r="M9" s="145"/>
      <c r="N9" s="62">
        <f t="shared" si="3"/>
        <v>58</v>
      </c>
    </row>
    <row r="10" spans="1:14" s="55" customFormat="1" ht="18" x14ac:dyDescent="0.2">
      <c r="A10" s="59">
        <v>4</v>
      </c>
      <c r="B10" s="58" t="s">
        <v>63</v>
      </c>
      <c r="C10" s="59">
        <v>3</v>
      </c>
      <c r="D10" s="59">
        <v>1</v>
      </c>
      <c r="E10" s="60">
        <v>160</v>
      </c>
      <c r="F10" s="60">
        <v>144</v>
      </c>
      <c r="G10" s="60">
        <v>219</v>
      </c>
      <c r="H10" s="60">
        <v>198</v>
      </c>
      <c r="I10" s="60"/>
      <c r="J10" s="270">
        <f t="shared" si="0"/>
        <v>577</v>
      </c>
      <c r="K10" s="120">
        <f t="shared" si="1"/>
        <v>219</v>
      </c>
      <c r="L10" s="271">
        <f t="shared" si="2"/>
        <v>192.3</v>
      </c>
      <c r="M10" s="145"/>
      <c r="N10" s="62">
        <f t="shared" si="3"/>
        <v>57.7</v>
      </c>
    </row>
    <row r="11" spans="1:14" s="55" customFormat="1" ht="18" x14ac:dyDescent="0.2">
      <c r="A11" s="173">
        <v>5</v>
      </c>
      <c r="B11" s="117" t="s">
        <v>13</v>
      </c>
      <c r="C11" s="157">
        <v>3</v>
      </c>
      <c r="D11" s="157">
        <v>3</v>
      </c>
      <c r="E11" s="118">
        <v>181</v>
      </c>
      <c r="F11" s="118">
        <v>165</v>
      </c>
      <c r="G11" s="118">
        <v>191</v>
      </c>
      <c r="H11" s="118">
        <v>190</v>
      </c>
      <c r="I11" s="118"/>
      <c r="J11" s="270">
        <f t="shared" si="0"/>
        <v>562</v>
      </c>
      <c r="K11" s="60">
        <f t="shared" si="1"/>
        <v>191</v>
      </c>
      <c r="L11" s="271">
        <f t="shared" si="2"/>
        <v>187.3</v>
      </c>
      <c r="M11" s="145"/>
      <c r="N11" s="62">
        <f t="shared" si="3"/>
        <v>56.2</v>
      </c>
    </row>
    <row r="12" spans="1:14" s="55" customFormat="1" ht="18" x14ac:dyDescent="0.2">
      <c r="A12" s="59">
        <v>6</v>
      </c>
      <c r="B12" s="58" t="s">
        <v>45</v>
      </c>
      <c r="C12" s="157">
        <v>1</v>
      </c>
      <c r="D12" s="157">
        <v>2</v>
      </c>
      <c r="E12" s="118">
        <v>181</v>
      </c>
      <c r="F12" s="118">
        <v>181</v>
      </c>
      <c r="G12" s="118">
        <v>167</v>
      </c>
      <c r="H12" s="60">
        <v>180</v>
      </c>
      <c r="I12" s="118"/>
      <c r="J12" s="270">
        <f t="shared" si="0"/>
        <v>542</v>
      </c>
      <c r="K12" s="60">
        <f t="shared" si="1"/>
        <v>181</v>
      </c>
      <c r="L12" s="271">
        <f t="shared" si="2"/>
        <v>180.7</v>
      </c>
      <c r="M12" s="145"/>
      <c r="N12" s="62">
        <f t="shared" si="3"/>
        <v>54.2</v>
      </c>
    </row>
    <row r="13" spans="1:14" s="55" customFormat="1" ht="18" x14ac:dyDescent="0.2">
      <c r="A13" s="173">
        <v>7</v>
      </c>
      <c r="B13" s="58" t="s">
        <v>16</v>
      </c>
      <c r="C13" s="59">
        <v>2</v>
      </c>
      <c r="D13" s="59">
        <v>3</v>
      </c>
      <c r="E13" s="60">
        <v>211</v>
      </c>
      <c r="F13" s="60">
        <v>170</v>
      </c>
      <c r="G13" s="60">
        <v>147</v>
      </c>
      <c r="H13" s="60">
        <v>160</v>
      </c>
      <c r="I13" s="60"/>
      <c r="J13" s="270">
        <f t="shared" si="0"/>
        <v>541</v>
      </c>
      <c r="K13" s="60">
        <f t="shared" si="1"/>
        <v>211</v>
      </c>
      <c r="L13" s="271">
        <f t="shared" si="2"/>
        <v>180.3</v>
      </c>
      <c r="M13" s="145"/>
      <c r="N13" s="62">
        <f t="shared" si="3"/>
        <v>54.1</v>
      </c>
    </row>
    <row r="14" spans="1:14" s="55" customFormat="1" ht="18" x14ac:dyDescent="0.2">
      <c r="A14" s="59">
        <v>8</v>
      </c>
      <c r="B14" s="58" t="s">
        <v>15</v>
      </c>
      <c r="C14" s="59">
        <v>2</v>
      </c>
      <c r="D14" s="59">
        <v>2</v>
      </c>
      <c r="E14" s="60">
        <v>157</v>
      </c>
      <c r="F14" s="60">
        <v>191</v>
      </c>
      <c r="G14" s="60">
        <v>191</v>
      </c>
      <c r="H14" s="60">
        <v>123</v>
      </c>
      <c r="I14" s="60"/>
      <c r="J14" s="270">
        <f t="shared" si="0"/>
        <v>539</v>
      </c>
      <c r="K14" s="60">
        <f t="shared" si="1"/>
        <v>191</v>
      </c>
      <c r="L14" s="271">
        <f t="shared" si="2"/>
        <v>179.7</v>
      </c>
      <c r="M14" s="145"/>
      <c r="N14" s="62">
        <f t="shared" si="3"/>
        <v>53.9</v>
      </c>
    </row>
    <row r="15" spans="1:14" s="55" customFormat="1" ht="18" x14ac:dyDescent="0.2">
      <c r="A15" s="173">
        <v>9</v>
      </c>
      <c r="B15" s="58" t="s">
        <v>65</v>
      </c>
      <c r="C15" s="59">
        <v>3</v>
      </c>
      <c r="D15" s="59">
        <v>2</v>
      </c>
      <c r="E15" s="60">
        <v>137</v>
      </c>
      <c r="F15" s="60">
        <v>120</v>
      </c>
      <c r="G15" s="60">
        <v>201</v>
      </c>
      <c r="H15" s="60">
        <v>167</v>
      </c>
      <c r="I15" s="60"/>
      <c r="J15" s="270">
        <f t="shared" si="0"/>
        <v>505</v>
      </c>
      <c r="K15" s="60">
        <f t="shared" si="1"/>
        <v>201</v>
      </c>
      <c r="L15" s="271">
        <f t="shared" si="2"/>
        <v>168.3</v>
      </c>
      <c r="M15" s="145"/>
      <c r="N15" s="62">
        <f t="shared" si="3"/>
        <v>50.5</v>
      </c>
    </row>
    <row r="16" spans="1:14" s="55" customFormat="1" ht="18" x14ac:dyDescent="0.2">
      <c r="A16" s="59">
        <v>10</v>
      </c>
      <c r="B16" s="58" t="s">
        <v>47</v>
      </c>
      <c r="C16" s="59">
        <v>4</v>
      </c>
      <c r="D16" s="59">
        <v>2</v>
      </c>
      <c r="E16" s="60">
        <v>148</v>
      </c>
      <c r="F16" s="60">
        <v>157</v>
      </c>
      <c r="G16" s="60">
        <v>191</v>
      </c>
      <c r="H16" s="60">
        <v>146</v>
      </c>
      <c r="I16" s="60"/>
      <c r="J16" s="270">
        <f t="shared" si="0"/>
        <v>496</v>
      </c>
      <c r="K16" s="60">
        <f t="shared" si="1"/>
        <v>191</v>
      </c>
      <c r="L16" s="271">
        <f t="shared" si="2"/>
        <v>165.3</v>
      </c>
      <c r="M16" s="145"/>
      <c r="N16" s="62">
        <f t="shared" si="3"/>
        <v>49.6</v>
      </c>
    </row>
    <row r="17" spans="1:15" s="55" customFormat="1" ht="18" x14ac:dyDescent="0.2">
      <c r="A17" s="173">
        <v>11</v>
      </c>
      <c r="B17" s="58" t="s">
        <v>60</v>
      </c>
      <c r="C17" s="59">
        <v>1</v>
      </c>
      <c r="D17" s="59">
        <v>1</v>
      </c>
      <c r="E17" s="60">
        <v>164</v>
      </c>
      <c r="F17" s="60">
        <v>150</v>
      </c>
      <c r="G17" s="60">
        <v>165</v>
      </c>
      <c r="H17" s="60">
        <v>162</v>
      </c>
      <c r="I17" s="60"/>
      <c r="J17" s="270">
        <f t="shared" si="0"/>
        <v>491</v>
      </c>
      <c r="K17" s="60">
        <f t="shared" si="1"/>
        <v>165</v>
      </c>
      <c r="L17" s="271">
        <f t="shared" si="2"/>
        <v>163.69999999999999</v>
      </c>
      <c r="M17" s="145"/>
      <c r="N17" s="62">
        <f t="shared" si="3"/>
        <v>49.1</v>
      </c>
    </row>
    <row r="18" spans="1:15" s="55" customFormat="1" ht="18" x14ac:dyDescent="0.2">
      <c r="A18" s="59">
        <v>12</v>
      </c>
      <c r="B18" s="58" t="s">
        <v>52</v>
      </c>
      <c r="C18" s="59">
        <v>2</v>
      </c>
      <c r="D18" s="59">
        <v>2</v>
      </c>
      <c r="E18" s="120">
        <v>167</v>
      </c>
      <c r="F18" s="60">
        <v>147</v>
      </c>
      <c r="G18" s="60">
        <v>135</v>
      </c>
      <c r="H18" s="60">
        <v>149</v>
      </c>
      <c r="I18" s="60"/>
      <c r="J18" s="270">
        <f t="shared" si="0"/>
        <v>463</v>
      </c>
      <c r="K18" s="60">
        <f t="shared" si="1"/>
        <v>167</v>
      </c>
      <c r="L18" s="271">
        <f t="shared" si="2"/>
        <v>154.30000000000001</v>
      </c>
      <c r="M18" s="145"/>
      <c r="N18" s="62">
        <f t="shared" si="3"/>
        <v>46.3</v>
      </c>
    </row>
    <row r="19" spans="1:15" s="55" customFormat="1" ht="18" x14ac:dyDescent="0.2">
      <c r="A19" s="173">
        <v>13</v>
      </c>
      <c r="B19" s="58" t="s">
        <v>62</v>
      </c>
      <c r="C19" s="59">
        <v>2</v>
      </c>
      <c r="D19" s="59">
        <v>1</v>
      </c>
      <c r="E19" s="120">
        <v>122</v>
      </c>
      <c r="F19" s="60">
        <v>169</v>
      </c>
      <c r="G19" s="60">
        <v>146</v>
      </c>
      <c r="H19" s="60">
        <v>146</v>
      </c>
      <c r="I19" s="60"/>
      <c r="J19" s="270">
        <f t="shared" si="0"/>
        <v>461</v>
      </c>
      <c r="K19" s="60">
        <f t="shared" si="1"/>
        <v>169</v>
      </c>
      <c r="L19" s="271">
        <f t="shared" si="2"/>
        <v>153.69999999999999</v>
      </c>
      <c r="M19" s="145"/>
      <c r="N19" s="62">
        <f t="shared" si="3"/>
        <v>46.1</v>
      </c>
    </row>
    <row r="20" spans="1:15" s="55" customFormat="1" ht="18" x14ac:dyDescent="0.2">
      <c r="A20" s="59">
        <v>14</v>
      </c>
      <c r="B20" s="58" t="s">
        <v>59</v>
      </c>
      <c r="C20" s="59">
        <v>2</v>
      </c>
      <c r="D20" s="59">
        <v>1</v>
      </c>
      <c r="E20" s="60">
        <v>138</v>
      </c>
      <c r="F20" s="120">
        <v>157</v>
      </c>
      <c r="G20" s="60">
        <v>149</v>
      </c>
      <c r="H20" s="60">
        <v>124</v>
      </c>
      <c r="I20" s="60"/>
      <c r="J20" s="270">
        <f t="shared" si="0"/>
        <v>444</v>
      </c>
      <c r="K20" s="60">
        <f t="shared" si="1"/>
        <v>157</v>
      </c>
      <c r="L20" s="271">
        <f t="shared" si="2"/>
        <v>148</v>
      </c>
      <c r="M20" s="145"/>
      <c r="N20" s="62">
        <f t="shared" si="3"/>
        <v>44.4</v>
      </c>
    </row>
    <row r="21" spans="1:15" s="55" customFormat="1" ht="18" x14ac:dyDescent="0.2">
      <c r="A21" s="173">
        <v>15</v>
      </c>
      <c r="B21" s="58" t="s">
        <v>72</v>
      </c>
      <c r="C21" s="59">
        <v>2</v>
      </c>
      <c r="D21" s="59">
        <v>3</v>
      </c>
      <c r="E21" s="60">
        <v>123</v>
      </c>
      <c r="F21" s="60">
        <v>146</v>
      </c>
      <c r="G21" s="60">
        <v>106</v>
      </c>
      <c r="H21" s="60">
        <v>127</v>
      </c>
      <c r="I21" s="60"/>
      <c r="J21" s="270">
        <f t="shared" si="0"/>
        <v>396</v>
      </c>
      <c r="K21" s="60">
        <f t="shared" si="1"/>
        <v>146</v>
      </c>
      <c r="L21" s="271">
        <f t="shared" si="2"/>
        <v>132</v>
      </c>
      <c r="M21" s="145"/>
      <c r="N21" s="62">
        <f t="shared" si="3"/>
        <v>39.6</v>
      </c>
    </row>
    <row r="22" spans="1:15" s="55" customFormat="1" ht="18" x14ac:dyDescent="0.2">
      <c r="A22" s="59">
        <v>16</v>
      </c>
      <c r="B22" s="58" t="s">
        <v>56</v>
      </c>
      <c r="C22" s="59">
        <v>1</v>
      </c>
      <c r="D22" s="59">
        <v>2</v>
      </c>
      <c r="E22" s="60">
        <v>89</v>
      </c>
      <c r="F22" s="60">
        <v>142</v>
      </c>
      <c r="G22" s="60">
        <v>128</v>
      </c>
      <c r="H22" s="60">
        <v>112</v>
      </c>
      <c r="I22" s="60"/>
      <c r="J22" s="270">
        <f t="shared" si="0"/>
        <v>382</v>
      </c>
      <c r="K22" s="60">
        <f t="shared" si="1"/>
        <v>142</v>
      </c>
      <c r="L22" s="271">
        <f t="shared" si="2"/>
        <v>127.3</v>
      </c>
      <c r="M22" s="145"/>
      <c r="N22" s="62">
        <f t="shared" si="3"/>
        <v>38.200000000000003</v>
      </c>
    </row>
    <row r="23" spans="1:15" s="55" customFormat="1" ht="18.75" thickBot="1" x14ac:dyDescent="0.25">
      <c r="A23" s="104">
        <v>17</v>
      </c>
      <c r="B23" s="65" t="s">
        <v>98</v>
      </c>
      <c r="C23" s="66">
        <v>1</v>
      </c>
      <c r="D23" s="66">
        <v>1</v>
      </c>
      <c r="E23" s="67">
        <v>132</v>
      </c>
      <c r="F23" s="67">
        <v>112</v>
      </c>
      <c r="G23" s="67">
        <v>133</v>
      </c>
      <c r="H23" s="67">
        <v>92</v>
      </c>
      <c r="I23" s="67"/>
      <c r="J23" s="131">
        <f t="shared" si="0"/>
        <v>377</v>
      </c>
      <c r="K23" s="67">
        <f t="shared" si="1"/>
        <v>133</v>
      </c>
      <c r="L23" s="272">
        <f t="shared" si="2"/>
        <v>125.7</v>
      </c>
      <c r="M23" s="145"/>
      <c r="N23" s="69">
        <f t="shared" si="3"/>
        <v>37.700000000000003</v>
      </c>
    </row>
    <row r="24" spans="1:15" s="55" customFormat="1" ht="18" x14ac:dyDescent="0.2">
      <c r="A24" s="142"/>
      <c r="B24" s="143"/>
      <c r="C24" s="142"/>
      <c r="D24" s="142"/>
      <c r="E24" s="144"/>
      <c r="F24" s="144"/>
      <c r="G24" s="144"/>
      <c r="H24" s="144"/>
      <c r="I24" s="144"/>
      <c r="J24" s="144"/>
      <c r="K24" s="144"/>
      <c r="L24" s="145"/>
      <c r="M24" s="145"/>
      <c r="N24" s="146"/>
    </row>
    <row r="25" spans="1:15" s="70" customFormat="1" ht="18" x14ac:dyDescent="0.2">
      <c r="A25" s="142"/>
      <c r="B25" s="143"/>
      <c r="C25" s="142"/>
      <c r="D25" s="142"/>
      <c r="E25" s="144"/>
      <c r="F25" s="144"/>
      <c r="G25" s="144"/>
      <c r="H25" s="144"/>
      <c r="I25" s="144"/>
      <c r="J25" s="144"/>
      <c r="K25" s="144"/>
      <c r="L25" s="145"/>
      <c r="M25" s="145"/>
      <c r="N25" s="146"/>
    </row>
    <row r="26" spans="1:15" s="78" customFormat="1" ht="21" x14ac:dyDescent="0.2">
      <c r="A26" s="122"/>
      <c r="B26" s="123" t="s">
        <v>48</v>
      </c>
      <c r="C26" s="73" t="s">
        <v>41</v>
      </c>
      <c r="D26" s="74">
        <v>72.2</v>
      </c>
      <c r="E26" s="75" t="s">
        <v>58</v>
      </c>
      <c r="F26" s="76"/>
      <c r="G26" s="76"/>
      <c r="H26" s="76"/>
      <c r="I26" s="76"/>
      <c r="J26" s="80"/>
      <c r="K26" s="84"/>
      <c r="M26" s="230"/>
    </row>
    <row r="27" spans="1:15" s="71" customFormat="1" ht="21" x14ac:dyDescent="0.2">
      <c r="A27" s="124"/>
      <c r="B27" s="125" t="s">
        <v>48</v>
      </c>
      <c r="C27" s="80" t="s">
        <v>41</v>
      </c>
      <c r="D27" s="81">
        <v>246</v>
      </c>
      <c r="E27" s="82" t="s">
        <v>80</v>
      </c>
      <c r="F27" s="138"/>
      <c r="G27" s="83"/>
      <c r="H27" s="83"/>
      <c r="I27" s="83"/>
      <c r="J27" s="73"/>
      <c r="K27" s="77"/>
      <c r="M27" s="231"/>
    </row>
    <row r="28" spans="1:15" s="70" customFormat="1" ht="18.75" thickBot="1" x14ac:dyDescent="0.25">
      <c r="M28" s="232"/>
    </row>
    <row r="29" spans="1:15" s="181" customFormat="1" ht="23.1" customHeight="1" thickBot="1" x14ac:dyDescent="0.25">
      <c r="A29" s="258" t="s">
        <v>38</v>
      </c>
      <c r="B29" s="257" t="s">
        <v>105</v>
      </c>
      <c r="C29" s="259" t="s">
        <v>5</v>
      </c>
      <c r="D29" s="179" t="s">
        <v>6</v>
      </c>
      <c r="E29" s="180" t="s">
        <v>2</v>
      </c>
      <c r="F29" s="180" t="s">
        <v>3</v>
      </c>
      <c r="G29" s="180" t="s">
        <v>4</v>
      </c>
      <c r="H29" s="180" t="s">
        <v>8</v>
      </c>
      <c r="I29" s="180" t="s">
        <v>102</v>
      </c>
      <c r="J29" s="180" t="s">
        <v>1</v>
      </c>
      <c r="K29" s="180" t="s">
        <v>7</v>
      </c>
      <c r="L29" s="182" t="s">
        <v>0</v>
      </c>
      <c r="M29" s="260"/>
      <c r="N29" s="178" t="s">
        <v>9</v>
      </c>
      <c r="O29" s="255"/>
    </row>
    <row r="30" spans="1:15" s="70" customFormat="1" ht="18" x14ac:dyDescent="0.2">
      <c r="A30" s="85">
        <v>1</v>
      </c>
      <c r="B30" s="106" t="s">
        <v>12</v>
      </c>
      <c r="C30" s="126">
        <v>3</v>
      </c>
      <c r="D30" s="126">
        <v>3</v>
      </c>
      <c r="E30" s="127">
        <v>124</v>
      </c>
      <c r="F30" s="127">
        <v>170</v>
      </c>
      <c r="G30" s="92">
        <v>200</v>
      </c>
      <c r="H30" s="127">
        <v>154</v>
      </c>
      <c r="I30" s="185"/>
      <c r="J30" s="92">
        <f t="shared" ref="J30:J39" si="4">SUM(E30:H30)+24-MIN(E30:H30)</f>
        <v>548</v>
      </c>
      <c r="K30" s="95">
        <f t="shared" ref="K30:K39" si="5">MAX(E30:H30)</f>
        <v>200</v>
      </c>
      <c r="L30" s="275">
        <f t="shared" ref="L30:L39" si="6">(SUM(E30:H30)-MIN(E30:H30))/3</f>
        <v>174.66666666666666</v>
      </c>
      <c r="M30" s="233"/>
      <c r="N30" s="128">
        <f t="shared" ref="N30:N39" si="7">J30/10+I30</f>
        <v>54.8</v>
      </c>
    </row>
    <row r="31" spans="1:15" s="21" customFormat="1" ht="18" x14ac:dyDescent="0.2">
      <c r="A31" s="85">
        <v>2</v>
      </c>
      <c r="B31" s="90" t="s">
        <v>51</v>
      </c>
      <c r="C31" s="126">
        <v>3</v>
      </c>
      <c r="D31" s="126">
        <v>2</v>
      </c>
      <c r="E31" s="127">
        <v>181</v>
      </c>
      <c r="F31" s="127">
        <v>158</v>
      </c>
      <c r="G31" s="127">
        <v>157</v>
      </c>
      <c r="H31" s="127">
        <v>182</v>
      </c>
      <c r="I31" s="127"/>
      <c r="J31" s="92">
        <f t="shared" si="4"/>
        <v>545</v>
      </c>
      <c r="K31" s="92">
        <f t="shared" si="5"/>
        <v>182</v>
      </c>
      <c r="L31" s="114">
        <f t="shared" si="6"/>
        <v>173.66666666666666</v>
      </c>
      <c r="M31" s="233"/>
      <c r="N31" s="134">
        <f t="shared" si="7"/>
        <v>54.5</v>
      </c>
      <c r="O31" s="70"/>
    </row>
    <row r="32" spans="1:15" s="21" customFormat="1" ht="18" x14ac:dyDescent="0.2">
      <c r="A32" s="85">
        <v>3</v>
      </c>
      <c r="B32" s="90" t="s">
        <v>61</v>
      </c>
      <c r="C32" s="126">
        <v>4</v>
      </c>
      <c r="D32" s="126">
        <v>2</v>
      </c>
      <c r="E32" s="127">
        <v>168</v>
      </c>
      <c r="F32" s="127">
        <v>129</v>
      </c>
      <c r="G32" s="127">
        <v>180</v>
      </c>
      <c r="H32" s="127">
        <v>122</v>
      </c>
      <c r="I32" s="127"/>
      <c r="J32" s="92">
        <f t="shared" si="4"/>
        <v>501</v>
      </c>
      <c r="K32" s="92">
        <f t="shared" si="5"/>
        <v>180</v>
      </c>
      <c r="L32" s="114">
        <f t="shared" si="6"/>
        <v>159</v>
      </c>
      <c r="M32" s="233"/>
      <c r="N32" s="134">
        <f t="shared" si="7"/>
        <v>50.1</v>
      </c>
      <c r="O32" s="70"/>
    </row>
    <row r="33" spans="1:15" s="21" customFormat="1" ht="18" x14ac:dyDescent="0.2">
      <c r="A33" s="85">
        <v>4</v>
      </c>
      <c r="B33" s="90" t="s">
        <v>55</v>
      </c>
      <c r="C33" s="126">
        <v>4</v>
      </c>
      <c r="D33" s="126">
        <v>1</v>
      </c>
      <c r="E33" s="127">
        <v>157</v>
      </c>
      <c r="F33" s="127">
        <v>147</v>
      </c>
      <c r="G33" s="127">
        <v>144</v>
      </c>
      <c r="H33" s="127">
        <v>170</v>
      </c>
      <c r="I33" s="127"/>
      <c r="J33" s="92">
        <f t="shared" si="4"/>
        <v>498</v>
      </c>
      <c r="K33" s="92">
        <f t="shared" si="5"/>
        <v>170</v>
      </c>
      <c r="L33" s="114">
        <f t="shared" si="6"/>
        <v>158</v>
      </c>
      <c r="M33" s="233"/>
      <c r="N33" s="134">
        <f t="shared" si="7"/>
        <v>49.8</v>
      </c>
      <c r="O33" s="70"/>
    </row>
    <row r="34" spans="1:15" s="21" customFormat="1" ht="18" x14ac:dyDescent="0.2">
      <c r="A34" s="85">
        <v>5</v>
      </c>
      <c r="B34" s="106" t="s">
        <v>17</v>
      </c>
      <c r="C34" s="126">
        <v>3</v>
      </c>
      <c r="D34" s="126">
        <v>1</v>
      </c>
      <c r="E34" s="127">
        <v>175</v>
      </c>
      <c r="F34" s="127">
        <v>135</v>
      </c>
      <c r="G34" s="127">
        <v>146</v>
      </c>
      <c r="H34" s="127">
        <v>144</v>
      </c>
      <c r="I34" s="185"/>
      <c r="J34" s="92">
        <f t="shared" si="4"/>
        <v>489</v>
      </c>
      <c r="K34" s="92">
        <f t="shared" si="5"/>
        <v>175</v>
      </c>
      <c r="L34" s="114">
        <f t="shared" si="6"/>
        <v>155</v>
      </c>
      <c r="M34" s="233"/>
      <c r="N34" s="134">
        <f t="shared" si="7"/>
        <v>48.9</v>
      </c>
      <c r="O34" s="70"/>
    </row>
    <row r="35" spans="1:15" s="21" customFormat="1" ht="18" x14ac:dyDescent="0.2">
      <c r="A35" s="85">
        <v>6</v>
      </c>
      <c r="B35" s="90" t="s">
        <v>11</v>
      </c>
      <c r="C35" s="126">
        <v>4</v>
      </c>
      <c r="D35" s="126">
        <v>3</v>
      </c>
      <c r="E35" s="127">
        <v>145</v>
      </c>
      <c r="F35" s="127">
        <v>157</v>
      </c>
      <c r="G35" s="127">
        <v>158</v>
      </c>
      <c r="H35" s="127">
        <v>144</v>
      </c>
      <c r="I35" s="127"/>
      <c r="J35" s="92">
        <f t="shared" si="4"/>
        <v>484</v>
      </c>
      <c r="K35" s="92">
        <f t="shared" si="5"/>
        <v>158</v>
      </c>
      <c r="L35" s="114">
        <f t="shared" si="6"/>
        <v>153.33333333333334</v>
      </c>
      <c r="M35" s="233"/>
      <c r="N35" s="134">
        <f t="shared" si="7"/>
        <v>48.4</v>
      </c>
      <c r="O35" s="70"/>
    </row>
    <row r="36" spans="1:15" s="21" customFormat="1" ht="18" x14ac:dyDescent="0.2">
      <c r="A36" s="85">
        <v>7</v>
      </c>
      <c r="B36" s="90" t="s">
        <v>49</v>
      </c>
      <c r="C36" s="126">
        <v>1</v>
      </c>
      <c r="D36" s="126">
        <v>3</v>
      </c>
      <c r="E36" s="127">
        <v>131</v>
      </c>
      <c r="F36" s="127">
        <v>155</v>
      </c>
      <c r="G36" s="127">
        <v>150</v>
      </c>
      <c r="H36" s="127">
        <v>150</v>
      </c>
      <c r="I36" s="127"/>
      <c r="J36" s="92">
        <f t="shared" si="4"/>
        <v>479</v>
      </c>
      <c r="K36" s="92">
        <f t="shared" si="5"/>
        <v>155</v>
      </c>
      <c r="L36" s="114">
        <f t="shared" si="6"/>
        <v>151.66666666666666</v>
      </c>
      <c r="M36" s="233"/>
      <c r="N36" s="134">
        <f t="shared" si="7"/>
        <v>47.9</v>
      </c>
      <c r="O36" s="70"/>
    </row>
    <row r="37" spans="1:15" s="94" customFormat="1" ht="18" x14ac:dyDescent="0.2">
      <c r="A37" s="85">
        <v>8</v>
      </c>
      <c r="B37" s="90" t="s">
        <v>74</v>
      </c>
      <c r="C37" s="126">
        <v>2</v>
      </c>
      <c r="D37" s="126">
        <v>1</v>
      </c>
      <c r="E37" s="127">
        <v>162</v>
      </c>
      <c r="F37" s="127">
        <v>121</v>
      </c>
      <c r="G37" s="127">
        <v>140</v>
      </c>
      <c r="H37" s="127">
        <v>136</v>
      </c>
      <c r="I37" s="127"/>
      <c r="J37" s="92">
        <f t="shared" si="4"/>
        <v>462</v>
      </c>
      <c r="K37" s="92">
        <f t="shared" si="5"/>
        <v>162</v>
      </c>
      <c r="L37" s="114">
        <f t="shared" si="6"/>
        <v>146</v>
      </c>
      <c r="M37" s="233"/>
      <c r="N37" s="134">
        <f t="shared" si="7"/>
        <v>46.2</v>
      </c>
      <c r="O37" s="70"/>
    </row>
    <row r="38" spans="1:15" s="94" customFormat="1" ht="18" x14ac:dyDescent="0.2">
      <c r="A38" s="85">
        <v>9</v>
      </c>
      <c r="B38" s="90" t="s">
        <v>10</v>
      </c>
      <c r="C38" s="126">
        <v>1</v>
      </c>
      <c r="D38" s="126">
        <v>1</v>
      </c>
      <c r="E38" s="127">
        <v>100</v>
      </c>
      <c r="F38" s="92">
        <v>191</v>
      </c>
      <c r="G38" s="127">
        <v>111</v>
      </c>
      <c r="H38" s="127">
        <v>132</v>
      </c>
      <c r="I38" s="127"/>
      <c r="J38" s="92">
        <f t="shared" si="4"/>
        <v>458</v>
      </c>
      <c r="K38" s="92">
        <f t="shared" si="5"/>
        <v>191</v>
      </c>
      <c r="L38" s="114">
        <f t="shared" si="6"/>
        <v>144.66666666666666</v>
      </c>
      <c r="M38" s="233"/>
      <c r="N38" s="134">
        <f t="shared" si="7"/>
        <v>45.8</v>
      </c>
      <c r="O38" s="70"/>
    </row>
    <row r="39" spans="1:15" s="94" customFormat="1" ht="18.75" thickBot="1" x14ac:dyDescent="0.25">
      <c r="A39" s="109">
        <v>10</v>
      </c>
      <c r="B39" s="96" t="s">
        <v>40</v>
      </c>
      <c r="C39" s="129">
        <v>1</v>
      </c>
      <c r="D39" s="129">
        <v>2</v>
      </c>
      <c r="E39" s="130">
        <v>136</v>
      </c>
      <c r="F39" s="130">
        <v>123</v>
      </c>
      <c r="G39" s="130">
        <v>123</v>
      </c>
      <c r="H39" s="130">
        <v>165</v>
      </c>
      <c r="I39" s="130"/>
      <c r="J39" s="98">
        <f t="shared" si="4"/>
        <v>448</v>
      </c>
      <c r="K39" s="98">
        <f t="shared" si="5"/>
        <v>165</v>
      </c>
      <c r="L39" s="115">
        <f t="shared" si="6"/>
        <v>141.33333333333334</v>
      </c>
      <c r="M39" s="233"/>
      <c r="N39" s="160">
        <f t="shared" si="7"/>
        <v>44.8</v>
      </c>
      <c r="O39" s="70"/>
    </row>
    <row r="40" spans="1:15" ht="18" x14ac:dyDescent="0.2">
      <c r="O40" s="70"/>
    </row>
    <row r="41" spans="1:15" ht="21" x14ac:dyDescent="0.2">
      <c r="B41" s="132" t="s">
        <v>12</v>
      </c>
      <c r="C41" s="73" t="s">
        <v>41</v>
      </c>
      <c r="D41" s="74">
        <v>54.8</v>
      </c>
      <c r="E41" s="100" t="s">
        <v>58</v>
      </c>
      <c r="F41" s="76"/>
      <c r="G41" s="76"/>
      <c r="H41" s="76"/>
      <c r="L41" s="50"/>
      <c r="O41" s="70"/>
    </row>
    <row r="42" spans="1:15" ht="21" x14ac:dyDescent="0.2">
      <c r="B42" s="133" t="s">
        <v>12</v>
      </c>
      <c r="C42" s="80" t="s">
        <v>41</v>
      </c>
      <c r="D42" s="81">
        <v>200</v>
      </c>
      <c r="E42" s="103" t="s">
        <v>80</v>
      </c>
      <c r="F42" s="138"/>
      <c r="G42" s="83"/>
      <c r="H42" s="83"/>
      <c r="L42" s="50"/>
      <c r="O42" s="70"/>
    </row>
  </sheetData>
  <sortState ref="A6:L22">
    <sortCondition descending="1" ref="J6"/>
  </sortState>
  <mergeCells count="4">
    <mergeCell ref="A1:K1"/>
    <mergeCell ref="A2:K2"/>
    <mergeCell ref="A3:K3"/>
    <mergeCell ref="B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F6" sqref="F6"/>
    </sheetView>
  </sheetViews>
  <sheetFormatPr defaultColWidth="8.85546875" defaultRowHeight="12.75" x14ac:dyDescent="0.2"/>
  <cols>
    <col min="1" max="1" width="4.42578125" style="101" bestFit="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3" style="50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23"/>
      <c r="M1" s="49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24"/>
      <c r="M2" s="49"/>
      <c r="N2" s="49"/>
    </row>
    <row r="3" spans="1:14" ht="21.75" thickBot="1" x14ac:dyDescent="0.25">
      <c r="A3" s="356" t="s">
        <v>81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24"/>
      <c r="M3" s="49"/>
      <c r="N3" s="49"/>
    </row>
    <row r="4" spans="1:14" s="177" customFormat="1" ht="23.1" customHeight="1" thickBot="1" x14ac:dyDescent="0.25">
      <c r="A4" s="258" t="s">
        <v>38</v>
      </c>
      <c r="B4" s="257" t="s">
        <v>105</v>
      </c>
      <c r="C4" s="259" t="s">
        <v>5</v>
      </c>
      <c r="D4" s="179" t="s">
        <v>6</v>
      </c>
      <c r="E4" s="180" t="s">
        <v>2</v>
      </c>
      <c r="F4" s="180" t="s">
        <v>3</v>
      </c>
      <c r="G4" s="180" t="s">
        <v>4</v>
      </c>
      <c r="H4" s="180" t="s">
        <v>8</v>
      </c>
      <c r="I4" s="175" t="s">
        <v>102</v>
      </c>
      <c r="J4" s="180" t="s">
        <v>1</v>
      </c>
      <c r="K4" s="180" t="s">
        <v>7</v>
      </c>
      <c r="L4" s="182" t="s">
        <v>0</v>
      </c>
      <c r="N4" s="178" t="s">
        <v>9</v>
      </c>
    </row>
    <row r="5" spans="1:14" s="55" customFormat="1" ht="18" x14ac:dyDescent="0.2">
      <c r="A5" s="51">
        <v>1</v>
      </c>
      <c r="B5" s="117" t="s">
        <v>37</v>
      </c>
      <c r="C5" s="53">
        <v>4</v>
      </c>
      <c r="D5" s="53">
        <v>1</v>
      </c>
      <c r="E5" s="54">
        <v>195</v>
      </c>
      <c r="F5" s="54">
        <v>193</v>
      </c>
      <c r="G5" s="54">
        <v>214</v>
      </c>
      <c r="H5" s="60">
        <v>199</v>
      </c>
      <c r="I5" s="54">
        <v>5</v>
      </c>
      <c r="J5" s="118">
        <f t="shared" ref="J5:J13" si="0">SUM(E5:H5)-MIN(E5:H5)</f>
        <v>608</v>
      </c>
      <c r="K5" s="118">
        <f t="shared" ref="K5:K13" si="1">MAX(E5:H5)</f>
        <v>214</v>
      </c>
      <c r="L5" s="235">
        <f t="shared" ref="L5:L13" si="2">ROUND(J5/3,1)</f>
        <v>202.7</v>
      </c>
      <c r="N5" s="159">
        <f t="shared" ref="N5:N13" si="3">J5/10+I5</f>
        <v>65.8</v>
      </c>
    </row>
    <row r="6" spans="1:14" s="55" customFormat="1" ht="18" x14ac:dyDescent="0.2">
      <c r="A6" s="57">
        <f t="shared" ref="A6:A13" si="4">A5+1</f>
        <v>2</v>
      </c>
      <c r="B6" s="117" t="s">
        <v>15</v>
      </c>
      <c r="C6" s="59">
        <v>2</v>
      </c>
      <c r="D6" s="59">
        <v>1</v>
      </c>
      <c r="E6" s="60">
        <v>167</v>
      </c>
      <c r="F6" s="120">
        <v>222</v>
      </c>
      <c r="G6" s="60">
        <v>179</v>
      </c>
      <c r="H6" s="60">
        <v>165</v>
      </c>
      <c r="I6" s="60"/>
      <c r="J6" s="60">
        <f t="shared" si="0"/>
        <v>568</v>
      </c>
      <c r="K6" s="63">
        <f t="shared" si="1"/>
        <v>222</v>
      </c>
      <c r="L6" s="186">
        <f t="shared" si="2"/>
        <v>189.3</v>
      </c>
      <c r="N6" s="62">
        <f t="shared" si="3"/>
        <v>56.8</v>
      </c>
    </row>
    <row r="7" spans="1:14" s="55" customFormat="1" ht="18" x14ac:dyDescent="0.2">
      <c r="A7" s="57">
        <f t="shared" si="4"/>
        <v>3</v>
      </c>
      <c r="B7" s="64" t="s">
        <v>16</v>
      </c>
      <c r="C7" s="59">
        <v>1</v>
      </c>
      <c r="D7" s="59">
        <v>1</v>
      </c>
      <c r="E7" s="120">
        <v>185</v>
      </c>
      <c r="F7" s="60">
        <v>179</v>
      </c>
      <c r="G7" s="60">
        <v>179</v>
      </c>
      <c r="H7" s="60">
        <v>130</v>
      </c>
      <c r="I7" s="60"/>
      <c r="J7" s="60">
        <f t="shared" si="0"/>
        <v>543</v>
      </c>
      <c r="K7" s="60">
        <f t="shared" si="1"/>
        <v>185</v>
      </c>
      <c r="L7" s="186">
        <f t="shared" si="2"/>
        <v>181</v>
      </c>
      <c r="N7" s="62">
        <f t="shared" si="3"/>
        <v>54.3</v>
      </c>
    </row>
    <row r="8" spans="1:14" s="55" customFormat="1" ht="18" x14ac:dyDescent="0.2">
      <c r="A8" s="57">
        <f t="shared" si="4"/>
        <v>4</v>
      </c>
      <c r="B8" s="58" t="s">
        <v>48</v>
      </c>
      <c r="C8" s="59">
        <v>3</v>
      </c>
      <c r="D8" s="59">
        <v>2</v>
      </c>
      <c r="E8" s="60">
        <v>134</v>
      </c>
      <c r="F8" s="60">
        <v>178</v>
      </c>
      <c r="G8" s="60">
        <v>199</v>
      </c>
      <c r="H8" s="60">
        <v>147</v>
      </c>
      <c r="I8" s="60"/>
      <c r="J8" s="60">
        <f t="shared" si="0"/>
        <v>524</v>
      </c>
      <c r="K8" s="60">
        <f t="shared" si="1"/>
        <v>199</v>
      </c>
      <c r="L8" s="186">
        <f t="shared" si="2"/>
        <v>174.7</v>
      </c>
      <c r="N8" s="62">
        <f t="shared" si="3"/>
        <v>52.4</v>
      </c>
    </row>
    <row r="9" spans="1:14" s="55" customFormat="1" ht="18" x14ac:dyDescent="0.2">
      <c r="A9" s="57">
        <f t="shared" si="4"/>
        <v>5</v>
      </c>
      <c r="B9" s="58" t="s">
        <v>47</v>
      </c>
      <c r="C9" s="59">
        <v>1</v>
      </c>
      <c r="D9" s="59">
        <v>1</v>
      </c>
      <c r="E9" s="60">
        <v>180</v>
      </c>
      <c r="F9" s="60">
        <v>157</v>
      </c>
      <c r="G9" s="60">
        <v>151</v>
      </c>
      <c r="H9" s="60">
        <v>175</v>
      </c>
      <c r="I9" s="60"/>
      <c r="J9" s="60">
        <f t="shared" si="0"/>
        <v>512</v>
      </c>
      <c r="K9" s="60">
        <f t="shared" si="1"/>
        <v>180</v>
      </c>
      <c r="L9" s="186">
        <f t="shared" si="2"/>
        <v>170.7</v>
      </c>
      <c r="N9" s="62">
        <f t="shared" si="3"/>
        <v>51.2</v>
      </c>
    </row>
    <row r="10" spans="1:14" s="55" customFormat="1" ht="18" x14ac:dyDescent="0.2">
      <c r="A10" s="57">
        <f t="shared" si="4"/>
        <v>6</v>
      </c>
      <c r="B10" s="58" t="s">
        <v>59</v>
      </c>
      <c r="C10" s="59">
        <v>4</v>
      </c>
      <c r="D10" s="59">
        <v>2</v>
      </c>
      <c r="E10" s="60">
        <v>168</v>
      </c>
      <c r="F10" s="60">
        <v>104</v>
      </c>
      <c r="G10" s="60">
        <v>147</v>
      </c>
      <c r="H10" s="60">
        <v>156</v>
      </c>
      <c r="I10" s="60"/>
      <c r="J10" s="60">
        <f t="shared" si="0"/>
        <v>471</v>
      </c>
      <c r="K10" s="60">
        <f t="shared" si="1"/>
        <v>168</v>
      </c>
      <c r="L10" s="186">
        <f t="shared" si="2"/>
        <v>157</v>
      </c>
      <c r="N10" s="62">
        <f t="shared" si="3"/>
        <v>47.1</v>
      </c>
    </row>
    <row r="11" spans="1:14" s="55" customFormat="1" ht="18" x14ac:dyDescent="0.2">
      <c r="A11" s="57">
        <f t="shared" si="4"/>
        <v>7</v>
      </c>
      <c r="B11" s="58" t="s">
        <v>77</v>
      </c>
      <c r="C11" s="59">
        <v>3</v>
      </c>
      <c r="D11" s="59">
        <v>1</v>
      </c>
      <c r="E11" s="60">
        <v>164</v>
      </c>
      <c r="F11" s="60">
        <v>167</v>
      </c>
      <c r="G11" s="60">
        <v>135</v>
      </c>
      <c r="H11" s="60">
        <v>114</v>
      </c>
      <c r="I11" s="60"/>
      <c r="J11" s="60">
        <f t="shared" si="0"/>
        <v>466</v>
      </c>
      <c r="K11" s="60">
        <f t="shared" si="1"/>
        <v>167</v>
      </c>
      <c r="L11" s="186">
        <f t="shared" si="2"/>
        <v>155.30000000000001</v>
      </c>
      <c r="N11" s="62">
        <f t="shared" si="3"/>
        <v>46.6</v>
      </c>
    </row>
    <row r="12" spans="1:14" s="55" customFormat="1" ht="18" x14ac:dyDescent="0.2">
      <c r="A12" s="57">
        <f t="shared" si="4"/>
        <v>8</v>
      </c>
      <c r="B12" s="64" t="s">
        <v>13</v>
      </c>
      <c r="C12" s="59">
        <v>1</v>
      </c>
      <c r="D12" s="59">
        <v>2</v>
      </c>
      <c r="E12" s="60">
        <v>116</v>
      </c>
      <c r="F12" s="60">
        <v>107</v>
      </c>
      <c r="G12" s="60">
        <v>156</v>
      </c>
      <c r="H12" s="60">
        <v>173</v>
      </c>
      <c r="I12" s="60"/>
      <c r="J12" s="60">
        <f t="shared" si="0"/>
        <v>445</v>
      </c>
      <c r="K12" s="60">
        <f t="shared" si="1"/>
        <v>173</v>
      </c>
      <c r="L12" s="186">
        <f t="shared" si="2"/>
        <v>148.30000000000001</v>
      </c>
      <c r="N12" s="62">
        <f t="shared" si="3"/>
        <v>44.5</v>
      </c>
    </row>
    <row r="13" spans="1:14" s="55" customFormat="1" ht="18.75" thickBot="1" x14ac:dyDescent="0.25">
      <c r="A13" s="104">
        <f t="shared" si="4"/>
        <v>9</v>
      </c>
      <c r="B13" s="65" t="s">
        <v>56</v>
      </c>
      <c r="C13" s="66">
        <v>2</v>
      </c>
      <c r="D13" s="66">
        <v>2</v>
      </c>
      <c r="E13" s="67">
        <v>92</v>
      </c>
      <c r="F13" s="67">
        <v>128</v>
      </c>
      <c r="G13" s="67">
        <v>114</v>
      </c>
      <c r="H13" s="67">
        <v>101</v>
      </c>
      <c r="I13" s="67"/>
      <c r="J13" s="67">
        <f t="shared" si="0"/>
        <v>343</v>
      </c>
      <c r="K13" s="67">
        <f t="shared" si="1"/>
        <v>128</v>
      </c>
      <c r="L13" s="187">
        <f t="shared" si="2"/>
        <v>114.3</v>
      </c>
      <c r="N13" s="69">
        <f t="shared" si="3"/>
        <v>34.299999999999997</v>
      </c>
    </row>
    <row r="14" spans="1:14" s="70" customFormat="1" ht="18" x14ac:dyDescent="0.2"/>
    <row r="15" spans="1:14" s="78" customFormat="1" ht="21" x14ac:dyDescent="0.2">
      <c r="A15" s="122"/>
      <c r="B15" s="123" t="str">
        <f>B5</f>
        <v>Ситников Алексей</v>
      </c>
      <c r="C15" s="73" t="s">
        <v>41</v>
      </c>
      <c r="D15" s="74">
        <v>65.8</v>
      </c>
      <c r="E15" s="75" t="s">
        <v>58</v>
      </c>
      <c r="F15" s="76"/>
      <c r="G15" s="76"/>
      <c r="H15" s="76"/>
      <c r="I15" s="76"/>
      <c r="J15" s="80"/>
      <c r="K15" s="84"/>
    </row>
    <row r="16" spans="1:14" s="71" customFormat="1" ht="21" x14ac:dyDescent="0.2">
      <c r="A16" s="124"/>
      <c r="B16" s="125" t="str">
        <f>B6</f>
        <v>Пушкарев Александр</v>
      </c>
      <c r="C16" s="80" t="s">
        <v>41</v>
      </c>
      <c r="D16" s="81">
        <f>F6</f>
        <v>222</v>
      </c>
      <c r="E16" s="82" t="s">
        <v>80</v>
      </c>
      <c r="F16" s="25"/>
      <c r="G16" s="83"/>
      <c r="H16" s="83"/>
      <c r="I16" s="83"/>
      <c r="J16" s="73"/>
      <c r="K16" s="77"/>
    </row>
    <row r="17" spans="1:15" s="70" customFormat="1" ht="18.75" thickBot="1" x14ac:dyDescent="0.25"/>
    <row r="18" spans="1:15" s="181" customFormat="1" ht="23.1" customHeight="1" thickBot="1" x14ac:dyDescent="0.25">
      <c r="A18" s="258" t="s">
        <v>38</v>
      </c>
      <c r="B18" s="257" t="s">
        <v>105</v>
      </c>
      <c r="C18" s="259" t="s">
        <v>5</v>
      </c>
      <c r="D18" s="179" t="s">
        <v>6</v>
      </c>
      <c r="E18" s="180" t="s">
        <v>2</v>
      </c>
      <c r="F18" s="180" t="s">
        <v>3</v>
      </c>
      <c r="G18" s="180" t="s">
        <v>4</v>
      </c>
      <c r="H18" s="180" t="s">
        <v>8</v>
      </c>
      <c r="I18" s="180" t="s">
        <v>102</v>
      </c>
      <c r="J18" s="180" t="s">
        <v>1</v>
      </c>
      <c r="K18" s="180" t="s">
        <v>7</v>
      </c>
      <c r="L18" s="182" t="s">
        <v>0</v>
      </c>
      <c r="N18" s="178" t="s">
        <v>9</v>
      </c>
      <c r="O18" s="255"/>
    </row>
    <row r="19" spans="1:15" s="70" customFormat="1" ht="18" x14ac:dyDescent="0.2">
      <c r="A19" s="85">
        <v>1</v>
      </c>
      <c r="B19" s="106" t="s">
        <v>64</v>
      </c>
      <c r="C19" s="126">
        <v>3</v>
      </c>
      <c r="D19" s="126">
        <v>2</v>
      </c>
      <c r="E19" s="127">
        <v>124</v>
      </c>
      <c r="F19" s="127">
        <v>182</v>
      </c>
      <c r="G19" s="127">
        <v>110</v>
      </c>
      <c r="H19" s="127">
        <v>175</v>
      </c>
      <c r="I19" s="185"/>
      <c r="J19" s="92">
        <f t="shared" ref="J19:J25" si="5">SUM(E19:H19)+24-MIN(E19:H19)</f>
        <v>505</v>
      </c>
      <c r="K19" s="95">
        <f>MAX(E19:H19)</f>
        <v>182</v>
      </c>
      <c r="L19" s="114">
        <f>(SUM(E19:H19)-MIN(E19:H19))/3</f>
        <v>160.33333333333334</v>
      </c>
      <c r="M19" s="89"/>
      <c r="N19" s="128">
        <f t="shared" ref="N19:N25" si="6">J19/10+I19</f>
        <v>50.5</v>
      </c>
    </row>
    <row r="20" spans="1:15" s="21" customFormat="1" ht="18" x14ac:dyDescent="0.2">
      <c r="A20" s="85">
        <f t="shared" ref="A20:A25" si="7">A19+1</f>
        <v>2</v>
      </c>
      <c r="B20" s="90" t="s">
        <v>14</v>
      </c>
      <c r="C20" s="126">
        <v>4</v>
      </c>
      <c r="D20" s="126">
        <v>1</v>
      </c>
      <c r="E20" s="127">
        <v>165</v>
      </c>
      <c r="F20" s="127">
        <v>139</v>
      </c>
      <c r="G20" s="127">
        <v>172</v>
      </c>
      <c r="H20" s="127">
        <v>113</v>
      </c>
      <c r="I20" s="127"/>
      <c r="J20" s="92">
        <f t="shared" si="5"/>
        <v>500</v>
      </c>
      <c r="K20" s="92">
        <f t="shared" ref="K20:K25" si="8">MAX(E20:H20)</f>
        <v>172</v>
      </c>
      <c r="L20" s="114">
        <f t="shared" ref="L20:L25" si="9">(SUM(E20:H20)-MIN(E20:H20))/3</f>
        <v>158.66666666666666</v>
      </c>
      <c r="N20" s="134">
        <f t="shared" si="6"/>
        <v>50</v>
      </c>
      <c r="O20" s="70"/>
    </row>
    <row r="21" spans="1:15" s="21" customFormat="1" ht="18" x14ac:dyDescent="0.2">
      <c r="A21" s="85">
        <f t="shared" si="7"/>
        <v>3</v>
      </c>
      <c r="B21" s="90" t="s">
        <v>12</v>
      </c>
      <c r="C21" s="126">
        <v>2</v>
      </c>
      <c r="D21" s="126">
        <v>2</v>
      </c>
      <c r="E21" s="127">
        <v>123</v>
      </c>
      <c r="F21" s="127">
        <v>127</v>
      </c>
      <c r="G21" s="127">
        <v>168</v>
      </c>
      <c r="H21" s="127">
        <v>178</v>
      </c>
      <c r="I21" s="127"/>
      <c r="J21" s="92">
        <f t="shared" si="5"/>
        <v>497</v>
      </c>
      <c r="K21" s="92">
        <f t="shared" si="8"/>
        <v>178</v>
      </c>
      <c r="L21" s="114">
        <f t="shared" si="9"/>
        <v>157.66666666666666</v>
      </c>
      <c r="N21" s="134">
        <f t="shared" si="6"/>
        <v>49.7</v>
      </c>
      <c r="O21" s="70"/>
    </row>
    <row r="22" spans="1:15" s="21" customFormat="1" ht="18" x14ac:dyDescent="0.2">
      <c r="A22" s="85">
        <f t="shared" si="7"/>
        <v>4</v>
      </c>
      <c r="B22" s="90" t="s">
        <v>17</v>
      </c>
      <c r="C22" s="126">
        <v>3</v>
      </c>
      <c r="D22" s="126">
        <v>1</v>
      </c>
      <c r="E22" s="127">
        <v>144</v>
      </c>
      <c r="F22" s="127">
        <v>149</v>
      </c>
      <c r="G22" s="127">
        <v>148</v>
      </c>
      <c r="H22" s="127">
        <v>169</v>
      </c>
      <c r="I22" s="127"/>
      <c r="J22" s="92">
        <f t="shared" si="5"/>
        <v>490</v>
      </c>
      <c r="K22" s="92">
        <f t="shared" si="8"/>
        <v>169</v>
      </c>
      <c r="L22" s="114">
        <f t="shared" si="9"/>
        <v>155.33333333333334</v>
      </c>
      <c r="M22" s="94"/>
      <c r="N22" s="134">
        <f t="shared" si="6"/>
        <v>49</v>
      </c>
      <c r="O22" s="70"/>
    </row>
    <row r="23" spans="1:15" s="21" customFormat="1" ht="18" x14ac:dyDescent="0.2">
      <c r="A23" s="85">
        <f t="shared" si="7"/>
        <v>5</v>
      </c>
      <c r="B23" s="90" t="s">
        <v>49</v>
      </c>
      <c r="C23" s="126">
        <v>4</v>
      </c>
      <c r="D23" s="126">
        <v>2</v>
      </c>
      <c r="E23" s="127">
        <v>168</v>
      </c>
      <c r="F23" s="127">
        <v>138</v>
      </c>
      <c r="G23" s="127">
        <v>129</v>
      </c>
      <c r="H23" s="127">
        <v>154</v>
      </c>
      <c r="I23" s="127"/>
      <c r="J23" s="92">
        <f t="shared" si="5"/>
        <v>484</v>
      </c>
      <c r="K23" s="92">
        <f t="shared" si="8"/>
        <v>168</v>
      </c>
      <c r="L23" s="114">
        <f t="shared" si="9"/>
        <v>153.33333333333334</v>
      </c>
      <c r="N23" s="134">
        <f t="shared" si="6"/>
        <v>48.4</v>
      </c>
      <c r="O23" s="70"/>
    </row>
    <row r="24" spans="1:15" s="94" customFormat="1" ht="18" x14ac:dyDescent="0.2">
      <c r="A24" s="85">
        <f t="shared" si="7"/>
        <v>6</v>
      </c>
      <c r="B24" s="90" t="s">
        <v>84</v>
      </c>
      <c r="C24" s="126">
        <v>1</v>
      </c>
      <c r="D24" s="126">
        <v>1</v>
      </c>
      <c r="E24" s="127">
        <v>129</v>
      </c>
      <c r="F24" s="127">
        <v>143</v>
      </c>
      <c r="G24" s="127">
        <v>146</v>
      </c>
      <c r="H24" s="127">
        <v>157</v>
      </c>
      <c r="I24" s="127"/>
      <c r="J24" s="92">
        <f t="shared" si="5"/>
        <v>470</v>
      </c>
      <c r="K24" s="92">
        <f t="shared" si="8"/>
        <v>157</v>
      </c>
      <c r="L24" s="114">
        <f t="shared" si="9"/>
        <v>148.66666666666666</v>
      </c>
      <c r="M24" s="21"/>
      <c r="N24" s="134">
        <f t="shared" si="6"/>
        <v>47</v>
      </c>
      <c r="O24" s="70"/>
    </row>
    <row r="25" spans="1:15" s="89" customFormat="1" ht="18.75" thickBot="1" x14ac:dyDescent="0.25">
      <c r="A25" s="109">
        <f t="shared" si="7"/>
        <v>7</v>
      </c>
      <c r="B25" s="96" t="s">
        <v>11</v>
      </c>
      <c r="C25" s="129">
        <v>1</v>
      </c>
      <c r="D25" s="129">
        <v>2</v>
      </c>
      <c r="E25" s="130">
        <v>143</v>
      </c>
      <c r="F25" s="130">
        <v>145</v>
      </c>
      <c r="G25" s="130">
        <v>144</v>
      </c>
      <c r="H25" s="130">
        <v>115</v>
      </c>
      <c r="I25" s="130"/>
      <c r="J25" s="98">
        <f t="shared" si="5"/>
        <v>456</v>
      </c>
      <c r="K25" s="98">
        <f t="shared" si="8"/>
        <v>145</v>
      </c>
      <c r="L25" s="115">
        <f t="shared" si="9"/>
        <v>144</v>
      </c>
      <c r="M25" s="70"/>
      <c r="N25" s="160">
        <f t="shared" si="6"/>
        <v>45.6</v>
      </c>
      <c r="O25" s="70"/>
    </row>
    <row r="26" spans="1:15" ht="18" x14ac:dyDescent="0.2">
      <c r="O26" s="70"/>
    </row>
    <row r="27" spans="1:15" ht="21" x14ac:dyDescent="0.2">
      <c r="B27" s="132" t="str">
        <f>B19</f>
        <v>Дегтева Виктория</v>
      </c>
      <c r="C27" s="73" t="s">
        <v>41</v>
      </c>
      <c r="D27" s="74">
        <v>50.5</v>
      </c>
      <c r="E27" s="100" t="s">
        <v>58</v>
      </c>
      <c r="F27" s="76"/>
      <c r="G27" s="76"/>
      <c r="H27" s="76"/>
      <c r="L27" s="50"/>
      <c r="O27" s="70"/>
    </row>
    <row r="28" spans="1:15" ht="21" x14ac:dyDescent="0.2">
      <c r="B28" s="133" t="str">
        <f>B19</f>
        <v>Дегтева Виктория</v>
      </c>
      <c r="C28" s="80" t="s">
        <v>41</v>
      </c>
      <c r="D28" s="81">
        <f>F19</f>
        <v>182</v>
      </c>
      <c r="E28" s="103" t="s">
        <v>80</v>
      </c>
      <c r="F28" s="25"/>
      <c r="G28" s="83"/>
      <c r="H28" s="83"/>
      <c r="L28" s="50"/>
      <c r="O28" s="70"/>
    </row>
  </sheetData>
  <sortState ref="A4:N13">
    <sortCondition descending="1" ref="L4:L13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E25" sqref="E25"/>
    </sheetView>
  </sheetViews>
  <sheetFormatPr defaultColWidth="8.85546875" defaultRowHeight="12.75" x14ac:dyDescent="0.2"/>
  <cols>
    <col min="1" max="1" width="4.42578125" style="101" bestFit="1" customWidth="1"/>
    <col min="2" max="2" width="30.28515625" style="101" bestFit="1" customWidth="1"/>
    <col min="3" max="3" width="8.85546875" style="50" bestFit="1" customWidth="1"/>
    <col min="4" max="4" width="11.140625" style="50" bestFit="1" customWidth="1"/>
    <col min="5" max="8" width="8.42578125" style="50" bestFit="1" customWidth="1"/>
    <col min="9" max="9" width="12.28515625" style="50" bestFit="1" customWidth="1"/>
    <col min="10" max="10" width="8.7109375" style="50" bestFit="1" customWidth="1"/>
    <col min="11" max="11" width="13" style="101" bestFit="1" customWidth="1"/>
    <col min="12" max="12" width="11.42578125" style="101" customWidth="1"/>
    <col min="13" max="13" width="2.28515625" style="223" customWidth="1"/>
    <col min="14" max="14" width="8.85546875" style="50" customWidth="1"/>
    <col min="15" max="15" width="23" style="50" customWidth="1"/>
    <col min="16" max="16" width="26.42578125" style="50" customWidth="1"/>
    <col min="17" max="16384" width="8.85546875" style="50"/>
  </cols>
  <sheetData>
    <row r="1" spans="1:14" ht="23.25" x14ac:dyDescent="0.2">
      <c r="A1" s="357" t="s">
        <v>79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36"/>
      <c r="M1" s="214"/>
      <c r="N1" s="49"/>
    </row>
    <row r="2" spans="1:14" ht="23.25" x14ac:dyDescent="0.2">
      <c r="A2" s="358" t="s">
        <v>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37"/>
      <c r="M2" s="215"/>
      <c r="N2" s="49"/>
    </row>
    <row r="3" spans="1:14" ht="21" x14ac:dyDescent="0.2">
      <c r="A3" s="356" t="s">
        <v>91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37"/>
      <c r="M3" s="215"/>
      <c r="N3" s="49"/>
    </row>
    <row r="4" spans="1:14" ht="21.75" thickBo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215"/>
      <c r="N4" s="49"/>
    </row>
    <row r="5" spans="1:14" s="177" customFormat="1" ht="23.1" customHeight="1" thickBot="1" x14ac:dyDescent="0.25">
      <c r="A5" s="258" t="s">
        <v>38</v>
      </c>
      <c r="B5" s="257" t="s">
        <v>105</v>
      </c>
      <c r="C5" s="259" t="s">
        <v>5</v>
      </c>
      <c r="D5" s="179" t="s">
        <v>6</v>
      </c>
      <c r="E5" s="180" t="s">
        <v>2</v>
      </c>
      <c r="F5" s="180" t="s">
        <v>3</v>
      </c>
      <c r="G5" s="180" t="s">
        <v>4</v>
      </c>
      <c r="H5" s="180" t="s">
        <v>8</v>
      </c>
      <c r="I5" s="180" t="s">
        <v>102</v>
      </c>
      <c r="J5" s="180" t="s">
        <v>1</v>
      </c>
      <c r="K5" s="180" t="s">
        <v>7</v>
      </c>
      <c r="L5" s="182" t="s">
        <v>0</v>
      </c>
      <c r="M5" s="253"/>
      <c r="N5" s="178" t="s">
        <v>9</v>
      </c>
    </row>
    <row r="6" spans="1:14" s="55" customFormat="1" ht="18" x14ac:dyDescent="0.25">
      <c r="A6" s="173">
        <v>1</v>
      </c>
      <c r="B6" s="242" t="s">
        <v>47</v>
      </c>
      <c r="C6" s="157">
        <v>1</v>
      </c>
      <c r="D6" s="157">
        <v>1</v>
      </c>
      <c r="E6" s="118">
        <v>200</v>
      </c>
      <c r="F6" s="213">
        <v>236</v>
      </c>
      <c r="G6" s="118">
        <v>168</v>
      </c>
      <c r="H6" s="118">
        <v>199</v>
      </c>
      <c r="I6" s="118">
        <v>5</v>
      </c>
      <c r="J6" s="118">
        <f t="shared" ref="J6:J19" si="0">SUM(E6:H6)-MIN(E6:H6)</f>
        <v>635</v>
      </c>
      <c r="K6" s="202">
        <f t="shared" ref="K6:K19" si="1">MAX(E6:H6)</f>
        <v>236</v>
      </c>
      <c r="L6" s="235">
        <f t="shared" ref="L6:L19" si="2">ROUND(J6/3,1)</f>
        <v>211.7</v>
      </c>
      <c r="M6" s="145"/>
      <c r="N6" s="159">
        <f t="shared" ref="N6:N19" si="3">J6/10+I6</f>
        <v>68.5</v>
      </c>
    </row>
    <row r="7" spans="1:14" s="55" customFormat="1" ht="18" x14ac:dyDescent="0.25">
      <c r="A7" s="57">
        <v>2</v>
      </c>
      <c r="B7" s="237" t="s">
        <v>52</v>
      </c>
      <c r="C7" s="157">
        <v>2</v>
      </c>
      <c r="D7" s="157">
        <v>1</v>
      </c>
      <c r="E7" s="118">
        <v>229</v>
      </c>
      <c r="F7" s="213">
        <v>214</v>
      </c>
      <c r="G7" s="118">
        <v>147</v>
      </c>
      <c r="H7" s="60">
        <v>157</v>
      </c>
      <c r="I7" s="118">
        <v>5</v>
      </c>
      <c r="J7" s="118">
        <f t="shared" si="0"/>
        <v>600</v>
      </c>
      <c r="K7" s="118">
        <f t="shared" si="1"/>
        <v>229</v>
      </c>
      <c r="L7" s="186">
        <f t="shared" si="2"/>
        <v>200</v>
      </c>
      <c r="M7" s="145"/>
      <c r="N7" s="56">
        <f t="shared" si="3"/>
        <v>65</v>
      </c>
    </row>
    <row r="8" spans="1:14" s="55" customFormat="1" ht="18" x14ac:dyDescent="0.25">
      <c r="A8" s="173">
        <v>3</v>
      </c>
      <c r="B8" s="237" t="s">
        <v>16</v>
      </c>
      <c r="C8" s="59">
        <v>2</v>
      </c>
      <c r="D8" s="59">
        <v>3</v>
      </c>
      <c r="E8" s="120">
        <v>177</v>
      </c>
      <c r="F8" s="60">
        <v>158</v>
      </c>
      <c r="G8" s="60">
        <v>223</v>
      </c>
      <c r="H8" s="60">
        <v>198</v>
      </c>
      <c r="I8" s="60"/>
      <c r="J8" s="118">
        <f t="shared" si="0"/>
        <v>598</v>
      </c>
      <c r="K8" s="118">
        <f t="shared" si="1"/>
        <v>223</v>
      </c>
      <c r="L8" s="186">
        <f t="shared" si="2"/>
        <v>199.3</v>
      </c>
      <c r="M8" s="145"/>
      <c r="N8" s="62">
        <f t="shared" si="3"/>
        <v>59.8</v>
      </c>
    </row>
    <row r="9" spans="1:14" s="55" customFormat="1" ht="18" x14ac:dyDescent="0.25">
      <c r="A9" s="57">
        <v>4</v>
      </c>
      <c r="B9" s="237" t="s">
        <v>13</v>
      </c>
      <c r="C9" s="59">
        <v>2</v>
      </c>
      <c r="D9" s="59">
        <v>1</v>
      </c>
      <c r="E9" s="60">
        <v>168</v>
      </c>
      <c r="F9" s="60">
        <v>200</v>
      </c>
      <c r="G9" s="60">
        <v>184</v>
      </c>
      <c r="H9" s="60">
        <v>201</v>
      </c>
      <c r="I9" s="60"/>
      <c r="J9" s="118">
        <f t="shared" si="0"/>
        <v>585</v>
      </c>
      <c r="K9" s="118">
        <f t="shared" si="1"/>
        <v>201</v>
      </c>
      <c r="L9" s="186">
        <f t="shared" si="2"/>
        <v>195</v>
      </c>
      <c r="M9" s="145"/>
      <c r="N9" s="62">
        <f t="shared" si="3"/>
        <v>58.5</v>
      </c>
    </row>
    <row r="10" spans="1:14" s="55" customFormat="1" ht="18" x14ac:dyDescent="0.25">
      <c r="A10" s="173">
        <v>5</v>
      </c>
      <c r="B10" s="237" t="s">
        <v>104</v>
      </c>
      <c r="C10" s="59">
        <v>1</v>
      </c>
      <c r="D10" s="59">
        <v>1</v>
      </c>
      <c r="E10" s="60">
        <v>168</v>
      </c>
      <c r="F10" s="60">
        <v>203</v>
      </c>
      <c r="G10" s="60">
        <v>159</v>
      </c>
      <c r="H10" s="60">
        <v>204</v>
      </c>
      <c r="I10" s="60"/>
      <c r="J10" s="118">
        <f t="shared" si="0"/>
        <v>575</v>
      </c>
      <c r="K10" s="118">
        <f t="shared" si="1"/>
        <v>204</v>
      </c>
      <c r="L10" s="186">
        <f t="shared" si="2"/>
        <v>191.7</v>
      </c>
      <c r="M10" s="145"/>
      <c r="N10" s="62">
        <f t="shared" si="3"/>
        <v>57.5</v>
      </c>
    </row>
    <row r="11" spans="1:14" s="55" customFormat="1" ht="18" x14ac:dyDescent="0.25">
      <c r="A11" s="57">
        <v>6</v>
      </c>
      <c r="B11" s="237" t="s">
        <v>48</v>
      </c>
      <c r="C11" s="59">
        <v>3</v>
      </c>
      <c r="D11" s="59">
        <v>2</v>
      </c>
      <c r="E11" s="60">
        <v>204</v>
      </c>
      <c r="F11" s="60">
        <v>179</v>
      </c>
      <c r="G11" s="60">
        <v>175</v>
      </c>
      <c r="H11" s="60">
        <v>173</v>
      </c>
      <c r="I11" s="60"/>
      <c r="J11" s="118">
        <f t="shared" si="0"/>
        <v>558</v>
      </c>
      <c r="K11" s="118">
        <f t="shared" si="1"/>
        <v>204</v>
      </c>
      <c r="L11" s="186">
        <f t="shared" si="2"/>
        <v>186</v>
      </c>
      <c r="M11" s="145"/>
      <c r="N11" s="62">
        <f t="shared" si="3"/>
        <v>55.8</v>
      </c>
    </row>
    <row r="12" spans="1:14" s="55" customFormat="1" ht="18" x14ac:dyDescent="0.25">
      <c r="A12" s="173">
        <v>7</v>
      </c>
      <c r="B12" s="237" t="s">
        <v>72</v>
      </c>
      <c r="C12" s="59">
        <v>3</v>
      </c>
      <c r="D12" s="59">
        <v>1</v>
      </c>
      <c r="E12" s="60">
        <v>163</v>
      </c>
      <c r="F12" s="60">
        <v>179</v>
      </c>
      <c r="G12" s="60">
        <v>196</v>
      </c>
      <c r="H12" s="60">
        <v>133</v>
      </c>
      <c r="I12" s="60"/>
      <c r="J12" s="118">
        <f t="shared" si="0"/>
        <v>538</v>
      </c>
      <c r="K12" s="118">
        <f t="shared" si="1"/>
        <v>196</v>
      </c>
      <c r="L12" s="186">
        <f t="shared" si="2"/>
        <v>179.3</v>
      </c>
      <c r="M12" s="145"/>
      <c r="N12" s="62">
        <f t="shared" si="3"/>
        <v>53.8</v>
      </c>
    </row>
    <row r="13" spans="1:14" s="55" customFormat="1" ht="18" x14ac:dyDescent="0.25">
      <c r="A13" s="57">
        <v>8</v>
      </c>
      <c r="B13" s="237" t="s">
        <v>28</v>
      </c>
      <c r="C13" s="190">
        <v>1</v>
      </c>
      <c r="D13" s="190">
        <v>3</v>
      </c>
      <c r="E13" s="191">
        <v>110</v>
      </c>
      <c r="F13" s="191">
        <v>159</v>
      </c>
      <c r="G13" s="191">
        <v>181</v>
      </c>
      <c r="H13" s="191">
        <v>166</v>
      </c>
      <c r="I13" s="191"/>
      <c r="J13" s="60">
        <f t="shared" si="0"/>
        <v>506</v>
      </c>
      <c r="K13" s="60">
        <f t="shared" si="1"/>
        <v>181</v>
      </c>
      <c r="L13" s="225">
        <f t="shared" si="2"/>
        <v>168.7</v>
      </c>
      <c r="M13" s="145"/>
      <c r="N13" s="192">
        <f t="shared" si="3"/>
        <v>50.6</v>
      </c>
    </row>
    <row r="14" spans="1:14" s="55" customFormat="1" ht="18" x14ac:dyDescent="0.25">
      <c r="A14" s="173">
        <v>9</v>
      </c>
      <c r="B14" s="237" t="s">
        <v>65</v>
      </c>
      <c r="C14" s="59">
        <v>4</v>
      </c>
      <c r="D14" s="59">
        <v>1</v>
      </c>
      <c r="E14" s="60">
        <v>158</v>
      </c>
      <c r="F14" s="60">
        <v>177</v>
      </c>
      <c r="G14" s="60">
        <v>158</v>
      </c>
      <c r="H14" s="60">
        <v>165</v>
      </c>
      <c r="I14" s="60"/>
      <c r="J14" s="60">
        <f t="shared" si="0"/>
        <v>500</v>
      </c>
      <c r="K14" s="60">
        <f t="shared" si="1"/>
        <v>177</v>
      </c>
      <c r="L14" s="225">
        <f t="shared" si="2"/>
        <v>166.7</v>
      </c>
      <c r="M14" s="145"/>
      <c r="N14" s="192">
        <f t="shared" si="3"/>
        <v>50</v>
      </c>
    </row>
    <row r="15" spans="1:14" s="55" customFormat="1" ht="18" x14ac:dyDescent="0.25">
      <c r="A15" s="57">
        <v>10</v>
      </c>
      <c r="B15" s="237" t="s">
        <v>63</v>
      </c>
      <c r="C15" s="59">
        <v>3</v>
      </c>
      <c r="D15" s="59">
        <v>3</v>
      </c>
      <c r="E15" s="60">
        <v>158</v>
      </c>
      <c r="F15" s="60">
        <v>169</v>
      </c>
      <c r="G15" s="60">
        <v>147</v>
      </c>
      <c r="H15" s="60">
        <v>168</v>
      </c>
      <c r="I15" s="60"/>
      <c r="J15" s="60">
        <f t="shared" si="0"/>
        <v>495</v>
      </c>
      <c r="K15" s="60">
        <f t="shared" si="1"/>
        <v>169</v>
      </c>
      <c r="L15" s="225">
        <f t="shared" si="2"/>
        <v>165</v>
      </c>
      <c r="M15" s="145"/>
      <c r="N15" s="192">
        <f t="shared" si="3"/>
        <v>49.5</v>
      </c>
    </row>
    <row r="16" spans="1:14" s="55" customFormat="1" ht="18" x14ac:dyDescent="0.2">
      <c r="A16" s="173">
        <v>11</v>
      </c>
      <c r="B16" s="216" t="s">
        <v>45</v>
      </c>
      <c r="C16" s="59">
        <v>3</v>
      </c>
      <c r="D16" s="59">
        <v>3</v>
      </c>
      <c r="E16" s="60">
        <v>154</v>
      </c>
      <c r="F16" s="60">
        <v>151</v>
      </c>
      <c r="G16" s="60">
        <v>151</v>
      </c>
      <c r="H16" s="60">
        <v>157</v>
      </c>
      <c r="I16" s="60"/>
      <c r="J16" s="60">
        <f t="shared" si="0"/>
        <v>462</v>
      </c>
      <c r="K16" s="60">
        <f t="shared" si="1"/>
        <v>157</v>
      </c>
      <c r="L16" s="225">
        <f t="shared" si="2"/>
        <v>154</v>
      </c>
      <c r="M16" s="145"/>
      <c r="N16" s="192">
        <f t="shared" si="3"/>
        <v>46.2</v>
      </c>
    </row>
    <row r="17" spans="1:15" s="55" customFormat="1" ht="18" x14ac:dyDescent="0.25">
      <c r="A17" s="57">
        <v>12</v>
      </c>
      <c r="B17" s="237" t="s">
        <v>59</v>
      </c>
      <c r="C17" s="59">
        <v>4</v>
      </c>
      <c r="D17" s="59">
        <v>1</v>
      </c>
      <c r="E17" s="60">
        <v>138</v>
      </c>
      <c r="F17" s="60">
        <v>157</v>
      </c>
      <c r="G17" s="60">
        <v>121</v>
      </c>
      <c r="H17" s="60">
        <v>158</v>
      </c>
      <c r="I17" s="60"/>
      <c r="J17" s="60">
        <f t="shared" si="0"/>
        <v>453</v>
      </c>
      <c r="K17" s="60">
        <f t="shared" si="1"/>
        <v>158</v>
      </c>
      <c r="L17" s="225">
        <f t="shared" si="2"/>
        <v>151</v>
      </c>
      <c r="M17" s="145"/>
      <c r="N17" s="192">
        <f t="shared" si="3"/>
        <v>45.3</v>
      </c>
    </row>
    <row r="18" spans="1:15" s="55" customFormat="1" ht="18" x14ac:dyDescent="0.25">
      <c r="A18" s="173">
        <v>13</v>
      </c>
      <c r="B18" s="238" t="s">
        <v>98</v>
      </c>
      <c r="C18" s="190">
        <v>4</v>
      </c>
      <c r="D18" s="190">
        <v>2</v>
      </c>
      <c r="E18" s="191">
        <v>166</v>
      </c>
      <c r="F18" s="191">
        <v>118</v>
      </c>
      <c r="G18" s="191">
        <v>114</v>
      </c>
      <c r="H18" s="191">
        <v>124</v>
      </c>
      <c r="I18" s="191"/>
      <c r="J18" s="60">
        <f t="shared" si="0"/>
        <v>408</v>
      </c>
      <c r="K18" s="60">
        <f t="shared" si="1"/>
        <v>166</v>
      </c>
      <c r="L18" s="225">
        <f t="shared" si="2"/>
        <v>136</v>
      </c>
      <c r="M18" s="145"/>
      <c r="N18" s="192">
        <f t="shared" si="3"/>
        <v>40.799999999999997</v>
      </c>
    </row>
    <row r="19" spans="1:15" s="55" customFormat="1" ht="18.75" thickBot="1" x14ac:dyDescent="0.3">
      <c r="A19" s="104">
        <v>14</v>
      </c>
      <c r="B19" s="245" t="s">
        <v>56</v>
      </c>
      <c r="C19" s="66">
        <v>2</v>
      </c>
      <c r="D19" s="66">
        <v>2</v>
      </c>
      <c r="E19" s="67">
        <v>138</v>
      </c>
      <c r="F19" s="67">
        <v>129</v>
      </c>
      <c r="G19" s="67">
        <v>96</v>
      </c>
      <c r="H19" s="67">
        <v>134</v>
      </c>
      <c r="I19" s="67"/>
      <c r="J19" s="67">
        <f t="shared" si="0"/>
        <v>401</v>
      </c>
      <c r="K19" s="67">
        <f t="shared" si="1"/>
        <v>138</v>
      </c>
      <c r="L19" s="187">
        <f t="shared" si="2"/>
        <v>133.69999999999999</v>
      </c>
      <c r="M19" s="145"/>
      <c r="N19" s="69">
        <f t="shared" si="3"/>
        <v>40.1</v>
      </c>
    </row>
    <row r="20" spans="1:15" s="70" customFormat="1" ht="18" x14ac:dyDescent="0.2">
      <c r="A20" s="142"/>
      <c r="B20" s="143"/>
      <c r="C20" s="142"/>
      <c r="D20" s="142"/>
      <c r="E20" s="144"/>
      <c r="F20" s="144"/>
      <c r="G20" s="144"/>
      <c r="H20" s="144"/>
      <c r="I20" s="144"/>
      <c r="J20" s="144"/>
      <c r="K20" s="144"/>
      <c r="L20" s="145"/>
      <c r="M20" s="145"/>
      <c r="N20" s="146"/>
    </row>
    <row r="21" spans="1:15" s="78" customFormat="1" ht="21" x14ac:dyDescent="0.2">
      <c r="A21" s="122"/>
      <c r="B21" s="123" t="s">
        <v>47</v>
      </c>
      <c r="C21" s="73" t="s">
        <v>41</v>
      </c>
      <c r="D21" s="74">
        <v>68.5</v>
      </c>
      <c r="E21" s="75" t="s">
        <v>58</v>
      </c>
      <c r="F21" s="76"/>
      <c r="G21" s="76"/>
      <c r="H21" s="76"/>
      <c r="I21" s="76"/>
      <c r="J21" s="80"/>
      <c r="K21" s="84"/>
      <c r="M21" s="220"/>
    </row>
    <row r="22" spans="1:15" s="71" customFormat="1" ht="21" x14ac:dyDescent="0.2">
      <c r="A22" s="124"/>
      <c r="B22" s="125" t="s">
        <v>47</v>
      </c>
      <c r="C22" s="73" t="s">
        <v>41</v>
      </c>
      <c r="D22" s="81">
        <v>236</v>
      </c>
      <c r="E22" s="82" t="s">
        <v>80</v>
      </c>
      <c r="F22" s="138"/>
      <c r="G22" s="83"/>
      <c r="H22" s="83"/>
      <c r="I22" s="83"/>
      <c r="J22" s="73"/>
      <c r="K22" s="77"/>
      <c r="M22" s="221"/>
    </row>
    <row r="23" spans="1:15" s="70" customFormat="1" ht="18.75" thickBot="1" x14ac:dyDescent="0.25">
      <c r="M23" s="205"/>
    </row>
    <row r="24" spans="1:15" s="181" customFormat="1" ht="23.1" customHeight="1" thickBot="1" x14ac:dyDescent="0.25">
      <c r="A24" s="258" t="s">
        <v>38</v>
      </c>
      <c r="B24" s="257" t="s">
        <v>105</v>
      </c>
      <c r="C24" s="259" t="s">
        <v>5</v>
      </c>
      <c r="D24" s="179" t="s">
        <v>6</v>
      </c>
      <c r="E24" s="180" t="s">
        <v>2</v>
      </c>
      <c r="F24" s="180" t="s">
        <v>3</v>
      </c>
      <c r="G24" s="180" t="s">
        <v>4</v>
      </c>
      <c r="H24" s="180" t="s">
        <v>8</v>
      </c>
      <c r="I24" s="180" t="s">
        <v>102</v>
      </c>
      <c r="J24" s="180" t="s">
        <v>1</v>
      </c>
      <c r="K24" s="180" t="s">
        <v>7</v>
      </c>
      <c r="L24" s="182" t="s">
        <v>0</v>
      </c>
      <c r="M24" s="253"/>
      <c r="N24" s="178" t="s">
        <v>9</v>
      </c>
      <c r="O24" s="255"/>
    </row>
    <row r="25" spans="1:15" s="21" customFormat="1" ht="18" x14ac:dyDescent="0.2">
      <c r="A25" s="85">
        <v>1</v>
      </c>
      <c r="B25" s="261" t="s">
        <v>12</v>
      </c>
      <c r="C25" s="126">
        <v>3</v>
      </c>
      <c r="D25" s="126">
        <v>1</v>
      </c>
      <c r="E25" s="127">
        <v>184</v>
      </c>
      <c r="F25" s="127">
        <v>173</v>
      </c>
      <c r="G25" s="127">
        <v>161</v>
      </c>
      <c r="H25" s="127">
        <v>144</v>
      </c>
      <c r="I25" s="127"/>
      <c r="J25" s="92">
        <f t="shared" ref="J25:J34" si="4">SUM(E25:H25)+24-MIN(E25:H25)</f>
        <v>542</v>
      </c>
      <c r="K25" s="95">
        <f t="shared" ref="K25:K34" si="5">MAX(E25:H25)</f>
        <v>184</v>
      </c>
      <c r="L25" s="114">
        <f t="shared" ref="L25:L34" si="6">(SUM(E25:H25)-MIN(E25:H25))/3</f>
        <v>172.66666666666666</v>
      </c>
      <c r="M25" s="209"/>
      <c r="N25" s="128">
        <f t="shared" ref="N25:N34" si="7">J25/10+I25</f>
        <v>54.2</v>
      </c>
      <c r="O25" s="70"/>
    </row>
    <row r="26" spans="1:15" s="70" customFormat="1" ht="18" x14ac:dyDescent="0.25">
      <c r="A26" s="105">
        <v>2</v>
      </c>
      <c r="B26" s="239" t="s">
        <v>55</v>
      </c>
      <c r="C26" s="240">
        <v>4</v>
      </c>
      <c r="D26" s="240">
        <v>3</v>
      </c>
      <c r="E26" s="185">
        <v>168</v>
      </c>
      <c r="F26" s="185">
        <v>169</v>
      </c>
      <c r="G26" s="185">
        <v>148</v>
      </c>
      <c r="H26" s="185">
        <v>181</v>
      </c>
      <c r="I26" s="185"/>
      <c r="J26" s="108">
        <f t="shared" si="4"/>
        <v>542</v>
      </c>
      <c r="K26" s="108">
        <f t="shared" si="5"/>
        <v>181</v>
      </c>
      <c r="L26" s="241">
        <f t="shared" si="6"/>
        <v>172.66666666666666</v>
      </c>
      <c r="M26" s="209"/>
      <c r="N26" s="134">
        <f t="shared" si="7"/>
        <v>54.2</v>
      </c>
    </row>
    <row r="27" spans="1:15" s="21" customFormat="1" ht="18" x14ac:dyDescent="0.2">
      <c r="A27" s="105">
        <v>3</v>
      </c>
      <c r="B27" s="217" t="s">
        <v>17</v>
      </c>
      <c r="C27" s="126">
        <v>4</v>
      </c>
      <c r="D27" s="126">
        <v>2</v>
      </c>
      <c r="E27" s="127">
        <v>159</v>
      </c>
      <c r="F27" s="127">
        <v>118</v>
      </c>
      <c r="G27" s="127">
        <v>146</v>
      </c>
      <c r="H27" s="127">
        <v>168</v>
      </c>
      <c r="I27" s="127"/>
      <c r="J27" s="92">
        <f t="shared" si="4"/>
        <v>497</v>
      </c>
      <c r="K27" s="92">
        <f t="shared" si="5"/>
        <v>168</v>
      </c>
      <c r="L27" s="114">
        <f t="shared" si="6"/>
        <v>157.66666666666666</v>
      </c>
      <c r="M27" s="209"/>
      <c r="N27" s="134">
        <f t="shared" si="7"/>
        <v>49.7</v>
      </c>
      <c r="O27" s="70"/>
    </row>
    <row r="28" spans="1:15" s="21" customFormat="1" ht="18" x14ac:dyDescent="0.2">
      <c r="A28" s="85">
        <v>4</v>
      </c>
      <c r="B28" s="217" t="s">
        <v>84</v>
      </c>
      <c r="C28" s="126">
        <v>2</v>
      </c>
      <c r="D28" s="126">
        <v>3</v>
      </c>
      <c r="E28" s="127">
        <v>154</v>
      </c>
      <c r="F28" s="127">
        <v>132</v>
      </c>
      <c r="G28" s="127">
        <v>154</v>
      </c>
      <c r="H28" s="127">
        <v>153</v>
      </c>
      <c r="I28" s="127"/>
      <c r="J28" s="92">
        <f t="shared" si="4"/>
        <v>485</v>
      </c>
      <c r="K28" s="92">
        <f t="shared" si="5"/>
        <v>154</v>
      </c>
      <c r="L28" s="114">
        <f t="shared" si="6"/>
        <v>153.66666666666666</v>
      </c>
      <c r="M28" s="209"/>
      <c r="N28" s="134">
        <f t="shared" si="7"/>
        <v>48.5</v>
      </c>
      <c r="O28" s="70"/>
    </row>
    <row r="29" spans="1:15" s="21" customFormat="1" ht="18" x14ac:dyDescent="0.2">
      <c r="A29" s="105">
        <v>5</v>
      </c>
      <c r="B29" s="217" t="s">
        <v>10</v>
      </c>
      <c r="C29" s="126">
        <v>1</v>
      </c>
      <c r="D29" s="126">
        <v>3</v>
      </c>
      <c r="E29" s="127">
        <v>171</v>
      </c>
      <c r="F29" s="127">
        <v>117</v>
      </c>
      <c r="G29" s="127">
        <v>138</v>
      </c>
      <c r="H29" s="127">
        <v>148</v>
      </c>
      <c r="I29" s="127"/>
      <c r="J29" s="92">
        <f t="shared" si="4"/>
        <v>481</v>
      </c>
      <c r="K29" s="92">
        <f t="shared" si="5"/>
        <v>171</v>
      </c>
      <c r="L29" s="114">
        <f t="shared" si="6"/>
        <v>152.33333333333334</v>
      </c>
      <c r="M29" s="209"/>
      <c r="N29" s="134">
        <f t="shared" si="7"/>
        <v>48.1</v>
      </c>
      <c r="O29" s="70"/>
    </row>
    <row r="30" spans="1:15" s="94" customFormat="1" ht="18" x14ac:dyDescent="0.25">
      <c r="A30" s="85">
        <v>6</v>
      </c>
      <c r="B30" s="236" t="s">
        <v>49</v>
      </c>
      <c r="C30" s="126">
        <v>3</v>
      </c>
      <c r="D30" s="126">
        <v>2</v>
      </c>
      <c r="E30" s="127">
        <v>146</v>
      </c>
      <c r="F30" s="127">
        <v>119</v>
      </c>
      <c r="G30" s="127">
        <v>148</v>
      </c>
      <c r="H30" s="127">
        <v>151</v>
      </c>
      <c r="I30" s="127"/>
      <c r="J30" s="92">
        <f t="shared" si="4"/>
        <v>469</v>
      </c>
      <c r="K30" s="92">
        <f t="shared" si="5"/>
        <v>151</v>
      </c>
      <c r="L30" s="114">
        <f t="shared" si="6"/>
        <v>148.33333333333334</v>
      </c>
      <c r="M30" s="209"/>
      <c r="N30" s="134">
        <f t="shared" si="7"/>
        <v>46.9</v>
      </c>
      <c r="O30" s="70"/>
    </row>
    <row r="31" spans="1:15" s="94" customFormat="1" ht="18" x14ac:dyDescent="0.2">
      <c r="A31" s="105">
        <v>7</v>
      </c>
      <c r="B31" s="219" t="s">
        <v>11</v>
      </c>
      <c r="C31" s="193">
        <v>1</v>
      </c>
      <c r="D31" s="193">
        <v>2</v>
      </c>
      <c r="E31" s="194">
        <v>128</v>
      </c>
      <c r="F31" s="194">
        <v>155</v>
      </c>
      <c r="G31" s="194">
        <v>135</v>
      </c>
      <c r="H31" s="194">
        <v>116</v>
      </c>
      <c r="I31" s="194"/>
      <c r="J31" s="92">
        <f t="shared" si="4"/>
        <v>442</v>
      </c>
      <c r="K31" s="92">
        <f t="shared" si="5"/>
        <v>155</v>
      </c>
      <c r="L31" s="114">
        <f t="shared" si="6"/>
        <v>139.33333333333334</v>
      </c>
      <c r="M31" s="209"/>
      <c r="N31" s="134">
        <f t="shared" si="7"/>
        <v>44.2</v>
      </c>
      <c r="O31" s="70"/>
    </row>
    <row r="32" spans="1:15" s="94" customFormat="1" ht="18" x14ac:dyDescent="0.25">
      <c r="A32" s="85">
        <v>8</v>
      </c>
      <c r="B32" s="244" t="s">
        <v>74</v>
      </c>
      <c r="C32" s="193">
        <v>2</v>
      </c>
      <c r="D32" s="193">
        <v>2</v>
      </c>
      <c r="E32" s="194">
        <v>116</v>
      </c>
      <c r="F32" s="194">
        <v>130</v>
      </c>
      <c r="G32" s="194">
        <v>168</v>
      </c>
      <c r="H32" s="194">
        <v>118</v>
      </c>
      <c r="I32" s="194"/>
      <c r="J32" s="92">
        <f t="shared" si="4"/>
        <v>440</v>
      </c>
      <c r="K32" s="92">
        <f t="shared" si="5"/>
        <v>168</v>
      </c>
      <c r="L32" s="114">
        <f t="shared" si="6"/>
        <v>138.66666666666666</v>
      </c>
      <c r="M32" s="209"/>
      <c r="N32" s="134">
        <f t="shared" si="7"/>
        <v>44</v>
      </c>
      <c r="O32" s="70"/>
    </row>
    <row r="33" spans="1:15" s="94" customFormat="1" ht="18" x14ac:dyDescent="0.2">
      <c r="A33" s="105">
        <v>9</v>
      </c>
      <c r="B33" s="219" t="s">
        <v>40</v>
      </c>
      <c r="C33" s="193">
        <v>4</v>
      </c>
      <c r="D33" s="193">
        <v>3</v>
      </c>
      <c r="E33" s="194">
        <v>134</v>
      </c>
      <c r="F33" s="194">
        <v>124</v>
      </c>
      <c r="G33" s="194">
        <v>125</v>
      </c>
      <c r="H33" s="194">
        <v>92</v>
      </c>
      <c r="I33" s="194"/>
      <c r="J33" s="92">
        <f t="shared" si="4"/>
        <v>407</v>
      </c>
      <c r="K33" s="92">
        <f t="shared" si="5"/>
        <v>134</v>
      </c>
      <c r="L33" s="114">
        <f t="shared" si="6"/>
        <v>127.66666666666667</v>
      </c>
      <c r="M33" s="209"/>
      <c r="N33" s="134">
        <f t="shared" si="7"/>
        <v>40.700000000000003</v>
      </c>
      <c r="O33" s="70"/>
    </row>
    <row r="34" spans="1:15" s="89" customFormat="1" ht="18.75" thickBot="1" x14ac:dyDescent="0.3">
      <c r="A34" s="109">
        <v>10</v>
      </c>
      <c r="B34" s="243" t="s">
        <v>51</v>
      </c>
      <c r="C34" s="129">
        <v>1</v>
      </c>
      <c r="D34" s="129">
        <v>2</v>
      </c>
      <c r="E34" s="130">
        <v>144</v>
      </c>
      <c r="F34" s="130">
        <v>119</v>
      </c>
      <c r="G34" s="130">
        <v>105</v>
      </c>
      <c r="H34" s="130">
        <v>109</v>
      </c>
      <c r="I34" s="130"/>
      <c r="J34" s="98">
        <f t="shared" si="4"/>
        <v>396</v>
      </c>
      <c r="K34" s="98">
        <f t="shared" si="5"/>
        <v>144</v>
      </c>
      <c r="L34" s="115">
        <f t="shared" si="6"/>
        <v>124</v>
      </c>
      <c r="M34" s="209"/>
      <c r="N34" s="160">
        <f t="shared" si="7"/>
        <v>39.6</v>
      </c>
      <c r="O34" s="70"/>
    </row>
    <row r="35" spans="1:15" ht="18" x14ac:dyDescent="0.2">
      <c r="O35" s="70"/>
    </row>
    <row r="36" spans="1:15" ht="21" x14ac:dyDescent="0.2">
      <c r="B36" s="196" t="s">
        <v>12</v>
      </c>
      <c r="C36" s="73" t="s">
        <v>41</v>
      </c>
      <c r="D36" s="74">
        <v>54.2</v>
      </c>
      <c r="E36" s="100" t="s">
        <v>58</v>
      </c>
      <c r="F36" s="76"/>
      <c r="G36" s="76"/>
      <c r="H36" s="359" t="s">
        <v>103</v>
      </c>
      <c r="I36" s="359"/>
      <c r="J36" s="359"/>
      <c r="K36" s="359"/>
      <c r="L36" s="359"/>
      <c r="M36" s="224"/>
      <c r="O36" s="70"/>
    </row>
    <row r="37" spans="1:15" ht="21" x14ac:dyDescent="0.2">
      <c r="B37" s="196" t="s">
        <v>12</v>
      </c>
      <c r="C37" s="73" t="s">
        <v>41</v>
      </c>
      <c r="D37" s="81">
        <v>184</v>
      </c>
      <c r="E37" s="103" t="s">
        <v>80</v>
      </c>
      <c r="F37" s="138"/>
      <c r="G37" s="83"/>
      <c r="H37" s="83"/>
      <c r="L37" s="50"/>
      <c r="M37" s="222"/>
      <c r="O37" s="70"/>
    </row>
  </sheetData>
  <sortState ref="A25:N34">
    <sortCondition descending="1" ref="N25"/>
  </sortState>
  <mergeCells count="4">
    <mergeCell ref="A1:K1"/>
    <mergeCell ref="A2:K2"/>
    <mergeCell ref="A3:K3"/>
    <mergeCell ref="H36:L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5</vt:i4>
      </vt:variant>
    </vt:vector>
  </HeadingPairs>
  <TitlesOfParts>
    <vt:vector size="20" baseType="lpstr">
      <vt:lpstr>Янв</vt:lpstr>
      <vt:lpstr>Фев</vt:lpstr>
      <vt:lpstr>Март</vt:lpstr>
      <vt:lpstr>Апрель</vt:lpstr>
      <vt:lpstr>Май</vt:lpstr>
      <vt:lpstr>Июнь</vt:lpstr>
      <vt:lpstr>Июль</vt:lpstr>
      <vt:lpstr>Авг</vt:lpstr>
      <vt:lpstr>Сен</vt:lpstr>
      <vt:lpstr>Окт</vt:lpstr>
      <vt:lpstr>Ноя</vt:lpstr>
      <vt:lpstr>Рейтинг</vt:lpstr>
      <vt:lpstr>Абсолют</vt:lpstr>
      <vt:lpstr>Городской турнир</vt:lpstr>
      <vt:lpstr>жереб.</vt:lpstr>
      <vt:lpstr>жереб.!Область_печати</vt:lpstr>
      <vt:lpstr>Март!Область_печати</vt:lpstr>
      <vt:lpstr>Рейтинг!Область_печати</vt:lpstr>
      <vt:lpstr>Фев!Область_печати</vt:lpstr>
      <vt:lpstr>Янв!Область_печати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2020-02-24T16:45:48Z</cp:lastPrinted>
  <dcterms:created xsi:type="dcterms:W3CDTF">1996-10-08T23:32:33Z</dcterms:created>
  <dcterms:modified xsi:type="dcterms:W3CDTF">2021-01-18T04:28:30Z</dcterms:modified>
</cp:coreProperties>
</file>