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БОУЛИНГ\Турниры Федерации\2021\"/>
    </mc:Choice>
  </mc:AlternateContent>
  <bookViews>
    <workbookView xWindow="0" yWindow="0" windowWidth="20820" windowHeight="17340" tabRatio="801" activeTab="13"/>
  </bookViews>
  <sheets>
    <sheet name="Январь" sheetId="16" r:id="rId1"/>
    <sheet name="Февраль" sheetId="64" r:id="rId2"/>
    <sheet name="Март" sheetId="66" r:id="rId3"/>
    <sheet name="Cognos_Office_Connection_Cache" sheetId="59" state="veryHidden" r:id="rId4"/>
    <sheet name="Апрель" sheetId="67" r:id="rId5"/>
    <sheet name="Май" sheetId="68" r:id="rId6"/>
    <sheet name="Июнь" sheetId="69" r:id="rId7"/>
    <sheet name="Июль" sheetId="70" r:id="rId8"/>
    <sheet name="Август" sheetId="71" r:id="rId9"/>
    <sheet name="Сентябрь" sheetId="72" r:id="rId10"/>
    <sheet name="Октябрь" sheetId="73" r:id="rId11"/>
    <sheet name="Ноябрь" sheetId="74" r:id="rId12"/>
    <sheet name="Рейтинг " sheetId="50" r:id="rId13"/>
    <sheet name="Абсол" sheetId="75" r:id="rId14"/>
    <sheet name="24 февраля" sheetId="61" state="hidden" r:id="rId15"/>
    <sheet name="жереб." sheetId="42" state="hidden" r:id="rId16"/>
    <sheet name="АБСОЛЮТ" sheetId="63" state="hidden" r:id="rId17"/>
    <sheet name="Ком.Тур. " sheetId="58" state="hidden" r:id="rId18"/>
    <sheet name="Статистика" sheetId="62" state="hidden" r:id="rId19"/>
  </sheets>
  <definedNames>
    <definedName name="ID" localSheetId="3" hidden="1">"e0b00e70-80a1-4381-9e6d-b47b863af4d7"</definedName>
    <definedName name="ID" localSheetId="15" hidden="1">"d43fbae4-9f34-4655-b6d6-8a38137a2e88"</definedName>
    <definedName name="ID" localSheetId="17" hidden="1">"e0afd5dc-60a8-46b9-9ea5-7fe82a99625a"</definedName>
    <definedName name="ID" localSheetId="12" hidden="1">"c3619bae-8e7c-46c6-b28e-ad2f6146a2f9"</definedName>
    <definedName name="ID" localSheetId="0" hidden="1">"f52e7a8b-1439-4d2e-ad06-fd6420315159"</definedName>
    <definedName name="_xlnm.Print_Area" localSheetId="15">жереб.!$A$1:$M$19</definedName>
    <definedName name="_xlnm.Print_Area" localSheetId="12">'Рейтинг '!$A$1:$N$54</definedName>
    <definedName name="_xlnm.Print_Area" localSheetId="0">Январь!$A$1:$M$38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75" l="1"/>
  <c r="O6" i="75" l="1"/>
  <c r="O8" i="75"/>
  <c r="O11" i="75"/>
  <c r="O14" i="75"/>
  <c r="O16" i="75"/>
  <c r="N6" i="75"/>
  <c r="O7" i="75"/>
  <c r="N8" i="75"/>
  <c r="O10" i="75"/>
  <c r="N11" i="75"/>
  <c r="O12" i="75"/>
  <c r="N14" i="75"/>
  <c r="O15" i="75"/>
  <c r="N16" i="75"/>
  <c r="O18" i="75"/>
  <c r="N19" i="75"/>
  <c r="O19" i="75"/>
  <c r="N7" i="75"/>
  <c r="N15" i="75"/>
  <c r="N10" i="75"/>
  <c r="N12" i="75"/>
  <c r="N18" i="75"/>
  <c r="N20" i="75"/>
  <c r="J27" i="74" l="1"/>
  <c r="J28" i="74"/>
  <c r="J29" i="74"/>
  <c r="J31" i="74"/>
  <c r="N31" i="74" s="1"/>
  <c r="J32" i="74"/>
  <c r="J33" i="74"/>
  <c r="J34" i="74"/>
  <c r="N34" i="74" s="1"/>
  <c r="J35" i="74"/>
  <c r="N35" i="74" s="1"/>
  <c r="J36" i="74"/>
  <c r="N36" i="74" s="1"/>
  <c r="J30" i="74"/>
  <c r="N30" i="74" s="1"/>
  <c r="K16" i="74"/>
  <c r="J16" i="74"/>
  <c r="K8" i="74"/>
  <c r="J8" i="74"/>
  <c r="J11" i="74"/>
  <c r="J9" i="74"/>
  <c r="J7" i="74"/>
  <c r="L7" i="74" s="1"/>
  <c r="J5" i="74"/>
  <c r="J10" i="74"/>
  <c r="N11" i="74" s="1"/>
  <c r="J12" i="74"/>
  <c r="L12" i="74" s="1"/>
  <c r="J14" i="74"/>
  <c r="J15" i="74"/>
  <c r="J13" i="74"/>
  <c r="J20" i="74"/>
  <c r="N16" i="74" s="1"/>
  <c r="J21" i="74"/>
  <c r="J17" i="74"/>
  <c r="L17" i="74" s="1"/>
  <c r="J19" i="74"/>
  <c r="J18" i="74"/>
  <c r="L18" i="74" s="1"/>
  <c r="L36" i="74"/>
  <c r="K36" i="74"/>
  <c r="L28" i="74"/>
  <c r="K28" i="74"/>
  <c r="L34" i="74"/>
  <c r="K34" i="74"/>
  <c r="L32" i="74"/>
  <c r="K32" i="74"/>
  <c r="L29" i="74"/>
  <c r="K29" i="74"/>
  <c r="L35" i="74"/>
  <c r="K35" i="74"/>
  <c r="L33" i="74"/>
  <c r="K33" i="74"/>
  <c r="L31" i="74"/>
  <c r="K31" i="74"/>
  <c r="L27" i="74"/>
  <c r="K27" i="74"/>
  <c r="N27" i="74"/>
  <c r="L30" i="74"/>
  <c r="K30" i="74"/>
  <c r="K18" i="74"/>
  <c r="K19" i="74"/>
  <c r="K17" i="74"/>
  <c r="K21" i="74"/>
  <c r="K20" i="74"/>
  <c r="K13" i="74"/>
  <c r="K15" i="74"/>
  <c r="K14" i="74"/>
  <c r="K12" i="74"/>
  <c r="K10" i="74"/>
  <c r="K5" i="74"/>
  <c r="K7" i="74"/>
  <c r="K9" i="74"/>
  <c r="K11" i="74"/>
  <c r="K6" i="74"/>
  <c r="J6" i="74"/>
  <c r="N8" i="74" l="1"/>
  <c r="N20" i="74"/>
  <c r="N13" i="74"/>
  <c r="N33" i="74"/>
  <c r="N32" i="74"/>
  <c r="N29" i="74"/>
  <c r="N28" i="74"/>
  <c r="N14" i="74"/>
  <c r="N7" i="74"/>
  <c r="N5" i="74"/>
  <c r="N6" i="74"/>
  <c r="N10" i="74"/>
  <c r="N17" i="74"/>
  <c r="N19" i="74"/>
  <c r="N15" i="74"/>
  <c r="L16" i="74"/>
  <c r="L8" i="74"/>
  <c r="L11" i="74"/>
  <c r="L13" i="74"/>
  <c r="N12" i="74"/>
  <c r="N18" i="74"/>
  <c r="L6" i="74"/>
  <c r="L10" i="74"/>
  <c r="L21" i="74"/>
  <c r="N9" i="74"/>
  <c r="N21" i="74"/>
  <c r="L5" i="74"/>
  <c r="L15" i="74"/>
  <c r="L9" i="74"/>
  <c r="L14" i="74"/>
  <c r="L20" i="74"/>
  <c r="L19" i="74"/>
  <c r="L26" i="73"/>
  <c r="L28" i="73"/>
  <c r="L31" i="73"/>
  <c r="L34" i="73"/>
  <c r="K26" i="73"/>
  <c r="K28" i="73"/>
  <c r="K31" i="73"/>
  <c r="K34" i="73"/>
  <c r="J26" i="73"/>
  <c r="J28" i="73"/>
  <c r="J31" i="73"/>
  <c r="J34" i="73"/>
  <c r="N31" i="73" s="1"/>
  <c r="K5" i="73"/>
  <c r="K14" i="73"/>
  <c r="K7" i="73"/>
  <c r="K13" i="73"/>
  <c r="K12" i="73"/>
  <c r="K16" i="73"/>
  <c r="K11" i="73"/>
  <c r="K9" i="73"/>
  <c r="K6" i="73"/>
  <c r="K20" i="73"/>
  <c r="K10" i="73"/>
  <c r="K18" i="73"/>
  <c r="K17" i="73"/>
  <c r="K19" i="73"/>
  <c r="K8" i="73"/>
  <c r="J5" i="73"/>
  <c r="L5" i="73" s="1"/>
  <c r="J14" i="73"/>
  <c r="J7" i="73"/>
  <c r="J13" i="73"/>
  <c r="L13" i="73" s="1"/>
  <c r="J12" i="73"/>
  <c r="L12" i="73" s="1"/>
  <c r="J16" i="73"/>
  <c r="L16" i="73" s="1"/>
  <c r="J11" i="73"/>
  <c r="J9" i="73"/>
  <c r="J6" i="73"/>
  <c r="J20" i="73"/>
  <c r="J10" i="73"/>
  <c r="J18" i="73"/>
  <c r="L18" i="73" s="1"/>
  <c r="J17" i="73"/>
  <c r="N18" i="73" s="1"/>
  <c r="J19" i="73"/>
  <c r="N19" i="73" s="1"/>
  <c r="J8" i="73"/>
  <c r="N20" i="73" s="1"/>
  <c r="K15" i="73"/>
  <c r="J15" i="73"/>
  <c r="L15" i="73" s="1"/>
  <c r="L36" i="73"/>
  <c r="K36" i="73"/>
  <c r="J36" i="73"/>
  <c r="N36" i="73" s="1"/>
  <c r="L27" i="73"/>
  <c r="K27" i="73"/>
  <c r="J27" i="73"/>
  <c r="L29" i="73"/>
  <c r="K29" i="73"/>
  <c r="J29" i="73"/>
  <c r="L33" i="73"/>
  <c r="K33" i="73"/>
  <c r="J33" i="73"/>
  <c r="N33" i="73" s="1"/>
  <c r="L32" i="73"/>
  <c r="K32" i="73"/>
  <c r="J32" i="73"/>
  <c r="L35" i="73"/>
  <c r="K35" i="73"/>
  <c r="J35" i="73"/>
  <c r="L30" i="73"/>
  <c r="K30" i="73"/>
  <c r="J30" i="73"/>
  <c r="N5" i="73" l="1"/>
  <c r="N12" i="73"/>
  <c r="N26" i="73"/>
  <c r="N32" i="73"/>
  <c r="N34" i="73"/>
  <c r="N30" i="73"/>
  <c r="N28" i="73"/>
  <c r="N35" i="73"/>
  <c r="N27" i="73"/>
  <c r="N29" i="73"/>
  <c r="N8" i="73"/>
  <c r="N7" i="73"/>
  <c r="N15" i="73"/>
  <c r="N14" i="73"/>
  <c r="N16" i="73"/>
  <c r="N13" i="73"/>
  <c r="N6" i="73"/>
  <c r="L8" i="73"/>
  <c r="L19" i="73"/>
  <c r="L17" i="73"/>
  <c r="N17" i="73"/>
  <c r="L10" i="73"/>
  <c r="L20" i="73"/>
  <c r="L6" i="73"/>
  <c r="L9" i="73"/>
  <c r="L11" i="73"/>
  <c r="N11" i="73"/>
  <c r="N10" i="73"/>
  <c r="N9" i="73"/>
  <c r="L7" i="73"/>
  <c r="L14" i="73"/>
  <c r="L26" i="72"/>
  <c r="L28" i="72"/>
  <c r="L30" i="72"/>
  <c r="L29" i="72"/>
  <c r="L25" i="72"/>
  <c r="L27" i="72"/>
  <c r="L24" i="72"/>
  <c r="K26" i="72"/>
  <c r="K28" i="72"/>
  <c r="K30" i="72"/>
  <c r="K29" i="72"/>
  <c r="K25" i="72"/>
  <c r="K27" i="72"/>
  <c r="K24" i="72"/>
  <c r="J26" i="72"/>
  <c r="N26" i="72" s="1"/>
  <c r="J28" i="72"/>
  <c r="N28" i="72" s="1"/>
  <c r="J30" i="72"/>
  <c r="N30" i="72" s="1"/>
  <c r="J29" i="72"/>
  <c r="N29" i="72" s="1"/>
  <c r="J25" i="72"/>
  <c r="N25" i="72" s="1"/>
  <c r="J27" i="72"/>
  <c r="N27" i="72" s="1"/>
  <c r="J24" i="72"/>
  <c r="K5" i="72"/>
  <c r="J5" i="72"/>
  <c r="N5" i="72" s="1"/>
  <c r="J8" i="72"/>
  <c r="J10" i="72"/>
  <c r="J17" i="72"/>
  <c r="J11" i="72"/>
  <c r="J9" i="72"/>
  <c r="J12" i="72"/>
  <c r="J16" i="72"/>
  <c r="J14" i="72"/>
  <c r="J7" i="72"/>
  <c r="J13" i="72"/>
  <c r="J15" i="72"/>
  <c r="J6" i="72"/>
  <c r="J18" i="72"/>
  <c r="L5" i="72" l="1"/>
  <c r="J18" i="64"/>
  <c r="K9" i="72"/>
  <c r="L9" i="72" s="1"/>
  <c r="K6" i="72"/>
  <c r="K12" i="72"/>
  <c r="L12" i="72" s="1"/>
  <c r="K16" i="72"/>
  <c r="K8" i="72"/>
  <c r="K15" i="72"/>
  <c r="K7" i="72"/>
  <c r="L7" i="72" s="1"/>
  <c r="K17" i="72"/>
  <c r="K14" i="72"/>
  <c r="K13" i="72"/>
  <c r="L13" i="72" s="1"/>
  <c r="K10" i="72"/>
  <c r="K18" i="72"/>
  <c r="N18" i="72" s="1"/>
  <c r="N16" i="72" l="1"/>
  <c r="N7" i="72"/>
  <c r="N17" i="72"/>
  <c r="N12" i="72"/>
  <c r="N6" i="72"/>
  <c r="N13" i="72"/>
  <c r="N10" i="72"/>
  <c r="L10" i="72"/>
  <c r="L18" i="72"/>
  <c r="N15" i="72"/>
  <c r="L14" i="72"/>
  <c r="L17" i="72"/>
  <c r="N14" i="72"/>
  <c r="L15" i="72"/>
  <c r="L8" i="72"/>
  <c r="L16" i="72"/>
  <c r="N9" i="72"/>
  <c r="L6" i="72"/>
  <c r="N24" i="72"/>
  <c r="K11" i="72"/>
  <c r="N8" i="72" s="1"/>
  <c r="N11" i="72" l="1"/>
  <c r="L11" i="72"/>
  <c r="C44" i="50"/>
  <c r="C43" i="50"/>
  <c r="K14" i="71" l="1"/>
  <c r="K7" i="71"/>
  <c r="K6" i="71"/>
  <c r="K17" i="71"/>
  <c r="K11" i="71"/>
  <c r="K18" i="71"/>
  <c r="K15" i="71"/>
  <c r="K8" i="71"/>
  <c r="K16" i="71"/>
  <c r="K13" i="71"/>
  <c r="K10" i="71"/>
  <c r="K9" i="71"/>
  <c r="K12" i="71"/>
  <c r="K5" i="71"/>
  <c r="J14" i="71"/>
  <c r="N14" i="71" s="1"/>
  <c r="J7" i="71"/>
  <c r="N7" i="71" s="1"/>
  <c r="J6" i="71"/>
  <c r="N6" i="71" s="1"/>
  <c r="J17" i="71"/>
  <c r="N17" i="71" s="1"/>
  <c r="J11" i="71"/>
  <c r="N11" i="71" s="1"/>
  <c r="J18" i="71"/>
  <c r="N18" i="71" s="1"/>
  <c r="J15" i="71"/>
  <c r="N15" i="71" s="1"/>
  <c r="J8" i="71"/>
  <c r="N8" i="71" s="1"/>
  <c r="J16" i="71"/>
  <c r="N16" i="71" s="1"/>
  <c r="J13" i="71"/>
  <c r="N13" i="71" s="1"/>
  <c r="J10" i="71"/>
  <c r="N10" i="71" s="1"/>
  <c r="J9" i="71"/>
  <c r="N9" i="71" s="1"/>
  <c r="J12" i="71"/>
  <c r="N12" i="71" s="1"/>
  <c r="J5" i="71"/>
  <c r="N5" i="71" s="1"/>
  <c r="J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L24" i="71" l="1"/>
  <c r="K24" i="71"/>
  <c r="J24" i="71"/>
  <c r="N24" i="71" s="1"/>
  <c r="L30" i="71"/>
  <c r="K30" i="71"/>
  <c r="J30" i="71"/>
  <c r="N30" i="71" s="1"/>
  <c r="L25" i="71"/>
  <c r="K25" i="71"/>
  <c r="J25" i="71"/>
  <c r="N25" i="71" s="1"/>
  <c r="L27" i="71"/>
  <c r="K27" i="71"/>
  <c r="J27" i="71"/>
  <c r="N27" i="71" s="1"/>
  <c r="L32" i="71"/>
  <c r="K32" i="71"/>
  <c r="J32" i="71"/>
  <c r="N32" i="71" s="1"/>
  <c r="L28" i="71"/>
  <c r="K28" i="71"/>
  <c r="J28" i="71"/>
  <c r="N28" i="71" s="1"/>
  <c r="L31" i="71"/>
  <c r="K31" i="71"/>
  <c r="J31" i="71"/>
  <c r="N31" i="71" s="1"/>
  <c r="L29" i="71"/>
  <c r="K29" i="71"/>
  <c r="J29" i="71"/>
  <c r="N29" i="71" s="1"/>
  <c r="L26" i="71"/>
  <c r="K26" i="71"/>
  <c r="J26" i="71"/>
  <c r="N26" i="71" s="1"/>
  <c r="L18" i="71"/>
  <c r="L11" i="71"/>
  <c r="L9" i="71"/>
  <c r="L5" i="71"/>
  <c r="L13" i="71" l="1"/>
  <c r="L10" i="71"/>
  <c r="L14" i="71"/>
  <c r="L6" i="71"/>
  <c r="L7" i="71"/>
  <c r="L12" i="71"/>
  <c r="L15" i="71"/>
  <c r="L16" i="71"/>
  <c r="L8" i="71"/>
  <c r="L17" i="71"/>
  <c r="L27" i="70"/>
  <c r="K27" i="70"/>
  <c r="J27" i="70"/>
  <c r="N27" i="70" s="1"/>
  <c r="L26" i="70"/>
  <c r="K26" i="70"/>
  <c r="J26" i="70"/>
  <c r="N26" i="70" s="1"/>
  <c r="L25" i="70"/>
  <c r="K25" i="70"/>
  <c r="J25" i="70"/>
  <c r="N25" i="70" s="1"/>
  <c r="K16" i="70"/>
  <c r="J16" i="70"/>
  <c r="N16" i="70" s="1"/>
  <c r="K15" i="70"/>
  <c r="J15" i="70"/>
  <c r="N15" i="70" s="1"/>
  <c r="K14" i="70"/>
  <c r="J14" i="70"/>
  <c r="N14" i="70" s="1"/>
  <c r="K13" i="70"/>
  <c r="J13" i="70"/>
  <c r="N13" i="70" s="1"/>
  <c r="K12" i="70"/>
  <c r="J12" i="70"/>
  <c r="N12" i="70" s="1"/>
  <c r="K11" i="70"/>
  <c r="J11" i="70"/>
  <c r="N11" i="70" s="1"/>
  <c r="K6" i="70"/>
  <c r="J6" i="70"/>
  <c r="N6" i="70" s="1"/>
  <c r="K9" i="70"/>
  <c r="J9" i="70"/>
  <c r="N9" i="70" s="1"/>
  <c r="K8" i="70"/>
  <c r="J8" i="70"/>
  <c r="N8" i="70" s="1"/>
  <c r="K7" i="70"/>
  <c r="J7" i="70"/>
  <c r="N7" i="70" s="1"/>
  <c r="K5" i="70"/>
  <c r="J5" i="70"/>
  <c r="N5" i="70" s="1"/>
  <c r="L16" i="70" l="1"/>
  <c r="L15" i="70"/>
  <c r="L14" i="70"/>
  <c r="L13" i="70"/>
  <c r="L12" i="70"/>
  <c r="L11" i="70"/>
  <c r="L6" i="70"/>
  <c r="L9" i="70"/>
  <c r="L8" i="70"/>
  <c r="L7" i="70"/>
  <c r="L5" i="70"/>
  <c r="J28" i="70"/>
  <c r="K28" i="70"/>
  <c r="L28" i="70"/>
  <c r="J29" i="70"/>
  <c r="K29" i="70"/>
  <c r="L29" i="70"/>
  <c r="J30" i="70"/>
  <c r="K30" i="70"/>
  <c r="L30" i="70"/>
  <c r="K10" i="70"/>
  <c r="K17" i="70"/>
  <c r="K18" i="70"/>
  <c r="K19" i="70"/>
  <c r="J10" i="70"/>
  <c r="N10" i="70" s="1"/>
  <c r="J17" i="70"/>
  <c r="J18" i="70"/>
  <c r="J19" i="70"/>
  <c r="N29" i="70" l="1"/>
  <c r="N30" i="70"/>
  <c r="N28" i="70"/>
  <c r="N19" i="70"/>
  <c r="N18" i="70"/>
  <c r="N17" i="70"/>
  <c r="L19" i="70"/>
  <c r="L10" i="70"/>
  <c r="L18" i="70"/>
  <c r="L17" i="70"/>
  <c r="C42" i="50"/>
  <c r="C45" i="50"/>
  <c r="C41" i="50"/>
  <c r="L31" i="69" l="1"/>
  <c r="L30" i="69"/>
  <c r="K31" i="69"/>
  <c r="K30" i="69"/>
  <c r="J31" i="69"/>
  <c r="J30" i="69"/>
  <c r="K12" i="69"/>
  <c r="J12" i="69"/>
  <c r="N12" i="69" s="1"/>
  <c r="K7" i="69"/>
  <c r="J7" i="69"/>
  <c r="L12" i="69" l="1"/>
  <c r="L7" i="69"/>
  <c r="L27" i="69"/>
  <c r="L26" i="69"/>
  <c r="L32" i="69"/>
  <c r="L25" i="69"/>
  <c r="L28" i="69"/>
  <c r="L34" i="69"/>
  <c r="L33" i="69"/>
  <c r="L29" i="69"/>
  <c r="K27" i="69"/>
  <c r="K26" i="69"/>
  <c r="K32" i="69"/>
  <c r="K25" i="69"/>
  <c r="K28" i="69"/>
  <c r="K34" i="69"/>
  <c r="K33" i="69"/>
  <c r="K29" i="69"/>
  <c r="J27" i="69"/>
  <c r="N27" i="69" s="1"/>
  <c r="J26" i="69"/>
  <c r="J32" i="69"/>
  <c r="N31" i="69" s="1"/>
  <c r="J25" i="69"/>
  <c r="J28" i="69"/>
  <c r="J34" i="69"/>
  <c r="N34" i="69" s="1"/>
  <c r="J33" i="69"/>
  <c r="N30" i="69" s="1"/>
  <c r="J29" i="69"/>
  <c r="K11" i="69"/>
  <c r="K9" i="69"/>
  <c r="K14" i="69"/>
  <c r="K19" i="69"/>
  <c r="K6" i="69"/>
  <c r="K15" i="69"/>
  <c r="K18" i="69"/>
  <c r="K13" i="69"/>
  <c r="K10" i="69"/>
  <c r="K16" i="69"/>
  <c r="K8" i="69"/>
  <c r="K17" i="69"/>
  <c r="K5" i="69"/>
  <c r="J11" i="69"/>
  <c r="J9" i="69"/>
  <c r="J14" i="69"/>
  <c r="N14" i="69" s="1"/>
  <c r="J19" i="69"/>
  <c r="J6" i="69"/>
  <c r="L6" i="69" s="1"/>
  <c r="J15" i="69"/>
  <c r="L15" i="69" s="1"/>
  <c r="J18" i="69"/>
  <c r="J13" i="69"/>
  <c r="J10" i="69"/>
  <c r="J16" i="69"/>
  <c r="J8" i="69"/>
  <c r="L8" i="69" s="1"/>
  <c r="J17" i="69"/>
  <c r="L17" i="69" s="1"/>
  <c r="J5" i="69"/>
  <c r="L5" i="69" s="1"/>
  <c r="N15" i="69" l="1"/>
  <c r="N26" i="69"/>
  <c r="N25" i="69"/>
  <c r="N11" i="69"/>
  <c r="N8" i="69"/>
  <c r="N17" i="69"/>
  <c r="N16" i="69"/>
  <c r="N13" i="69"/>
  <c r="N18" i="69"/>
  <c r="N6" i="69"/>
  <c r="N33" i="69"/>
  <c r="N32" i="69"/>
  <c r="N28" i="69"/>
  <c r="N29" i="69"/>
  <c r="L14" i="69"/>
  <c r="L11" i="69"/>
  <c r="N5" i="69"/>
  <c r="L9" i="69"/>
  <c r="N10" i="69"/>
  <c r="N9" i="69"/>
  <c r="L19" i="69"/>
  <c r="N19" i="69"/>
  <c r="L10" i="69"/>
  <c r="N7" i="69"/>
  <c r="L16" i="69"/>
  <c r="L18" i="69"/>
  <c r="L13" i="69"/>
  <c r="L24" i="68"/>
  <c r="L25" i="68"/>
  <c r="L26" i="68"/>
  <c r="L27" i="68"/>
  <c r="L28" i="68"/>
  <c r="L29" i="68"/>
  <c r="L30" i="68"/>
  <c r="L31" i="68"/>
  <c r="L32" i="68"/>
  <c r="L33" i="68"/>
  <c r="L34" i="68"/>
  <c r="L35" i="68"/>
  <c r="L23" i="68"/>
  <c r="K35" i="68"/>
  <c r="J35" i="68"/>
  <c r="N35" i="68" s="1"/>
  <c r="K34" i="68"/>
  <c r="J34" i="68"/>
  <c r="N34" i="68" s="1"/>
  <c r="K33" i="68"/>
  <c r="J33" i="68"/>
  <c r="K32" i="68"/>
  <c r="J32" i="68"/>
  <c r="N32" i="68" s="1"/>
  <c r="K31" i="68"/>
  <c r="J31" i="68"/>
  <c r="K30" i="68"/>
  <c r="J30" i="68"/>
  <c r="N30" i="68" s="1"/>
  <c r="K29" i="68"/>
  <c r="J29" i="68"/>
  <c r="N29" i="68" s="1"/>
  <c r="K28" i="68"/>
  <c r="J28" i="68"/>
  <c r="K27" i="68"/>
  <c r="J27" i="68"/>
  <c r="N27" i="68" s="1"/>
  <c r="K26" i="68"/>
  <c r="J26" i="68"/>
  <c r="N26" i="68" s="1"/>
  <c r="K25" i="68"/>
  <c r="J25" i="68"/>
  <c r="N25" i="68" s="1"/>
  <c r="K24" i="68"/>
  <c r="J24" i="68"/>
  <c r="K23" i="68"/>
  <c r="J23" i="68"/>
  <c r="N23" i="68" s="1"/>
  <c r="K17" i="68"/>
  <c r="J17" i="68"/>
  <c r="N17" i="68" s="1"/>
  <c r="K16" i="68"/>
  <c r="J16" i="68"/>
  <c r="N16" i="68" s="1"/>
  <c r="K15" i="68"/>
  <c r="J15" i="68"/>
  <c r="L15" i="68" s="1"/>
  <c r="K14" i="68"/>
  <c r="J14" i="68"/>
  <c r="N14" i="68" s="1"/>
  <c r="K13" i="68"/>
  <c r="J13" i="68"/>
  <c r="N13" i="68" s="1"/>
  <c r="K12" i="68"/>
  <c r="J12" i="68"/>
  <c r="N12" i="68" s="1"/>
  <c r="K11" i="68"/>
  <c r="J11" i="68"/>
  <c r="N11" i="68" s="1"/>
  <c r="K10" i="68"/>
  <c r="J10" i="68"/>
  <c r="N10" i="68" s="1"/>
  <c r="K9" i="68"/>
  <c r="J9" i="68"/>
  <c r="N9" i="68" s="1"/>
  <c r="K8" i="68"/>
  <c r="J8" i="68"/>
  <c r="N8" i="68" s="1"/>
  <c r="K7" i="68"/>
  <c r="J7" i="68"/>
  <c r="N7" i="68" s="1"/>
  <c r="K6" i="68"/>
  <c r="J6" i="68"/>
  <c r="N6" i="68" s="1"/>
  <c r="K5" i="68"/>
  <c r="J5" i="68"/>
  <c r="N5" i="68" s="1"/>
  <c r="N33" i="68" l="1"/>
  <c r="N28" i="68"/>
  <c r="N31" i="68"/>
  <c r="N24" i="68"/>
  <c r="L12" i="68"/>
  <c r="L6" i="68"/>
  <c r="L16" i="68"/>
  <c r="L9" i="68"/>
  <c r="N15" i="68"/>
  <c r="L7" i="68"/>
  <c r="L10" i="68"/>
  <c r="L13" i="68"/>
  <c r="L5" i="68"/>
  <c r="L8" i="68"/>
  <c r="L11" i="68"/>
  <c r="L14" i="68"/>
  <c r="L17" i="68"/>
  <c r="L37" i="67" l="1"/>
  <c r="K37" i="67"/>
  <c r="J37" i="67"/>
  <c r="N37" i="67" s="1"/>
  <c r="L36" i="67"/>
  <c r="K36" i="67"/>
  <c r="J36" i="67"/>
  <c r="N36" i="67" s="1"/>
  <c r="L35" i="67"/>
  <c r="K35" i="67"/>
  <c r="J35" i="67"/>
  <c r="N35" i="67" s="1"/>
  <c r="L34" i="67"/>
  <c r="K34" i="67"/>
  <c r="J34" i="67"/>
  <c r="N34" i="67" s="1"/>
  <c r="L33" i="67"/>
  <c r="K33" i="67"/>
  <c r="J33" i="67"/>
  <c r="N33" i="67" s="1"/>
  <c r="L32" i="67"/>
  <c r="K32" i="67"/>
  <c r="J32" i="67"/>
  <c r="N32" i="67" s="1"/>
  <c r="L31" i="67"/>
  <c r="K31" i="67"/>
  <c r="J31" i="67"/>
  <c r="N31" i="67" s="1"/>
  <c r="L30" i="67"/>
  <c r="K30" i="67"/>
  <c r="J30" i="67"/>
  <c r="N30" i="67" s="1"/>
  <c r="L29" i="67"/>
  <c r="K29" i="67"/>
  <c r="J29" i="67"/>
  <c r="N29" i="67" s="1"/>
  <c r="L28" i="67"/>
  <c r="K28" i="67"/>
  <c r="J28" i="67"/>
  <c r="N28" i="67" s="1"/>
  <c r="L27" i="67"/>
  <c r="K27" i="67"/>
  <c r="J27" i="67"/>
  <c r="N27" i="67" s="1"/>
  <c r="L26" i="67"/>
  <c r="K26" i="67"/>
  <c r="J26" i="67"/>
  <c r="N26" i="67" s="1"/>
  <c r="L25" i="67"/>
  <c r="K25" i="67"/>
  <c r="J25" i="67"/>
  <c r="N25" i="67" s="1"/>
  <c r="K19" i="67"/>
  <c r="J19" i="67"/>
  <c r="N19" i="67" s="1"/>
  <c r="K18" i="67"/>
  <c r="J18" i="67"/>
  <c r="N18" i="67" s="1"/>
  <c r="K17" i="67"/>
  <c r="J17" i="67"/>
  <c r="N17" i="67" s="1"/>
  <c r="K16" i="67"/>
  <c r="J16" i="67"/>
  <c r="N16" i="67" s="1"/>
  <c r="K15" i="67"/>
  <c r="J15" i="67"/>
  <c r="N15" i="67" s="1"/>
  <c r="K14" i="67"/>
  <c r="J14" i="67"/>
  <c r="N14" i="67" s="1"/>
  <c r="K13" i="67"/>
  <c r="J13" i="67"/>
  <c r="N13" i="67" s="1"/>
  <c r="K12" i="67"/>
  <c r="J12" i="67"/>
  <c r="N12" i="67" s="1"/>
  <c r="K11" i="67"/>
  <c r="J11" i="67"/>
  <c r="N11" i="67" s="1"/>
  <c r="K10" i="67"/>
  <c r="J10" i="67"/>
  <c r="N10" i="67" s="1"/>
  <c r="K9" i="67"/>
  <c r="J9" i="67"/>
  <c r="N9" i="67" s="1"/>
  <c r="K8" i="67"/>
  <c r="J8" i="67"/>
  <c r="N8" i="67" s="1"/>
  <c r="K7" i="67"/>
  <c r="J7" i="67"/>
  <c r="N7" i="67" s="1"/>
  <c r="K6" i="67"/>
  <c r="J6" i="67"/>
  <c r="N6" i="67" s="1"/>
  <c r="K5" i="67"/>
  <c r="J5" i="67"/>
  <c r="N5" i="67" s="1"/>
  <c r="L12" i="67" l="1"/>
  <c r="L10" i="67"/>
  <c r="L19" i="67"/>
  <c r="L18" i="67"/>
  <c r="L17" i="67"/>
  <c r="L16" i="67"/>
  <c r="L15" i="67"/>
  <c r="L14" i="67"/>
  <c r="L13" i="67"/>
  <c r="L11" i="67"/>
  <c r="L9" i="67"/>
  <c r="L8" i="67"/>
  <c r="L7" i="67"/>
  <c r="L6" i="67"/>
  <c r="L5" i="67"/>
  <c r="K6" i="66"/>
  <c r="J6" i="66"/>
  <c r="L6" i="66" s="1"/>
  <c r="J7" i="66"/>
  <c r="L7" i="66" s="1"/>
  <c r="K7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32" i="66"/>
  <c r="L39" i="64"/>
  <c r="L30" i="64"/>
  <c r="L31" i="64"/>
  <c r="L32" i="64"/>
  <c r="L33" i="64"/>
  <c r="L34" i="64"/>
  <c r="L35" i="64"/>
  <c r="L36" i="64"/>
  <c r="L37" i="64"/>
  <c r="L38" i="64"/>
  <c r="L40" i="64"/>
  <c r="L29" i="64"/>
  <c r="C37" i="50"/>
  <c r="C32" i="50"/>
  <c r="K42" i="66"/>
  <c r="K43" i="66"/>
  <c r="K34" i="66"/>
  <c r="K33" i="66"/>
  <c r="K35" i="66"/>
  <c r="K44" i="66"/>
  <c r="K41" i="66"/>
  <c r="K32" i="66"/>
  <c r="K36" i="66"/>
  <c r="K37" i="66"/>
  <c r="K38" i="66"/>
  <c r="K39" i="66"/>
  <c r="K40" i="66"/>
  <c r="J43" i="66"/>
  <c r="N43" i="66" s="1"/>
  <c r="J34" i="66"/>
  <c r="N34" i="66" s="1"/>
  <c r="J33" i="66"/>
  <c r="N33" i="66" s="1"/>
  <c r="J35" i="66"/>
  <c r="N35" i="66" s="1"/>
  <c r="J44" i="66"/>
  <c r="N44" i="66" s="1"/>
  <c r="J41" i="66"/>
  <c r="N41" i="66" s="1"/>
  <c r="J32" i="66"/>
  <c r="N32" i="66" s="1"/>
  <c r="J36" i="66"/>
  <c r="N36" i="66" s="1"/>
  <c r="J37" i="66"/>
  <c r="N37" i="66" s="1"/>
  <c r="J38" i="66"/>
  <c r="N38" i="66" s="1"/>
  <c r="J39" i="66"/>
  <c r="N39" i="66" s="1"/>
  <c r="J42" i="66"/>
  <c r="N42" i="66" s="1"/>
  <c r="J40" i="66"/>
  <c r="N40" i="66" s="1"/>
  <c r="K5" i="66"/>
  <c r="K21" i="66"/>
  <c r="K14" i="66"/>
  <c r="K15" i="66"/>
  <c r="K19" i="66"/>
  <c r="K16" i="66"/>
  <c r="K22" i="66"/>
  <c r="K20" i="66"/>
  <c r="K10" i="66"/>
  <c r="K26" i="66"/>
  <c r="K13" i="66"/>
  <c r="K17" i="66"/>
  <c r="K11" i="66"/>
  <c r="K23" i="66"/>
  <c r="K12" i="66"/>
  <c r="K8" i="66"/>
  <c r="K9" i="66"/>
  <c r="K18" i="66"/>
  <c r="K24" i="66"/>
  <c r="K25" i="66"/>
  <c r="J5" i="66"/>
  <c r="J21" i="66"/>
  <c r="J14" i="66"/>
  <c r="J15" i="66"/>
  <c r="J19" i="66"/>
  <c r="J16" i="66"/>
  <c r="L16" i="66" s="1"/>
  <c r="J22" i="66"/>
  <c r="J20" i="66"/>
  <c r="J10" i="66"/>
  <c r="J26" i="66"/>
  <c r="N26" i="66" s="1"/>
  <c r="J13" i="66"/>
  <c r="N13" i="66" s="1"/>
  <c r="J17" i="66"/>
  <c r="N17" i="66" s="1"/>
  <c r="J11" i="66"/>
  <c r="N11" i="66" s="1"/>
  <c r="J23" i="66"/>
  <c r="N23" i="66" s="1"/>
  <c r="J12" i="66"/>
  <c r="N12" i="66" s="1"/>
  <c r="J8" i="66"/>
  <c r="N8" i="66" s="1"/>
  <c r="J9" i="66"/>
  <c r="N9" i="66" s="1"/>
  <c r="J18" i="66"/>
  <c r="N18" i="66" s="1"/>
  <c r="J24" i="66"/>
  <c r="L24" i="66" s="1"/>
  <c r="J25" i="66"/>
  <c r="N25" i="66" s="1"/>
  <c r="N6" i="66" l="1"/>
  <c r="N7" i="66"/>
  <c r="N10" i="66"/>
  <c r="N20" i="66"/>
  <c r="N22" i="66"/>
  <c r="N19" i="66"/>
  <c r="N15" i="66"/>
  <c r="N14" i="66"/>
  <c r="N21" i="66"/>
  <c r="N5" i="66"/>
  <c r="L23" i="66"/>
  <c r="L11" i="66"/>
  <c r="N16" i="66"/>
  <c r="L17" i="66"/>
  <c r="L19" i="66"/>
  <c r="N24" i="66"/>
  <c r="L18" i="66"/>
  <c r="L15" i="66"/>
  <c r="L9" i="66"/>
  <c r="L13" i="66"/>
  <c r="L8" i="66"/>
  <c r="L26" i="66"/>
  <c r="L14" i="66"/>
  <c r="L12" i="66"/>
  <c r="L10" i="66"/>
  <c r="L21" i="66"/>
  <c r="L25" i="66"/>
  <c r="L22" i="66"/>
  <c r="L20" i="66"/>
  <c r="L5" i="66"/>
  <c r="C26" i="50"/>
  <c r="C25" i="50"/>
  <c r="C38" i="50"/>
  <c r="C33" i="50"/>
  <c r="C34" i="50"/>
  <c r="C31" i="50"/>
  <c r="C20" i="50"/>
  <c r="C17" i="50"/>
  <c r="C14" i="50"/>
  <c r="C6" i="50"/>
  <c r="C29" i="50"/>
  <c r="C36" i="50"/>
  <c r="C19" i="50"/>
  <c r="C22" i="50"/>
  <c r="C40" i="50"/>
  <c r="C15" i="50"/>
  <c r="C8" i="50"/>
  <c r="K22" i="64" l="1"/>
  <c r="J22" i="64"/>
  <c r="N22" i="64" s="1"/>
  <c r="L22" i="64" l="1"/>
  <c r="C27" i="50"/>
  <c r="C28" i="50"/>
  <c r="J20" i="64" l="1"/>
  <c r="J21" i="64"/>
  <c r="J23" i="64"/>
  <c r="J6" i="64"/>
  <c r="J14" i="64"/>
  <c r="J11" i="64"/>
  <c r="J16" i="64"/>
  <c r="J15" i="64"/>
  <c r="J8" i="64"/>
  <c r="J7" i="64"/>
  <c r="J13" i="64"/>
  <c r="J9" i="64"/>
  <c r="J10" i="64"/>
  <c r="J12" i="64"/>
  <c r="J19" i="64"/>
  <c r="J17" i="64"/>
  <c r="J5" i="64"/>
  <c r="N18" i="64"/>
  <c r="N10" i="64" l="1"/>
  <c r="N12" i="64"/>
  <c r="N23" i="64"/>
  <c r="N8" i="64"/>
  <c r="N11" i="64"/>
  <c r="N15" i="64"/>
  <c r="N21" i="64"/>
  <c r="N19" i="64"/>
  <c r="N17" i="64"/>
  <c r="N14" i="64"/>
  <c r="N20" i="64"/>
  <c r="N6" i="64"/>
  <c r="N7" i="64"/>
  <c r="N16" i="64"/>
  <c r="N9" i="64"/>
  <c r="N13" i="64"/>
  <c r="N5" i="64"/>
  <c r="J37" i="64"/>
  <c r="J39" i="64"/>
  <c r="J38" i="64"/>
  <c r="J35" i="64"/>
  <c r="J36" i="64"/>
  <c r="J34" i="64"/>
  <c r="J29" i="64"/>
  <c r="J31" i="64"/>
  <c r="J33" i="64"/>
  <c r="J32" i="64"/>
  <c r="J40" i="64"/>
  <c r="N40" i="64" s="1"/>
  <c r="J30" i="64"/>
  <c r="K37" i="64"/>
  <c r="K39" i="64"/>
  <c r="K38" i="64"/>
  <c r="K35" i="64"/>
  <c r="K36" i="64"/>
  <c r="K34" i="64"/>
  <c r="K29" i="64"/>
  <c r="K31" i="64"/>
  <c r="K33" i="64"/>
  <c r="K32" i="64"/>
  <c r="K40" i="64"/>
  <c r="K30" i="64"/>
  <c r="K20" i="64"/>
  <c r="K21" i="64"/>
  <c r="K23" i="64"/>
  <c r="K6" i="64"/>
  <c r="K14" i="64"/>
  <c r="K11" i="64"/>
  <c r="K16" i="64"/>
  <c r="K15" i="64"/>
  <c r="K8" i="64"/>
  <c r="K7" i="64"/>
  <c r="K13" i="64"/>
  <c r="K9" i="64"/>
  <c r="K10" i="64"/>
  <c r="L23" i="64"/>
  <c r="L6" i="64"/>
  <c r="L14" i="64"/>
  <c r="L11" i="64"/>
  <c r="L16" i="64"/>
  <c r="L7" i="64"/>
  <c r="L13" i="64"/>
  <c r="K12" i="64"/>
  <c r="K19" i="64"/>
  <c r="K17" i="64"/>
  <c r="K5" i="64"/>
  <c r="K18" i="64"/>
  <c r="N33" i="64" l="1"/>
  <c r="N32" i="64"/>
  <c r="N36" i="64"/>
  <c r="N35" i="64"/>
  <c r="N29" i="64"/>
  <c r="N34" i="64"/>
  <c r="N38" i="64"/>
  <c r="N30" i="64"/>
  <c r="N39" i="64"/>
  <c r="N31" i="64"/>
  <c r="N37" i="64"/>
  <c r="L8" i="64"/>
  <c r="L15" i="64"/>
  <c r="L21" i="64"/>
  <c r="L20" i="64"/>
  <c r="L10" i="64"/>
  <c r="L9" i="64"/>
  <c r="L18" i="64"/>
  <c r="L5" i="64"/>
  <c r="L19" i="64"/>
  <c r="L17" i="64"/>
  <c r="L12" i="64"/>
  <c r="J27" i="16"/>
  <c r="J28" i="16"/>
  <c r="J29" i="16"/>
  <c r="J30" i="16"/>
  <c r="J31" i="16"/>
  <c r="J32" i="16"/>
  <c r="J33" i="16"/>
  <c r="J34" i="16"/>
  <c r="J35" i="16"/>
  <c r="J36" i="16"/>
  <c r="J37" i="16"/>
  <c r="J26" i="16"/>
  <c r="B23" i="16" l="1"/>
  <c r="B22" i="16"/>
  <c r="AU2" i="62"/>
  <c r="AV2" i="62"/>
  <c r="AU3" i="62"/>
  <c r="AV3" i="62"/>
  <c r="AU4" i="62"/>
  <c r="AV4" i="62"/>
  <c r="AU5" i="62"/>
  <c r="AV5" i="62"/>
  <c r="AU6" i="62"/>
  <c r="AV6" i="62"/>
  <c r="AU7" i="62"/>
  <c r="AV7" i="62"/>
  <c r="AU8" i="62"/>
  <c r="AV8" i="62"/>
  <c r="AU9" i="62"/>
  <c r="AV9" i="62"/>
  <c r="AU10" i="62"/>
  <c r="AV10" i="62"/>
  <c r="AU11" i="62"/>
  <c r="AV11" i="62"/>
  <c r="AU12" i="62"/>
  <c r="AV12" i="62"/>
  <c r="AU13" i="62"/>
  <c r="AV13" i="62"/>
  <c r="AU14" i="62"/>
  <c r="AV14" i="62"/>
  <c r="AU15" i="62"/>
  <c r="AV15" i="62"/>
  <c r="AU16" i="62"/>
  <c r="AV16" i="62"/>
  <c r="AU17" i="62"/>
  <c r="AV17" i="62"/>
  <c r="AU18" i="62"/>
  <c r="AV18" i="62"/>
  <c r="AU19" i="62"/>
  <c r="AV19" i="62"/>
  <c r="AU20" i="62"/>
  <c r="AV20" i="62"/>
  <c r="AU21" i="62"/>
  <c r="AV21" i="62"/>
  <c r="AU22" i="62"/>
  <c r="AV22" i="62"/>
  <c r="AU25" i="62"/>
  <c r="AV25" i="62"/>
  <c r="AU26" i="62"/>
  <c r="AV26" i="62"/>
  <c r="AU27" i="62"/>
  <c r="AV27" i="62"/>
  <c r="AU28" i="62"/>
  <c r="AV28" i="62"/>
  <c r="AU29" i="62"/>
  <c r="AV29" i="62"/>
  <c r="AU30" i="62"/>
  <c r="AV30" i="62"/>
  <c r="AU31" i="62"/>
  <c r="AV31" i="62"/>
  <c r="AU32" i="62"/>
  <c r="AV32" i="62"/>
  <c r="AU33" i="62"/>
  <c r="AV33" i="62"/>
  <c r="AU34" i="62"/>
  <c r="AV34" i="62"/>
  <c r="AU35" i="62"/>
  <c r="AV35" i="62"/>
  <c r="AU36" i="62"/>
  <c r="AV36" i="62"/>
  <c r="AU37" i="62"/>
  <c r="AV37" i="62"/>
  <c r="O40" i="62"/>
  <c r="O41" i="62"/>
  <c r="O42" i="62"/>
  <c r="O43" i="62"/>
  <c r="O44" i="62"/>
  <c r="O45" i="62"/>
  <c r="O46" i="62"/>
  <c r="O47" i="62"/>
  <c r="O48" i="62"/>
  <c r="O49" i="62"/>
  <c r="O50" i="62"/>
  <c r="O51" i="62"/>
  <c r="O52" i="62"/>
  <c r="O53" i="62"/>
  <c r="O54" i="62"/>
  <c r="O55" i="62"/>
  <c r="O58" i="62"/>
  <c r="O59" i="62"/>
  <c r="O60" i="62"/>
  <c r="O61" i="62"/>
  <c r="O62" i="62"/>
  <c r="O63" i="62"/>
  <c r="O64" i="62"/>
  <c r="O65" i="62"/>
  <c r="O66" i="62"/>
  <c r="O67" i="62"/>
  <c r="O68" i="62"/>
  <c r="O69" i="62"/>
  <c r="O70" i="62"/>
  <c r="B6" i="58"/>
  <c r="D6" i="58"/>
  <c r="F6" i="58"/>
  <c r="H6" i="58"/>
  <c r="K6" i="58"/>
  <c r="K7" i="58" s="1"/>
  <c r="K8" i="58" s="1"/>
  <c r="K9" i="58" s="1"/>
  <c r="K10" i="58" s="1"/>
  <c r="K11" i="58" s="1"/>
  <c r="K12" i="58" s="1"/>
  <c r="K13" i="58" s="1"/>
  <c r="K14" i="58" s="1"/>
  <c r="K15" i="58" s="1"/>
  <c r="K16" i="58" s="1"/>
  <c r="K17" i="58" s="1"/>
  <c r="N6" i="58"/>
  <c r="O6" i="58"/>
  <c r="B7" i="58"/>
  <c r="D7" i="58"/>
  <c r="F7" i="58"/>
  <c r="H7" i="58"/>
  <c r="N7" i="58"/>
  <c r="O7" i="58"/>
  <c r="B8" i="58"/>
  <c r="D8" i="58"/>
  <c r="F8" i="58"/>
  <c r="H8" i="58"/>
  <c r="N8" i="58"/>
  <c r="O8" i="58"/>
  <c r="N9" i="58"/>
  <c r="O9" i="58"/>
  <c r="N10" i="58"/>
  <c r="O10" i="58"/>
  <c r="B11" i="58"/>
  <c r="D11" i="58"/>
  <c r="F11" i="58"/>
  <c r="H11" i="58"/>
  <c r="N11" i="58"/>
  <c r="O11" i="58"/>
  <c r="B12" i="58"/>
  <c r="D12" i="58"/>
  <c r="F12" i="58"/>
  <c r="H12" i="58"/>
  <c r="N12" i="58"/>
  <c r="O12" i="58"/>
  <c r="B13" i="58"/>
  <c r="D13" i="58"/>
  <c r="F13" i="58"/>
  <c r="H13" i="58"/>
  <c r="N13" i="58"/>
  <c r="O13" i="58"/>
  <c r="N14" i="58"/>
  <c r="O14" i="58"/>
  <c r="N15" i="58"/>
  <c r="O15" i="58"/>
  <c r="N16" i="58"/>
  <c r="O16" i="58"/>
  <c r="Q16" i="58" s="1"/>
  <c r="S16" i="58" s="1"/>
  <c r="N17" i="58"/>
  <c r="O17" i="58"/>
  <c r="B18" i="58"/>
  <c r="D18" i="58"/>
  <c r="F18" i="58"/>
  <c r="H18" i="58"/>
  <c r="B19" i="58"/>
  <c r="D19" i="58"/>
  <c r="F19" i="58"/>
  <c r="H19" i="58"/>
  <c r="B22" i="58"/>
  <c r="D22" i="58"/>
  <c r="F22" i="58"/>
  <c r="H22" i="58"/>
  <c r="B23" i="58"/>
  <c r="D23" i="58"/>
  <c r="F23" i="58"/>
  <c r="H23" i="58"/>
  <c r="K23" i="58"/>
  <c r="K24" i="58" s="1"/>
  <c r="K25" i="58" s="1"/>
  <c r="K26" i="58" s="1"/>
  <c r="K27" i="58" s="1"/>
  <c r="K28" i="58" s="1"/>
  <c r="K29" i="58" s="1"/>
  <c r="K30" i="58" s="1"/>
  <c r="N23" i="58"/>
  <c r="O23" i="58"/>
  <c r="N24" i="58"/>
  <c r="O24" i="58"/>
  <c r="N25" i="58"/>
  <c r="O25" i="58"/>
  <c r="N26" i="58"/>
  <c r="O26" i="58"/>
  <c r="N27" i="58"/>
  <c r="O27" i="58"/>
  <c r="N28" i="58"/>
  <c r="O28" i="58"/>
  <c r="N29" i="58"/>
  <c r="O29" i="58"/>
  <c r="N30" i="58"/>
  <c r="O30" i="58"/>
  <c r="B37" i="58"/>
  <c r="D37" i="58"/>
  <c r="F37" i="58"/>
  <c r="H37" i="58"/>
  <c r="N37" i="58"/>
  <c r="O37" i="58"/>
  <c r="B38" i="58"/>
  <c r="D38" i="58"/>
  <c r="F38" i="58"/>
  <c r="H38" i="58"/>
  <c r="K38" i="58"/>
  <c r="K39" i="58" s="1"/>
  <c r="K40" i="58" s="1"/>
  <c r="K41" i="58" s="1"/>
  <c r="K42" i="58" s="1"/>
  <c r="K43" i="58" s="1"/>
  <c r="K44" i="58" s="1"/>
  <c r="K48" i="58" s="1"/>
  <c r="K49" i="58" s="1"/>
  <c r="K50" i="58" s="1"/>
  <c r="K51" i="58" s="1"/>
  <c r="K52" i="58" s="1"/>
  <c r="K53" i="58" s="1"/>
  <c r="K54" i="58" s="1"/>
  <c r="K55" i="58" s="1"/>
  <c r="N38" i="58"/>
  <c r="O38" i="58"/>
  <c r="N39" i="58"/>
  <c r="O39" i="58"/>
  <c r="N40" i="58"/>
  <c r="O40" i="58"/>
  <c r="B41" i="58"/>
  <c r="D41" i="58"/>
  <c r="F41" i="58"/>
  <c r="H41" i="58"/>
  <c r="N41" i="58"/>
  <c r="O41" i="58"/>
  <c r="B42" i="58"/>
  <c r="D42" i="58"/>
  <c r="F42" i="58"/>
  <c r="H42" i="58"/>
  <c r="N42" i="58"/>
  <c r="O42" i="58"/>
  <c r="N43" i="58"/>
  <c r="O43" i="58"/>
  <c r="N44" i="58"/>
  <c r="O44" i="58"/>
  <c r="B46" i="58"/>
  <c r="D46" i="58"/>
  <c r="F46" i="58"/>
  <c r="H46" i="58"/>
  <c r="B47" i="58"/>
  <c r="D47" i="58"/>
  <c r="F47" i="58"/>
  <c r="H47" i="58"/>
  <c r="N48" i="58"/>
  <c r="O48" i="58"/>
  <c r="N49" i="58"/>
  <c r="O49" i="58"/>
  <c r="B50" i="58"/>
  <c r="D50" i="58"/>
  <c r="F50" i="58"/>
  <c r="H50" i="58"/>
  <c r="N50" i="58"/>
  <c r="O50" i="58"/>
  <c r="B51" i="58"/>
  <c r="D51" i="58"/>
  <c r="F51" i="58"/>
  <c r="H51" i="58"/>
  <c r="N51" i="58"/>
  <c r="O51" i="58"/>
  <c r="N52" i="58"/>
  <c r="O52" i="58"/>
  <c r="N53" i="58"/>
  <c r="O53" i="58"/>
  <c r="N54" i="58"/>
  <c r="O54" i="58"/>
  <c r="N55" i="58"/>
  <c r="O55" i="58"/>
  <c r="B63" i="58"/>
  <c r="D63" i="58"/>
  <c r="F63" i="58"/>
  <c r="H63" i="58"/>
  <c r="K63" i="58"/>
  <c r="K64" i="58" s="1"/>
  <c r="K65" i="58" s="1"/>
  <c r="K66" i="58" s="1"/>
  <c r="K67" i="58" s="1"/>
  <c r="K68" i="58" s="1"/>
  <c r="K69" i="58" s="1"/>
  <c r="K70" i="58" s="1"/>
  <c r="N63" i="58"/>
  <c r="R63" i="58" s="1"/>
  <c r="S63" i="58" s="1"/>
  <c r="O63" i="58"/>
  <c r="P63" i="58"/>
  <c r="Q63" i="58"/>
  <c r="B64" i="58"/>
  <c r="D64" i="58"/>
  <c r="F64" i="58"/>
  <c r="H64" i="58"/>
  <c r="N64" i="58"/>
  <c r="O64" i="58"/>
  <c r="P64" i="58"/>
  <c r="Q64" i="58"/>
  <c r="N65" i="58"/>
  <c r="O65" i="58"/>
  <c r="P65" i="58"/>
  <c r="Q65" i="58"/>
  <c r="N66" i="58"/>
  <c r="O66" i="58"/>
  <c r="P66" i="58"/>
  <c r="Q66" i="58"/>
  <c r="B67" i="58"/>
  <c r="D67" i="58"/>
  <c r="F67" i="58"/>
  <c r="H67" i="58"/>
  <c r="N67" i="58"/>
  <c r="O67" i="58"/>
  <c r="P67" i="58"/>
  <c r="Q67" i="58"/>
  <c r="B68" i="58"/>
  <c r="D68" i="58"/>
  <c r="F68" i="58"/>
  <c r="H68" i="58"/>
  <c r="N68" i="58"/>
  <c r="O68" i="58"/>
  <c r="P68" i="58"/>
  <c r="Q68" i="58"/>
  <c r="N69" i="58"/>
  <c r="O69" i="58"/>
  <c r="P69" i="58"/>
  <c r="Q69" i="58"/>
  <c r="N70" i="58"/>
  <c r="O70" i="58"/>
  <c r="P70" i="58"/>
  <c r="Q70" i="58"/>
  <c r="B71" i="58"/>
  <c r="D71" i="58"/>
  <c r="F71" i="58"/>
  <c r="H71" i="58"/>
  <c r="B72" i="58"/>
  <c r="D72" i="58"/>
  <c r="F72" i="58"/>
  <c r="H72" i="58"/>
  <c r="B75" i="58"/>
  <c r="D75" i="58"/>
  <c r="F75" i="58"/>
  <c r="H75" i="58"/>
  <c r="B76" i="58"/>
  <c r="D76" i="58"/>
  <c r="F76" i="58"/>
  <c r="H76" i="58"/>
  <c r="G82" i="58"/>
  <c r="H82" i="58" s="1"/>
  <c r="G83" i="58"/>
  <c r="H83" i="58" s="1"/>
  <c r="G84" i="58"/>
  <c r="H84" i="58" s="1"/>
  <c r="G85" i="58"/>
  <c r="H85" i="58" s="1"/>
  <c r="G86" i="58"/>
  <c r="H86" i="58" s="1"/>
  <c r="G87" i="58"/>
  <c r="H87" i="58" s="1"/>
  <c r="G88" i="58"/>
  <c r="H88" i="58" s="1"/>
  <c r="G89" i="58"/>
  <c r="H89" i="58" s="1"/>
  <c r="G90" i="58"/>
  <c r="H90" i="58" s="1"/>
  <c r="G91" i="58"/>
  <c r="H91" i="58" s="1"/>
  <c r="G92" i="58"/>
  <c r="H92" i="58" s="1"/>
  <c r="G93" i="58"/>
  <c r="H93" i="58" s="1"/>
  <c r="G94" i="58"/>
  <c r="H94" i="58" s="1"/>
  <c r="G95" i="58"/>
  <c r="H95" i="58" s="1"/>
  <c r="G96" i="58"/>
  <c r="H96" i="58" s="1"/>
  <c r="G97" i="58"/>
  <c r="H97" i="58"/>
  <c r="G98" i="58"/>
  <c r="H98" i="58" s="1"/>
  <c r="G99" i="58"/>
  <c r="H99" i="58" s="1"/>
  <c r="G100" i="58"/>
  <c r="H100" i="58" s="1"/>
  <c r="G101" i="58"/>
  <c r="H101" i="58" s="1"/>
  <c r="B3" i="63"/>
  <c r="D3" i="63"/>
  <c r="F3" i="63"/>
  <c r="H3" i="63"/>
  <c r="L3" i="63"/>
  <c r="N3" i="63"/>
  <c r="P3" i="63"/>
  <c r="R3" i="63"/>
  <c r="B4" i="63"/>
  <c r="D4" i="63"/>
  <c r="F4" i="63"/>
  <c r="H4" i="63"/>
  <c r="L4" i="63"/>
  <c r="N4" i="63"/>
  <c r="P4" i="63"/>
  <c r="R4" i="63"/>
  <c r="B5" i="63"/>
  <c r="D5" i="63"/>
  <c r="F5" i="63"/>
  <c r="H5" i="63"/>
  <c r="L5" i="63"/>
  <c r="N5" i="63"/>
  <c r="P5" i="63"/>
  <c r="R5" i="63"/>
  <c r="B8" i="63"/>
  <c r="D8" i="63"/>
  <c r="F8" i="63"/>
  <c r="H8" i="63"/>
  <c r="L8" i="63"/>
  <c r="N8" i="63"/>
  <c r="P8" i="63"/>
  <c r="R8" i="63"/>
  <c r="B9" i="63"/>
  <c r="D9" i="63"/>
  <c r="F9" i="63"/>
  <c r="H9" i="63"/>
  <c r="L9" i="63"/>
  <c r="N9" i="63"/>
  <c r="P9" i="63"/>
  <c r="R9" i="63"/>
  <c r="B10" i="63"/>
  <c r="D10" i="63"/>
  <c r="F10" i="63"/>
  <c r="H10" i="63"/>
  <c r="L10" i="63"/>
  <c r="N10" i="63"/>
  <c r="P10" i="63"/>
  <c r="R10" i="63"/>
  <c r="B13" i="63"/>
  <c r="D13" i="63"/>
  <c r="F13" i="63"/>
  <c r="H13" i="63"/>
  <c r="L13" i="63"/>
  <c r="N13" i="63"/>
  <c r="P13" i="63"/>
  <c r="R13" i="63"/>
  <c r="B14" i="63"/>
  <c r="D14" i="63"/>
  <c r="F14" i="63"/>
  <c r="H14" i="63"/>
  <c r="L14" i="63"/>
  <c r="N14" i="63"/>
  <c r="P14" i="63"/>
  <c r="R14" i="63"/>
  <c r="B15" i="63"/>
  <c r="D15" i="63"/>
  <c r="F15" i="63"/>
  <c r="H15" i="63"/>
  <c r="L15" i="63"/>
  <c r="N15" i="63"/>
  <c r="P15" i="63"/>
  <c r="R15" i="63"/>
  <c r="B18" i="63"/>
  <c r="D18" i="63"/>
  <c r="F18" i="63"/>
  <c r="H18" i="63"/>
  <c r="L18" i="63"/>
  <c r="N18" i="63"/>
  <c r="P18" i="63"/>
  <c r="R18" i="63"/>
  <c r="B19" i="63"/>
  <c r="D19" i="63"/>
  <c r="F19" i="63"/>
  <c r="H19" i="63"/>
  <c r="L19" i="63"/>
  <c r="N19" i="63"/>
  <c r="P19" i="63"/>
  <c r="R19" i="63"/>
  <c r="B20" i="63"/>
  <c r="D20" i="63"/>
  <c r="F20" i="63"/>
  <c r="H20" i="63"/>
  <c r="L20" i="63"/>
  <c r="N20" i="63"/>
  <c r="P20" i="63"/>
  <c r="R20" i="63"/>
  <c r="A26" i="63"/>
  <c r="A27" i="63" s="1"/>
  <c r="A28" i="63" s="1"/>
  <c r="A29" i="63" s="1"/>
  <c r="A30" i="63" s="1"/>
  <c r="A31" i="63" s="1"/>
  <c r="A32" i="63" s="1"/>
  <c r="A33" i="63" s="1"/>
  <c r="A34" i="63" s="1"/>
  <c r="A35" i="63" s="1"/>
  <c r="A36" i="63" s="1"/>
  <c r="A37" i="63" s="1"/>
  <c r="D26" i="63"/>
  <c r="E26" i="63"/>
  <c r="F26" i="63"/>
  <c r="G26" i="63"/>
  <c r="H26" i="63"/>
  <c r="I26" i="63"/>
  <c r="J26" i="63"/>
  <c r="K26" i="63"/>
  <c r="D27" i="63"/>
  <c r="E27" i="63"/>
  <c r="F27" i="63"/>
  <c r="G27" i="63"/>
  <c r="H27" i="63"/>
  <c r="I27" i="63"/>
  <c r="J27" i="63"/>
  <c r="K27" i="63"/>
  <c r="D28" i="63"/>
  <c r="E28" i="63"/>
  <c r="F28" i="63"/>
  <c r="G28" i="63"/>
  <c r="H28" i="63"/>
  <c r="I28" i="63"/>
  <c r="J28" i="63"/>
  <c r="K28" i="63"/>
  <c r="D29" i="63"/>
  <c r="E29" i="63"/>
  <c r="F29" i="63"/>
  <c r="G29" i="63"/>
  <c r="H29" i="63"/>
  <c r="I29" i="63"/>
  <c r="J29" i="63"/>
  <c r="K29" i="63"/>
  <c r="D30" i="63"/>
  <c r="E30" i="63"/>
  <c r="F30" i="63"/>
  <c r="G30" i="63"/>
  <c r="H30" i="63"/>
  <c r="I30" i="63"/>
  <c r="J30" i="63"/>
  <c r="K30" i="63"/>
  <c r="D31" i="63"/>
  <c r="E31" i="63"/>
  <c r="F31" i="63"/>
  <c r="G31" i="63"/>
  <c r="H31" i="63"/>
  <c r="I31" i="63"/>
  <c r="J31" i="63"/>
  <c r="K31" i="63"/>
  <c r="D32" i="63"/>
  <c r="E32" i="63"/>
  <c r="F32" i="63"/>
  <c r="G32" i="63"/>
  <c r="H32" i="63"/>
  <c r="I32" i="63"/>
  <c r="J32" i="63"/>
  <c r="K32" i="63"/>
  <c r="D33" i="63"/>
  <c r="E33" i="63"/>
  <c r="F33" i="63"/>
  <c r="G33" i="63"/>
  <c r="H33" i="63"/>
  <c r="I33" i="63"/>
  <c r="J33" i="63"/>
  <c r="K33" i="63"/>
  <c r="D34" i="63"/>
  <c r="E34" i="63"/>
  <c r="F34" i="63"/>
  <c r="G34" i="63"/>
  <c r="H34" i="63"/>
  <c r="I34" i="63"/>
  <c r="J34" i="63"/>
  <c r="K34" i="63"/>
  <c r="D35" i="63"/>
  <c r="E35" i="63"/>
  <c r="F35" i="63"/>
  <c r="G35" i="63"/>
  <c r="H35" i="63"/>
  <c r="I35" i="63"/>
  <c r="J35" i="63"/>
  <c r="K35" i="63"/>
  <c r="D36" i="63"/>
  <c r="E36" i="63"/>
  <c r="F36" i="63"/>
  <c r="G36" i="63"/>
  <c r="H36" i="63"/>
  <c r="I36" i="63"/>
  <c r="J36" i="63"/>
  <c r="K36" i="63"/>
  <c r="D37" i="63"/>
  <c r="E37" i="63"/>
  <c r="F37" i="63"/>
  <c r="G37" i="63"/>
  <c r="H37" i="63"/>
  <c r="I37" i="63"/>
  <c r="J37" i="63"/>
  <c r="K37" i="63"/>
  <c r="P38" i="63"/>
  <c r="Q38" i="63"/>
  <c r="R38" i="63"/>
  <c r="C5" i="61"/>
  <c r="E5" i="61"/>
  <c r="G5" i="61"/>
  <c r="I5" i="61"/>
  <c r="L5" i="61"/>
  <c r="L6" i="61" s="1"/>
  <c r="L7" i="61" s="1"/>
  <c r="L8" i="61" s="1"/>
  <c r="L9" i="61" s="1"/>
  <c r="L10" i="61" s="1"/>
  <c r="L11" i="61" s="1"/>
  <c r="L12" i="61" s="1"/>
  <c r="L13" i="61" s="1"/>
  <c r="L14" i="61" s="1"/>
  <c r="L15" i="61" s="1"/>
  <c r="L16" i="61" s="1"/>
  <c r="O5" i="61"/>
  <c r="P5" i="61"/>
  <c r="Q5" i="61"/>
  <c r="R5" i="61"/>
  <c r="C6" i="61"/>
  <c r="E6" i="61"/>
  <c r="G6" i="61"/>
  <c r="I6" i="61"/>
  <c r="O6" i="61"/>
  <c r="P6" i="61"/>
  <c r="Q6" i="61"/>
  <c r="R6" i="61"/>
  <c r="C7" i="61"/>
  <c r="E7" i="61"/>
  <c r="G7" i="61"/>
  <c r="I7" i="61"/>
  <c r="O7" i="61"/>
  <c r="P7" i="61"/>
  <c r="Q7" i="61"/>
  <c r="R7" i="61"/>
  <c r="O8" i="61"/>
  <c r="P8" i="61"/>
  <c r="Q8" i="61"/>
  <c r="R8" i="61"/>
  <c r="O9" i="61"/>
  <c r="P9" i="61"/>
  <c r="Q9" i="61"/>
  <c r="R9" i="61"/>
  <c r="C10" i="61"/>
  <c r="E10" i="61"/>
  <c r="G10" i="61"/>
  <c r="I10" i="61"/>
  <c r="O10" i="61"/>
  <c r="P10" i="61"/>
  <c r="Q10" i="61"/>
  <c r="R10" i="61"/>
  <c r="C11" i="61"/>
  <c r="E11" i="61"/>
  <c r="G11" i="61"/>
  <c r="I11" i="61"/>
  <c r="O11" i="61"/>
  <c r="P11" i="61"/>
  <c r="Q11" i="61"/>
  <c r="R11" i="61"/>
  <c r="C12" i="61"/>
  <c r="E12" i="61"/>
  <c r="G12" i="61"/>
  <c r="I12" i="61"/>
  <c r="O12" i="61"/>
  <c r="P12" i="61"/>
  <c r="Q12" i="61"/>
  <c r="O13" i="61"/>
  <c r="P13" i="61"/>
  <c r="Q13" i="61"/>
  <c r="O14" i="61"/>
  <c r="P14" i="61"/>
  <c r="Q14" i="61"/>
  <c r="C15" i="61"/>
  <c r="E15" i="61"/>
  <c r="G15" i="61"/>
  <c r="I15" i="61"/>
  <c r="O15" i="61"/>
  <c r="P15" i="61"/>
  <c r="Q15" i="61"/>
  <c r="R15" i="61"/>
  <c r="C16" i="61"/>
  <c r="E16" i="61"/>
  <c r="G16" i="61"/>
  <c r="I16" i="61"/>
  <c r="O16" i="61"/>
  <c r="P16" i="61"/>
  <c r="Q16" i="61"/>
  <c r="R16" i="61"/>
  <c r="C17" i="61"/>
  <c r="E17" i="61"/>
  <c r="G17" i="61"/>
  <c r="I17" i="61"/>
  <c r="C21" i="61"/>
  <c r="E21" i="61"/>
  <c r="G21" i="61"/>
  <c r="I21" i="61"/>
  <c r="L21" i="61"/>
  <c r="L22" i="61" s="1"/>
  <c r="L23" i="61" s="1"/>
  <c r="L24" i="61" s="1"/>
  <c r="L25" i="61" s="1"/>
  <c r="L26" i="61" s="1"/>
  <c r="L27" i="61" s="1"/>
  <c r="L28" i="61" s="1"/>
  <c r="L29" i="61" s="1"/>
  <c r="L30" i="61" s="1"/>
  <c r="L31" i="61" s="1"/>
  <c r="L32" i="61" s="1"/>
  <c r="O21" i="61"/>
  <c r="P21" i="61"/>
  <c r="Q21" i="61"/>
  <c r="C22" i="61"/>
  <c r="E22" i="61"/>
  <c r="G22" i="61"/>
  <c r="I22" i="61"/>
  <c r="O22" i="61"/>
  <c r="P22" i="61"/>
  <c r="Q22" i="61"/>
  <c r="C23" i="61"/>
  <c r="E23" i="61"/>
  <c r="G23" i="61"/>
  <c r="I23" i="61"/>
  <c r="O23" i="61"/>
  <c r="P23" i="61"/>
  <c r="Q23" i="61"/>
  <c r="O24" i="61"/>
  <c r="P24" i="61"/>
  <c r="Q24" i="61"/>
  <c r="R24" i="61"/>
  <c r="O25" i="61"/>
  <c r="P25" i="61"/>
  <c r="Q25" i="61"/>
  <c r="R25" i="61"/>
  <c r="C26" i="61"/>
  <c r="E26" i="61"/>
  <c r="G26" i="61"/>
  <c r="I26" i="61"/>
  <c r="O26" i="61"/>
  <c r="P26" i="61"/>
  <c r="Q26" i="61"/>
  <c r="C27" i="61"/>
  <c r="E27" i="61"/>
  <c r="G27" i="61"/>
  <c r="I27" i="61"/>
  <c r="O27" i="61"/>
  <c r="P27" i="61"/>
  <c r="Q27" i="61"/>
  <c r="C28" i="61"/>
  <c r="E28" i="61"/>
  <c r="G28" i="61"/>
  <c r="I28" i="61"/>
  <c r="O28" i="61"/>
  <c r="P28" i="61"/>
  <c r="Q28" i="61"/>
  <c r="R28" i="61"/>
  <c r="O29" i="61"/>
  <c r="P29" i="61"/>
  <c r="Q29" i="61"/>
  <c r="R29" i="61"/>
  <c r="O30" i="61"/>
  <c r="P30" i="61"/>
  <c r="Q30" i="61"/>
  <c r="R30" i="61"/>
  <c r="C31" i="61"/>
  <c r="E31" i="61"/>
  <c r="G31" i="61"/>
  <c r="I31" i="61"/>
  <c r="O31" i="61"/>
  <c r="P31" i="61"/>
  <c r="Q31" i="61"/>
  <c r="C32" i="61"/>
  <c r="E32" i="61"/>
  <c r="G32" i="61"/>
  <c r="I32" i="61"/>
  <c r="O32" i="61"/>
  <c r="P32" i="61"/>
  <c r="Q32" i="61"/>
  <c r="R32" i="61"/>
  <c r="C33" i="61"/>
  <c r="E33" i="61"/>
  <c r="G33" i="61"/>
  <c r="I33" i="61"/>
  <c r="C37" i="61"/>
  <c r="E39" i="61" s="1"/>
  <c r="G38" i="61" s="1"/>
  <c r="L37" i="61"/>
  <c r="L38" i="61" s="1"/>
  <c r="L39" i="61" s="1"/>
  <c r="O37" i="61"/>
  <c r="P37" i="61"/>
  <c r="Q37" i="61"/>
  <c r="C38" i="61"/>
  <c r="E37" i="61" s="1"/>
  <c r="G39" i="61" s="1"/>
  <c r="O38" i="61"/>
  <c r="P38" i="61"/>
  <c r="Q38" i="61"/>
  <c r="R38" i="61"/>
  <c r="C39" i="61"/>
  <c r="E38" i="61" s="1"/>
  <c r="G37" i="61" s="1"/>
  <c r="O39" i="61"/>
  <c r="P39" i="61"/>
  <c r="Q39" i="61"/>
  <c r="C43" i="61"/>
  <c r="E43" i="61"/>
  <c r="G43" i="61"/>
  <c r="I43" i="61"/>
  <c r="C44" i="61"/>
  <c r="E44" i="61"/>
  <c r="G44" i="61"/>
  <c r="I44" i="61"/>
  <c r="C48" i="61"/>
  <c r="E48" i="61"/>
  <c r="G48" i="61"/>
  <c r="I48" i="61"/>
  <c r="C49" i="61"/>
  <c r="E49" i="61"/>
  <c r="G49" i="61"/>
  <c r="I49" i="61"/>
  <c r="F55" i="61"/>
  <c r="F56" i="61"/>
  <c r="H70" i="61" s="1"/>
  <c r="F58" i="61"/>
  <c r="F59" i="61"/>
  <c r="F61" i="61"/>
  <c r="F62" i="61"/>
  <c r="F64" i="61"/>
  <c r="H69" i="61" s="1"/>
  <c r="F65" i="61"/>
  <c r="F68" i="61"/>
  <c r="G68" i="61"/>
  <c r="F69" i="61"/>
  <c r="H68" i="61" s="1"/>
  <c r="G69" i="61"/>
  <c r="G70" i="61"/>
  <c r="F71" i="61"/>
  <c r="F72" i="61"/>
  <c r="G72" i="61"/>
  <c r="G73" i="61"/>
  <c r="F74" i="61"/>
  <c r="G74" i="61"/>
  <c r="F75" i="61"/>
  <c r="G75" i="61"/>
  <c r="F77" i="61"/>
  <c r="F78" i="61"/>
  <c r="C83" i="61"/>
  <c r="C98" i="61" s="1"/>
  <c r="C111" i="61" s="1"/>
  <c r="F83" i="61"/>
  <c r="C84" i="61"/>
  <c r="F84" i="61"/>
  <c r="C86" i="61"/>
  <c r="F86" i="61"/>
  <c r="C87" i="61"/>
  <c r="F87" i="61"/>
  <c r="C89" i="61"/>
  <c r="C99" i="61" s="1"/>
  <c r="G98" i="61" s="1"/>
  <c r="F89" i="61"/>
  <c r="C90" i="61"/>
  <c r="F90" i="61"/>
  <c r="C92" i="61"/>
  <c r="F92" i="61"/>
  <c r="C93" i="61"/>
  <c r="C102" i="61" s="1"/>
  <c r="C112" i="61" s="1"/>
  <c r="F93" i="61"/>
  <c r="F98" i="61"/>
  <c r="F99" i="61"/>
  <c r="C101" i="61"/>
  <c r="G99" i="61" s="1"/>
  <c r="F101" i="61"/>
  <c r="H99" i="61" s="1"/>
  <c r="F102" i="61"/>
  <c r="H102" i="61" s="1"/>
  <c r="D121" i="61"/>
  <c r="D122" i="61"/>
  <c r="D123" i="61"/>
  <c r="D124" i="61"/>
  <c r="D125" i="61"/>
  <c r="D126" i="61"/>
  <c r="D127" i="61"/>
  <c r="D128" i="61"/>
  <c r="D129" i="61"/>
  <c r="D130" i="61"/>
  <c r="D131" i="61"/>
  <c r="D132" i="61"/>
  <c r="C21" i="50"/>
  <c r="C10" i="50"/>
  <c r="C7" i="50"/>
  <c r="C13" i="50"/>
  <c r="C16" i="50"/>
  <c r="C11" i="50"/>
  <c r="C35" i="50"/>
  <c r="C18" i="50"/>
  <c r="C24" i="50"/>
  <c r="C23" i="50"/>
  <c r="C39" i="50"/>
  <c r="C30" i="50"/>
  <c r="C12" i="50"/>
  <c r="C9" i="50"/>
  <c r="N5" i="16"/>
  <c r="K5" i="16"/>
  <c r="L5" i="16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L6" i="16"/>
  <c r="K6" i="16"/>
  <c r="L7" i="16"/>
  <c r="K7" i="16"/>
  <c r="N8" i="16"/>
  <c r="K8" i="16"/>
  <c r="N9" i="16"/>
  <c r="K9" i="16"/>
  <c r="N10" i="16"/>
  <c r="K10" i="16"/>
  <c r="L11" i="16"/>
  <c r="K11" i="16"/>
  <c r="L12" i="16"/>
  <c r="K12" i="16"/>
  <c r="L13" i="16"/>
  <c r="K13" i="16"/>
  <c r="L14" i="16"/>
  <c r="K14" i="16"/>
  <c r="L15" i="16"/>
  <c r="K15" i="16"/>
  <c r="N16" i="16"/>
  <c r="K16" i="16"/>
  <c r="L16" i="16"/>
  <c r="N17" i="16"/>
  <c r="K17" i="16"/>
  <c r="L18" i="16"/>
  <c r="K18" i="16"/>
  <c r="N19" i="16"/>
  <c r="K19" i="16"/>
  <c r="L20" i="16"/>
  <c r="K20" i="16"/>
  <c r="N26" i="16"/>
  <c r="K26" i="16"/>
  <c r="L26" i="16"/>
  <c r="A27" i="16"/>
  <c r="A28" i="16" s="1"/>
  <c r="A29" i="16" s="1"/>
  <c r="A30" i="16" s="1"/>
  <c r="A31" i="16" s="1"/>
  <c r="A32" i="16" s="1"/>
  <c r="A33" i="16" s="1"/>
  <c r="A34" i="16" s="1"/>
  <c r="A35" i="16" s="1"/>
  <c r="A36" i="16" s="1"/>
  <c r="N27" i="16"/>
  <c r="K27" i="16"/>
  <c r="L27" i="16"/>
  <c r="N28" i="16"/>
  <c r="K28" i="16"/>
  <c r="L28" i="16"/>
  <c r="N30" i="16"/>
  <c r="K30" i="16"/>
  <c r="L30" i="16"/>
  <c r="N29" i="16"/>
  <c r="K29" i="16"/>
  <c r="L29" i="16"/>
  <c r="N31" i="16"/>
  <c r="K31" i="16"/>
  <c r="L31" i="16"/>
  <c r="N32" i="16"/>
  <c r="K32" i="16"/>
  <c r="L32" i="16"/>
  <c r="N33" i="16"/>
  <c r="K33" i="16"/>
  <c r="L33" i="16"/>
  <c r="N34" i="16"/>
  <c r="K34" i="16"/>
  <c r="L34" i="16"/>
  <c r="N35" i="16"/>
  <c r="K35" i="16"/>
  <c r="L35" i="16"/>
  <c r="N36" i="16"/>
  <c r="K36" i="16"/>
  <c r="L36" i="16"/>
  <c r="N37" i="16"/>
  <c r="K37" i="16"/>
  <c r="L37" i="16"/>
  <c r="Q50" i="58" l="1"/>
  <c r="S50" i="58" s="1"/>
  <c r="Q15" i="58"/>
  <c r="S15" i="58" s="1"/>
  <c r="Q7" i="58"/>
  <c r="S7" i="58" s="1"/>
  <c r="S14" i="61"/>
  <c r="U14" i="61" s="1"/>
  <c r="Q6" i="58"/>
  <c r="S6" i="58" s="1"/>
  <c r="S22" i="61"/>
  <c r="U22" i="61" s="1"/>
  <c r="S13" i="61"/>
  <c r="U13" i="61" s="1"/>
  <c r="L19" i="16"/>
  <c r="Q49" i="58"/>
  <c r="S49" i="58" s="1"/>
  <c r="S31" i="61"/>
  <c r="U31" i="61" s="1"/>
  <c r="S27" i="61"/>
  <c r="U27" i="61" s="1"/>
  <c r="Q23" i="58"/>
  <c r="S23" i="58" s="1"/>
  <c r="Q43" i="58"/>
  <c r="S43" i="58" s="1"/>
  <c r="L10" i="16"/>
  <c r="R67" i="58"/>
  <c r="S67" i="58" s="1"/>
  <c r="Q53" i="58"/>
  <c r="S53" i="58" s="1"/>
  <c r="Q39" i="58"/>
  <c r="S39" i="58" s="1"/>
  <c r="Q48" i="58"/>
  <c r="S48" i="58" s="1"/>
  <c r="S12" i="61"/>
  <c r="U12" i="61" s="1"/>
  <c r="Q30" i="58"/>
  <c r="S30" i="58" s="1"/>
  <c r="N6" i="16"/>
  <c r="N12" i="16"/>
  <c r="N11" i="16"/>
  <c r="N14" i="16"/>
  <c r="N20" i="16"/>
  <c r="L8" i="16"/>
  <c r="N13" i="16"/>
  <c r="S8" i="61"/>
  <c r="U8" i="61" s="1"/>
  <c r="L36" i="63"/>
  <c r="Q55" i="58"/>
  <c r="S55" i="58" s="1"/>
  <c r="Q29" i="58"/>
  <c r="S29" i="58" s="1"/>
  <c r="Q13" i="58"/>
  <c r="S13" i="58" s="1"/>
  <c r="Q28" i="58"/>
  <c r="S28" i="58" s="1"/>
  <c r="Q24" i="58"/>
  <c r="S24" i="58" s="1"/>
  <c r="S39" i="61"/>
  <c r="U39" i="61" s="1"/>
  <c r="S32" i="61"/>
  <c r="U32" i="61" s="1"/>
  <c r="S29" i="61"/>
  <c r="U29" i="61" s="1"/>
  <c r="S28" i="61"/>
  <c r="U28" i="61" s="1"/>
  <c r="L37" i="63"/>
  <c r="M37" i="63"/>
  <c r="Q52" i="58"/>
  <c r="S52" i="58" s="1"/>
  <c r="Q42" i="58"/>
  <c r="S42" i="58" s="1"/>
  <c r="Q14" i="58"/>
  <c r="S14" i="58" s="1"/>
  <c r="Q12" i="58"/>
  <c r="S12" i="58" s="1"/>
  <c r="Q8" i="58"/>
  <c r="S8" i="58" s="1"/>
  <c r="S21" i="61"/>
  <c r="U21" i="61" s="1"/>
  <c r="S30" i="61"/>
  <c r="U30" i="61" s="1"/>
  <c r="M35" i="63"/>
  <c r="L34" i="63"/>
  <c r="L32" i="63"/>
  <c r="M26" i="63"/>
  <c r="Q44" i="58"/>
  <c r="S44" i="58" s="1"/>
  <c r="Q27" i="58"/>
  <c r="S27" i="58" s="1"/>
  <c r="G102" i="61"/>
  <c r="S23" i="61"/>
  <c r="U23" i="61" s="1"/>
  <c r="S16" i="61"/>
  <c r="U16" i="61" s="1"/>
  <c r="S11" i="61"/>
  <c r="U11" i="61" s="1"/>
  <c r="S10" i="61"/>
  <c r="U10" i="61" s="1"/>
  <c r="S9" i="61"/>
  <c r="U9" i="61" s="1"/>
  <c r="S7" i="61"/>
  <c r="U7" i="61" s="1"/>
  <c r="M36" i="63"/>
  <c r="L33" i="63"/>
  <c r="L28" i="63"/>
  <c r="R70" i="58"/>
  <c r="S70" i="58" s="1"/>
  <c r="R68" i="58"/>
  <c r="S68" i="58" s="1"/>
  <c r="Q38" i="58"/>
  <c r="S38" i="58" s="1"/>
  <c r="Q37" i="58"/>
  <c r="S37" i="58" s="1"/>
  <c r="Q26" i="58"/>
  <c r="S26" i="58" s="1"/>
  <c r="Q10" i="58"/>
  <c r="S10" i="58" s="1"/>
  <c r="L26" i="63"/>
  <c r="L35" i="63"/>
  <c r="M28" i="63"/>
  <c r="S38" i="61"/>
  <c r="U38" i="61" s="1"/>
  <c r="S37" i="61"/>
  <c r="U37" i="61" s="1"/>
  <c r="S6" i="61"/>
  <c r="U6" i="61" s="1"/>
  <c r="S5" i="61"/>
  <c r="U5" i="61" s="1"/>
  <c r="M33" i="63"/>
  <c r="M32" i="63"/>
  <c r="L29" i="63"/>
  <c r="M27" i="63"/>
  <c r="R69" i="58"/>
  <c r="S69" i="58" s="1"/>
  <c r="Q40" i="58"/>
  <c r="S40" i="58" s="1"/>
  <c r="Q11" i="58"/>
  <c r="S11" i="58" s="1"/>
  <c r="Q9" i="58"/>
  <c r="S9" i="58" s="1"/>
  <c r="S25" i="61"/>
  <c r="U25" i="61" s="1"/>
  <c r="L31" i="63"/>
  <c r="L30" i="63"/>
  <c r="R66" i="58"/>
  <c r="S66" i="58" s="1"/>
  <c r="S24" i="61"/>
  <c r="U24" i="61" s="1"/>
  <c r="S15" i="61"/>
  <c r="U15" i="61" s="1"/>
  <c r="R65" i="58"/>
  <c r="S65" i="58" s="1"/>
  <c r="Q54" i="58"/>
  <c r="S54" i="58" s="1"/>
  <c r="Q51" i="58"/>
  <c r="S51" i="58" s="1"/>
  <c r="Q41" i="58"/>
  <c r="S41" i="58" s="1"/>
  <c r="Q25" i="58"/>
  <c r="S25" i="58" s="1"/>
  <c r="Q17" i="58"/>
  <c r="S17" i="58" s="1"/>
  <c r="S26" i="61"/>
  <c r="U26" i="61" s="1"/>
  <c r="M29" i="63"/>
  <c r="R64" i="58"/>
  <c r="S64" i="58" s="1"/>
  <c r="M34" i="63"/>
  <c r="M31" i="63"/>
  <c r="N18" i="16"/>
  <c r="L9" i="16"/>
  <c r="N7" i="16"/>
  <c r="G101" i="61"/>
  <c r="C109" i="61"/>
  <c r="L27" i="63"/>
  <c r="M30" i="63"/>
  <c r="L17" i="16"/>
  <c r="N15" i="16"/>
  <c r="C108" i="61"/>
</calcChain>
</file>

<file path=xl/sharedStrings.xml><?xml version="1.0" encoding="utf-8"?>
<sst xmlns="http://schemas.openxmlformats.org/spreadsheetml/2006/main" count="2103" uniqueCount="562">
  <si>
    <t>Средний</t>
  </si>
  <si>
    <t>Сумма</t>
  </si>
  <si>
    <t>Игра 1</t>
  </si>
  <si>
    <t>Игра 2</t>
  </si>
  <si>
    <t>Игра 3</t>
  </si>
  <si>
    <t>Фамилия</t>
  </si>
  <si>
    <t>Место</t>
  </si>
  <si>
    <t>Дор.№</t>
  </si>
  <si>
    <t>Игрок №</t>
  </si>
  <si>
    <t>Максимум</t>
  </si>
  <si>
    <t>Игра 4</t>
  </si>
  <si>
    <t>Очки</t>
  </si>
  <si>
    <t>Чуруксаева Людмила</t>
  </si>
  <si>
    <t>Оловянникова Елена</t>
  </si>
  <si>
    <t>Дикушникова Ольга</t>
  </si>
  <si>
    <t>Шенцев Сергей</t>
  </si>
  <si>
    <t>Махотина Олеся</t>
  </si>
  <si>
    <t>Пушкарев Александр</t>
  </si>
  <si>
    <t>Куклин Игорь</t>
  </si>
  <si>
    <t>Кравченко Оксана</t>
  </si>
  <si>
    <t>Янв</t>
  </si>
  <si>
    <t>Фев</t>
  </si>
  <si>
    <t>Мар</t>
  </si>
  <si>
    <t>Апр</t>
  </si>
  <si>
    <t>Май</t>
  </si>
  <si>
    <t>Июн</t>
  </si>
  <si>
    <t>Июл</t>
  </si>
  <si>
    <t>Сен</t>
  </si>
  <si>
    <t>Окт</t>
  </si>
  <si>
    <t>Ноя</t>
  </si>
  <si>
    <t>Гамов Евгений</t>
  </si>
  <si>
    <t>Дорожка 1</t>
  </si>
  <si>
    <t>Дорожка 2</t>
  </si>
  <si>
    <t>Дорожка 3</t>
  </si>
  <si>
    <t>Дорожка 4</t>
  </si>
  <si>
    <t>Игрок 1</t>
  </si>
  <si>
    <t>Игрок 2</t>
  </si>
  <si>
    <t>Игрок 3</t>
  </si>
  <si>
    <t>Игрок 4</t>
  </si>
  <si>
    <t>Ситников Алексей</t>
  </si>
  <si>
    <t>№</t>
  </si>
  <si>
    <t>Кол-во участников</t>
  </si>
  <si>
    <t>Папанцева Юлия</t>
  </si>
  <si>
    <t>-</t>
  </si>
  <si>
    <t xml:space="preserve">Рейтинговая турнирная таблица </t>
  </si>
  <si>
    <t>Место *</t>
  </si>
  <si>
    <t>Примечание *</t>
  </si>
  <si>
    <t>Игроки</t>
  </si>
  <si>
    <t>Эммерих Эдуард</t>
  </si>
  <si>
    <t>Авг</t>
  </si>
  <si>
    <t>Черный Сергей</t>
  </si>
  <si>
    <t>Февраль</t>
  </si>
  <si>
    <t>Ермолаев Кирилл</t>
  </si>
  <si>
    <t>Адаева Наталья</t>
  </si>
  <si>
    <t>Юматова Наталья</t>
  </si>
  <si>
    <t>Клюева Наталья</t>
  </si>
  <si>
    <t>Захаров Андрей</t>
  </si>
  <si>
    <t>Игрок 5</t>
  </si>
  <si>
    <t>Игрок 6</t>
  </si>
  <si>
    <t>Женихова Евгения</t>
  </si>
  <si>
    <t>Гаврицков Владимир</t>
  </si>
  <si>
    <t>ср</t>
  </si>
  <si>
    <t xml:space="preserve">результаты очередного этапа </t>
  </si>
  <si>
    <t>по результатам финала</t>
  </si>
  <si>
    <t>по результатам полуфинала</t>
  </si>
  <si>
    <t>Дор.</t>
  </si>
  <si>
    <t>ФИО</t>
  </si>
  <si>
    <t>Сумм</t>
  </si>
  <si>
    <t>Результат соревнований</t>
  </si>
  <si>
    <t>сумма</t>
  </si>
  <si>
    <t>Победитель этапа</t>
  </si>
  <si>
    <t>место</t>
  </si>
  <si>
    <t>Мужчины</t>
  </si>
  <si>
    <t>Женщины</t>
  </si>
  <si>
    <t>Левченко Алексей</t>
  </si>
  <si>
    <t>Тимохин Владимир</t>
  </si>
  <si>
    <t>Синякова Ирина</t>
  </si>
  <si>
    <t>Карунас Антон</t>
  </si>
  <si>
    <t>Постоенко Андрей</t>
  </si>
  <si>
    <t>Дегтева Виктория</t>
  </si>
  <si>
    <t>1-1</t>
  </si>
  <si>
    <t>3-3</t>
  </si>
  <si>
    <t>2-1</t>
  </si>
  <si>
    <t>3-1</t>
  </si>
  <si>
    <t>4-1</t>
  </si>
  <si>
    <t>1-2</t>
  </si>
  <si>
    <t>2-2</t>
  </si>
  <si>
    <t>3-2</t>
  </si>
  <si>
    <t>4-2</t>
  </si>
  <si>
    <t>1-3</t>
  </si>
  <si>
    <t>2-3</t>
  </si>
  <si>
    <t>4-3</t>
  </si>
  <si>
    <t>рез.</t>
  </si>
  <si>
    <t>кол-во</t>
  </si>
  <si>
    <t xml:space="preserve">финал </t>
  </si>
  <si>
    <r>
      <t xml:space="preserve">Отборочник </t>
    </r>
    <r>
      <rPr>
        <b/>
        <sz val="12"/>
        <color indexed="30"/>
        <rFont val="Tahoma"/>
        <family val="2"/>
        <charset val="204"/>
      </rPr>
      <t>1-й заход 12 человек</t>
    </r>
  </si>
  <si>
    <t>дор.</t>
  </si>
  <si>
    <t>Ган-п</t>
  </si>
  <si>
    <t>1. Отборочные игры:</t>
  </si>
  <si>
    <r>
      <t>1/2 финала (</t>
    </r>
    <r>
      <rPr>
        <b/>
        <sz val="12"/>
        <color indexed="30"/>
        <rFont val="Tahoma"/>
        <family val="2"/>
        <charset val="204"/>
      </rPr>
      <t>1 заход)</t>
    </r>
  </si>
  <si>
    <t>2. Полуфинал</t>
  </si>
  <si>
    <t>3. Финал</t>
  </si>
  <si>
    <r>
      <t xml:space="preserve">1/2 финала ( </t>
    </r>
    <r>
      <rPr>
        <b/>
        <sz val="12"/>
        <color indexed="30"/>
        <rFont val="Tahoma"/>
        <family val="2"/>
        <charset val="204"/>
      </rPr>
      <t>2 заход)</t>
    </r>
  </si>
  <si>
    <t>4. Результат</t>
  </si>
  <si>
    <t>Пере-ка</t>
  </si>
  <si>
    <t>Сред.</t>
  </si>
  <si>
    <t>Суровцев Александр</t>
  </si>
  <si>
    <r>
      <rPr>
        <b/>
        <sz val="11"/>
        <color indexed="30"/>
        <rFont val="Tahoma"/>
        <family val="2"/>
        <charset val="204"/>
      </rPr>
      <t>При равенстве количества рейтинговых очков</t>
    </r>
    <r>
      <rPr>
        <sz val="11"/>
        <rFont val="Tahoma"/>
        <family val="2"/>
        <charset val="204"/>
      </rPr>
      <t xml:space="preserve"> </t>
    </r>
    <r>
      <rPr>
        <b/>
        <sz val="11"/>
        <color indexed="30"/>
        <rFont val="Tahoma"/>
        <family val="2"/>
        <charset val="204"/>
      </rPr>
      <t xml:space="preserve">у двух и более игроков выше место присваивается игроку, занявшему большее среди указанных игроков количество первых мест в соревнованиях в сезоне. </t>
    </r>
    <r>
      <rPr>
        <sz val="11"/>
        <rFont val="Tahoma"/>
        <family val="2"/>
        <charset val="204"/>
      </rPr>
      <t xml:space="preserve">При отсутствии у указанных игроков занятых первых мест в соревнованиях сравниваются </t>
    </r>
    <r>
      <rPr>
        <sz val="11"/>
        <color indexed="30"/>
        <rFont val="Tahoma"/>
        <family val="2"/>
        <charset val="204"/>
      </rPr>
      <t>занятые ими вторые места</t>
    </r>
    <r>
      <rPr>
        <sz val="11"/>
        <rFont val="Tahoma"/>
        <family val="2"/>
        <charset val="204"/>
      </rPr>
      <t xml:space="preserve"> и т.д. При равенстве у указанных игроков показателей по занятым местам в соревнованиях в сезоне выше место присваивается игроку, набравшему большее среди указанных игроков количество очков в одной игре в течение сезона. При равенстве у указанных игроков показателей по количеству очков в одной игре в течение сезона, выше место присваивается игроку, набравшему следующее по величине (в меньшую сторону) среди указанных игроков количество очков в одной игре в течение сезона и т.д. </t>
    </r>
  </si>
  <si>
    <t>5.1.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</si>
  <si>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</si>
  <si>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</si>
  <si>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</si>
  <si>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</si>
  <si>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</si>
  <si>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</si>
  <si>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</si>
  <si>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</si>
  <si>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</si>
  <si>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</si>
  <si>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</si>
  <si>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</si>
  <si>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</si>
  <si>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</si>
  <si>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</si>
  <si>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</si>
  <si>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</si>
  <si>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</si>
  <si>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</si>
  <si>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</si>
  <si>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фио</t>
  </si>
  <si>
    <r>
      <t xml:space="preserve">Отборочник </t>
    </r>
    <r>
      <rPr>
        <b/>
        <sz val="12"/>
        <color indexed="30"/>
        <rFont val="Tahoma"/>
        <family val="2"/>
        <charset val="204"/>
      </rPr>
      <t>2-й заход 8 человек</t>
    </r>
  </si>
  <si>
    <t>Дегтева Вика</t>
  </si>
  <si>
    <t>СУровцев Александр</t>
  </si>
  <si>
    <t>Гандикап</t>
  </si>
  <si>
    <t>Городилов Сергей</t>
  </si>
  <si>
    <t>1 дорожка</t>
  </si>
  <si>
    <t>2 дорожка</t>
  </si>
  <si>
    <t>3 дорожка</t>
  </si>
  <si>
    <t>4  дорожка</t>
  </si>
  <si>
    <r>
      <t xml:space="preserve"> Отборочник </t>
    </r>
    <r>
      <rPr>
        <b/>
        <sz val="12"/>
        <color indexed="30"/>
        <rFont val="Tahoma"/>
        <family val="2"/>
        <charset val="204"/>
      </rPr>
      <t xml:space="preserve">1 заход </t>
    </r>
  </si>
  <si>
    <r>
      <t xml:space="preserve"> Отборочник </t>
    </r>
    <r>
      <rPr>
        <b/>
        <sz val="12"/>
        <color indexed="30"/>
        <rFont val="Tahoma"/>
        <family val="2"/>
        <charset val="204"/>
      </rPr>
      <t xml:space="preserve">2 заход </t>
    </r>
  </si>
  <si>
    <r>
      <t xml:space="preserve">1/2 финала </t>
    </r>
    <r>
      <rPr>
        <b/>
        <sz val="10"/>
        <color indexed="30"/>
        <rFont val="Tahoma"/>
        <family val="2"/>
        <charset val="204"/>
      </rPr>
      <t>1 заход</t>
    </r>
  </si>
  <si>
    <r>
      <t xml:space="preserve">1/2 финала </t>
    </r>
    <r>
      <rPr>
        <b/>
        <sz val="10"/>
        <color indexed="30"/>
        <rFont val="Tahoma"/>
        <family val="2"/>
        <charset val="204"/>
      </rPr>
      <t>2 заход</t>
    </r>
  </si>
  <si>
    <r>
      <t>Отборочник</t>
    </r>
    <r>
      <rPr>
        <b/>
        <sz val="12"/>
        <color indexed="30"/>
        <rFont val="Tahoma"/>
        <family val="2"/>
        <charset val="204"/>
      </rPr>
      <t xml:space="preserve"> Переигровка</t>
    </r>
  </si>
  <si>
    <r>
      <rPr>
        <b/>
        <sz val="12"/>
        <rFont val="Tahoma"/>
        <family val="2"/>
        <charset val="204"/>
      </rPr>
      <t>1/2 финала</t>
    </r>
    <r>
      <rPr>
        <b/>
        <sz val="12"/>
        <color indexed="30"/>
        <rFont val="Tahoma"/>
        <family val="2"/>
        <charset val="204"/>
      </rPr>
      <t xml:space="preserve"> Переигровка</t>
    </r>
  </si>
  <si>
    <t>ФИНАЛ</t>
  </si>
  <si>
    <t>дор/игрок</t>
  </si>
  <si>
    <t xml:space="preserve">Коммерческий турнир </t>
  </si>
  <si>
    <t>Бурнаев Роман</t>
  </si>
  <si>
    <t>Демидов Кирилл</t>
  </si>
  <si>
    <t>Тулина Мария</t>
  </si>
  <si>
    <t>иванов</t>
  </si>
  <si>
    <t>1 игра</t>
  </si>
  <si>
    <t>2 игра</t>
  </si>
  <si>
    <t>дор</t>
  </si>
  <si>
    <t>игрок</t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</si>
  <si>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 xml:space="preserve">1 заход </t>
    </r>
  </si>
  <si>
    <r>
      <t xml:space="preserve">Отборочник </t>
    </r>
    <r>
      <rPr>
        <b/>
        <sz val="11"/>
        <color indexed="30"/>
        <rFont val="Tahoma"/>
        <family val="2"/>
        <charset val="204"/>
      </rPr>
      <t>1-й заход 12 человек</t>
    </r>
  </si>
  <si>
    <t>кол- во</t>
  </si>
  <si>
    <t>за 3 место</t>
  </si>
  <si>
    <t>3 игра</t>
  </si>
  <si>
    <t>21</t>
  </si>
  <si>
    <t>22</t>
  </si>
  <si>
    <t>23</t>
  </si>
  <si>
    <t>24</t>
  </si>
  <si>
    <t>25</t>
  </si>
  <si>
    <t>26</t>
  </si>
  <si>
    <t>1  дорожка</t>
  </si>
  <si>
    <r>
      <t>Отборочник 2</t>
    </r>
    <r>
      <rPr>
        <b/>
        <sz val="11"/>
        <color indexed="30"/>
        <rFont val="Tahoma"/>
        <family val="2"/>
        <charset val="204"/>
      </rPr>
      <t>-й заход 12 человек</t>
    </r>
  </si>
  <si>
    <t>27</t>
  </si>
  <si>
    <r>
      <t>Отборочник 3</t>
    </r>
    <r>
      <rPr>
        <b/>
        <sz val="11"/>
        <color indexed="30"/>
        <rFont val="Tahoma"/>
        <family val="2"/>
        <charset val="204"/>
      </rPr>
      <t>-й заход 3 человека</t>
    </r>
  </si>
  <si>
    <t>Фатаев Назим</t>
  </si>
  <si>
    <t>Cинякова Ирина</t>
  </si>
  <si>
    <r>
      <t>Отборочник</t>
    </r>
    <r>
      <rPr>
        <b/>
        <sz val="11"/>
        <color indexed="30"/>
        <rFont val="Tahoma"/>
        <family val="2"/>
        <charset val="204"/>
      </rPr>
      <t xml:space="preserve"> Переигровка</t>
    </r>
    <r>
      <rPr>
        <b/>
        <sz val="11"/>
        <rFont val="Tahoma"/>
        <family val="2"/>
        <charset val="204"/>
      </rPr>
      <t xml:space="preserve"> 1 заход</t>
    </r>
  </si>
  <si>
    <r>
      <t>Отборочник</t>
    </r>
    <r>
      <rPr>
        <b/>
        <sz val="11"/>
        <color indexed="30"/>
        <rFont val="Tahoma"/>
        <family val="2"/>
        <charset val="204"/>
      </rPr>
      <t xml:space="preserve"> Переигровка</t>
    </r>
    <r>
      <rPr>
        <b/>
        <sz val="11"/>
        <rFont val="Tahoma"/>
        <family val="2"/>
        <charset val="204"/>
      </rPr>
      <t xml:space="preserve"> 2 заход</t>
    </r>
  </si>
  <si>
    <t>4/3</t>
  </si>
  <si>
    <t>3/4</t>
  </si>
  <si>
    <t>1/2</t>
  </si>
  <si>
    <t>2/1</t>
  </si>
  <si>
    <t>1/8</t>
  </si>
  <si>
    <t>1/4</t>
  </si>
  <si>
    <t>за 1 место (до 2-х побед)</t>
  </si>
  <si>
    <t>отбор</t>
  </si>
  <si>
    <t>средний</t>
  </si>
  <si>
    <t>2 победы</t>
  </si>
  <si>
    <t>финал</t>
  </si>
  <si>
    <t>1 победа</t>
  </si>
  <si>
    <t>Cитников Алексей</t>
  </si>
  <si>
    <t>2. 1/8 финала (16 человек):</t>
  </si>
  <si>
    <t>СУРОВЦЕВ Александр</t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</si>
  <si>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>2 зах</t>
    </r>
    <r>
      <rPr>
        <b/>
        <sz val="11"/>
        <color indexed="30"/>
        <rFont val="Tahoma"/>
        <family val="2"/>
        <charset val="204"/>
      </rPr>
      <t xml:space="preserve">од </t>
    </r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</si>
  <si>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>3 захо</t>
    </r>
    <r>
      <rPr>
        <b/>
        <sz val="11"/>
        <color indexed="30"/>
        <rFont val="Tahoma"/>
        <family val="2"/>
        <charset val="204"/>
      </rPr>
      <t xml:space="preserve">д </t>
    </r>
  </si>
  <si>
    <r>
      <rPr>
        <b/>
        <i/>
        <sz val="11"/>
        <rFont val="Tahoma"/>
        <family val="2"/>
        <charset val="204"/>
      </rPr>
      <t>1/8 финала</t>
    </r>
    <r>
      <rPr>
        <b/>
        <i/>
        <sz val="11"/>
        <color indexed="30"/>
        <rFont val="Tahoma"/>
        <family val="2"/>
        <charset val="204"/>
      </rPr>
      <t xml:space="preserve"> 1 заход</t>
    </r>
  </si>
  <si>
    <r>
      <rPr>
        <b/>
        <i/>
        <sz val="11"/>
        <rFont val="Tahoma"/>
        <family val="2"/>
        <charset val="204"/>
      </rPr>
      <t>1/8 финала</t>
    </r>
    <r>
      <rPr>
        <b/>
        <i/>
        <sz val="11"/>
        <color indexed="30"/>
        <rFont val="Tahoma"/>
        <family val="2"/>
        <charset val="204"/>
      </rPr>
      <t xml:space="preserve"> 2 заход</t>
    </r>
  </si>
  <si>
    <t>3. 1/4 финала (8 человек):</t>
  </si>
  <si>
    <t>4. 1/2 финала (4 человека):</t>
  </si>
  <si>
    <t>2/3</t>
  </si>
  <si>
    <t>3/2</t>
  </si>
  <si>
    <t>за 1 место</t>
  </si>
  <si>
    <t>5. Финал:</t>
  </si>
  <si>
    <t>3/2/3</t>
  </si>
  <si>
    <t>сумма побед</t>
  </si>
  <si>
    <t>Результат Отборочных игр</t>
  </si>
  <si>
    <t>Ф.И.О.</t>
  </si>
  <si>
    <t>6. Результат Соревнований:</t>
  </si>
  <si>
    <t>Коммерческий турнир 24 февраля 2020 года.</t>
  </si>
  <si>
    <t>Ткачев Владимир</t>
  </si>
  <si>
    <t>Быков Алексей</t>
  </si>
  <si>
    <t>Тулин Евгений</t>
  </si>
  <si>
    <t>Беседина Елена</t>
  </si>
  <si>
    <t>Чёрный Сергей</t>
  </si>
  <si>
    <t>Январь</t>
  </si>
  <si>
    <t>Март</t>
  </si>
  <si>
    <t>Апрель</t>
  </si>
  <si>
    <t>Июнь</t>
  </si>
  <si>
    <t>Июль</t>
  </si>
  <si>
    <t>Август</t>
  </si>
  <si>
    <t>Сентябрь</t>
  </si>
  <si>
    <t>Октябрь</t>
  </si>
  <si>
    <t>Ноябрь</t>
  </si>
  <si>
    <t>макс</t>
  </si>
  <si>
    <t>мин</t>
  </si>
  <si>
    <t>"Добро пожаловать в команду"</t>
  </si>
  <si>
    <r>
      <rPr>
        <b/>
        <sz val="10"/>
        <color indexed="30"/>
        <rFont val="Tahoma"/>
        <family val="2"/>
        <charset val="204"/>
      </rPr>
      <t>Лучший</t>
    </r>
    <r>
      <rPr>
        <sz val="10"/>
        <color indexed="30"/>
        <rFont val="Tahoma"/>
        <family val="2"/>
        <charset val="204"/>
      </rPr>
      <t xml:space="preserve"> результат в одной партии среди мужчин 248</t>
    </r>
  </si>
  <si>
    <r>
      <rPr>
        <b/>
        <sz val="10"/>
        <color indexed="60"/>
        <rFont val="Tahoma"/>
        <family val="2"/>
        <charset val="204"/>
      </rPr>
      <t>Лучший</t>
    </r>
    <r>
      <rPr>
        <sz val="10"/>
        <color indexed="60"/>
        <rFont val="Tahoma"/>
        <family val="2"/>
        <charset val="204"/>
      </rPr>
      <t xml:space="preserve"> результат в одной партии среди женщины 235</t>
    </r>
  </si>
  <si>
    <r>
      <t xml:space="preserve">Лучший средний </t>
    </r>
    <r>
      <rPr>
        <sz val="10"/>
        <color indexed="62"/>
        <rFont val="Tahoma"/>
        <family val="2"/>
        <charset val="204"/>
      </rPr>
      <t>результат среди мужчин</t>
    </r>
  </si>
  <si>
    <t>"Победитель этапа" в рейтинговом турнире 2020 года</t>
  </si>
  <si>
    <t>Победитель в номинации "Лучший результат в одной партии" 2020 года</t>
  </si>
  <si>
    <t xml:space="preserve">За волю к победе (Минимальный 81) </t>
  </si>
  <si>
    <t xml:space="preserve">За волю к победе (Минимальный 85) </t>
  </si>
  <si>
    <t>SOUR APPLE «квашеное яблоко»</t>
  </si>
  <si>
    <r>
      <t xml:space="preserve">Лучший средний </t>
    </r>
    <r>
      <rPr>
        <sz val="10"/>
        <color indexed="60"/>
        <rFont val="Tahoma"/>
        <family val="2"/>
        <charset val="204"/>
      </rPr>
      <t>результат среди женщин</t>
    </r>
    <r>
      <rPr>
        <b/>
        <sz val="10"/>
        <color indexed="60"/>
        <rFont val="Tahoma"/>
        <family val="2"/>
        <charset val="204"/>
      </rPr>
      <t/>
    </r>
  </si>
  <si>
    <t xml:space="preserve">Самый дисциплинированный участник турнира 2020 года </t>
  </si>
  <si>
    <r>
      <t>Дважды</t>
    </r>
    <r>
      <rPr>
        <sz val="10"/>
        <color indexed="56"/>
        <rFont val="Tahoma"/>
        <family val="2"/>
        <charset val="204"/>
      </rPr>
      <t xml:space="preserve"> "Победитель этапа" в рейтинговом турнире 2020 года,</t>
    </r>
  </si>
  <si>
    <r>
      <rPr>
        <b/>
        <sz val="10"/>
        <color indexed="30"/>
        <rFont val="Tahoma"/>
        <family val="2"/>
        <charset val="204"/>
      </rPr>
      <t xml:space="preserve">Трижды </t>
    </r>
    <r>
      <rPr>
        <sz val="10"/>
        <color indexed="30"/>
        <rFont val="Tahoma"/>
        <family val="2"/>
        <charset val="204"/>
      </rPr>
      <t>победитель номинации "Лучший результат в одной партии"</t>
    </r>
  </si>
  <si>
    <t>Игра 5</t>
  </si>
  <si>
    <t>Игра 6</t>
  </si>
  <si>
    <t>Игра 7</t>
  </si>
  <si>
    <t>Игра 8</t>
  </si>
  <si>
    <t>Результат</t>
  </si>
  <si>
    <t>Абсолютный чемпион</t>
  </si>
  <si>
    <t>1 место</t>
  </si>
  <si>
    <t>2 место</t>
  </si>
  <si>
    <t>3 место</t>
  </si>
  <si>
    <r>
      <rPr>
        <b/>
        <sz val="10"/>
        <color indexed="60"/>
        <rFont val="Tahoma"/>
        <family val="2"/>
        <charset val="204"/>
      </rPr>
      <t>Трижды</t>
    </r>
    <r>
      <rPr>
        <sz val="10"/>
        <color indexed="60"/>
        <rFont val="Tahoma"/>
        <family val="2"/>
        <charset val="204"/>
      </rPr>
      <t xml:space="preserve"> победитель номинации "Лучший результат в одной партии"</t>
    </r>
  </si>
  <si>
    <r>
      <rPr>
        <b/>
        <sz val="10"/>
        <color indexed="60"/>
        <rFont val="Tahoma"/>
        <family val="2"/>
        <charset val="204"/>
      </rPr>
      <t>Дважды</t>
    </r>
    <r>
      <rPr>
        <sz val="10"/>
        <color indexed="60"/>
        <rFont val="Tahoma"/>
        <family val="2"/>
        <charset val="204"/>
      </rPr>
      <t xml:space="preserve"> "Победитель этапа" в рейтинговом турнире 2020 года</t>
    </r>
    <r>
      <rPr>
        <b/>
        <sz val="10"/>
        <color indexed="60"/>
        <rFont val="Tahoma"/>
        <family val="2"/>
        <charset val="204"/>
      </rPr>
      <t/>
    </r>
  </si>
  <si>
    <r>
      <rPr>
        <b/>
        <sz val="10"/>
        <color indexed="60"/>
        <rFont val="Tahoma"/>
        <family val="2"/>
        <charset val="204"/>
      </rPr>
      <t>Дважды</t>
    </r>
    <r>
      <rPr>
        <sz val="10"/>
        <color indexed="60"/>
        <rFont val="Tahoma"/>
        <family val="2"/>
        <charset val="204"/>
      </rPr>
      <t xml:space="preserve"> "Победитель этапа" в рейтинговом турнире 2020 года</t>
    </r>
  </si>
  <si>
    <t>Чемпионы г. Норильска по спортивному боулингу 2020 года</t>
  </si>
  <si>
    <t xml:space="preserve">Проверила на совпадения по тройкам, </t>
  </si>
  <si>
    <t>а так же на смену играков , чтоб каждый отыграл по разу как 1-й,2-й,3-й)</t>
  </si>
  <si>
    <t>1.2,3</t>
  </si>
  <si>
    <t>4,5,6</t>
  </si>
  <si>
    <t>9,7,8</t>
  </si>
  <si>
    <t>12,10,11</t>
  </si>
  <si>
    <t>1,2,3</t>
  </si>
  <si>
    <t>4,1,2</t>
  </si>
  <si>
    <t>5,1,2</t>
  </si>
  <si>
    <t>6,1,2</t>
  </si>
  <si>
    <t>8,1,2</t>
  </si>
  <si>
    <t>9,1,2</t>
  </si>
  <si>
    <t>10,1,2</t>
  </si>
  <si>
    <t>11,1,2</t>
  </si>
  <si>
    <t>12,1,2</t>
  </si>
  <si>
    <t>4,1,3</t>
  </si>
  <si>
    <t>5,1,3</t>
  </si>
  <si>
    <t>6,1,3</t>
  </si>
  <si>
    <t>7,1,3</t>
  </si>
  <si>
    <t>8,1,3</t>
  </si>
  <si>
    <t>9,1,3</t>
  </si>
  <si>
    <t>10,1,3</t>
  </si>
  <si>
    <t>11,1,3</t>
  </si>
  <si>
    <t>12,1,3</t>
  </si>
  <si>
    <t>12,4,9</t>
  </si>
  <si>
    <t>10,1,7</t>
  </si>
  <si>
    <t>11,2,5</t>
  </si>
  <si>
    <t>8,3,6</t>
  </si>
  <si>
    <t>5,1,4</t>
  </si>
  <si>
    <t>6,1,4</t>
  </si>
  <si>
    <t>7,1,4</t>
  </si>
  <si>
    <t>9,1,4</t>
  </si>
  <si>
    <t>10,1,4</t>
  </si>
  <si>
    <t>12,1,4</t>
  </si>
  <si>
    <t>6,1,5</t>
  </si>
  <si>
    <t>7,1,5</t>
  </si>
  <si>
    <t>8,1,5</t>
  </si>
  <si>
    <t>10,1,5</t>
  </si>
  <si>
    <t>11,1,5</t>
  </si>
  <si>
    <t>12,1,5</t>
  </si>
  <si>
    <t>11,6,7</t>
  </si>
  <si>
    <t>12,2,8</t>
  </si>
  <si>
    <t>10,3,4</t>
  </si>
  <si>
    <t>9,1,5</t>
  </si>
  <si>
    <t>7,1,6</t>
  </si>
  <si>
    <t>8,1,6</t>
  </si>
  <si>
    <t>9,1,6</t>
  </si>
  <si>
    <t>10,1,6</t>
  </si>
  <si>
    <t>11,1,6</t>
  </si>
  <si>
    <t>8,1,7</t>
  </si>
  <si>
    <t>9,1,7</t>
  </si>
  <si>
    <t>11,1,7</t>
  </si>
  <si>
    <t>12,1,7</t>
  </si>
  <si>
    <t>10,5,8</t>
  </si>
  <si>
    <t>11,3,9</t>
  </si>
  <si>
    <t>12,1,6</t>
  </si>
  <si>
    <t>7,2,4</t>
  </si>
  <si>
    <t>9,1,8</t>
  </si>
  <si>
    <t>10,1,8</t>
  </si>
  <si>
    <t>12,1,8</t>
  </si>
  <si>
    <t>10,1,9</t>
  </si>
  <si>
    <t>11,1,9</t>
  </si>
  <si>
    <t>12,1,9</t>
  </si>
  <si>
    <t>9,2,6</t>
  </si>
  <si>
    <t>12,4,10</t>
  </si>
  <si>
    <t>7,3,5</t>
  </si>
  <si>
    <t>11,1,8</t>
  </si>
  <si>
    <t>11,1,10</t>
  </si>
  <si>
    <t>12,1,10</t>
  </si>
  <si>
    <t>12,1,11</t>
  </si>
  <si>
    <t>12,5,7</t>
  </si>
  <si>
    <t>9,3,8</t>
  </si>
  <si>
    <t>11,1,4</t>
  </si>
  <si>
    <t>10,2,6</t>
  </si>
  <si>
    <t>4,2,3</t>
  </si>
  <si>
    <t>5,2,3</t>
  </si>
  <si>
    <t>6,2,3</t>
  </si>
  <si>
    <t>7,2,3</t>
  </si>
  <si>
    <t>8,2,3</t>
  </si>
  <si>
    <t>9,2,3</t>
  </si>
  <si>
    <t>10,2,3</t>
  </si>
  <si>
    <t>11,2,3</t>
  </si>
  <si>
    <t>12,2,3</t>
  </si>
  <si>
    <t>5,2,4</t>
  </si>
  <si>
    <t>6,2,4</t>
  </si>
  <si>
    <t>8,2,4</t>
  </si>
  <si>
    <t>9,2,4</t>
  </si>
  <si>
    <t>10,2,4</t>
  </si>
  <si>
    <t>11,2,4</t>
  </si>
  <si>
    <t>12,2,4</t>
  </si>
  <si>
    <t>8,1,4</t>
  </si>
  <si>
    <t>11,5,6</t>
  </si>
  <si>
    <t>10,2,9</t>
  </si>
  <si>
    <t>12,3,7</t>
  </si>
  <si>
    <t>6,2,5</t>
  </si>
  <si>
    <t>7,2,5</t>
  </si>
  <si>
    <t>8,2,5</t>
  </si>
  <si>
    <t>9,2,5</t>
  </si>
  <si>
    <t>10,2,5</t>
  </si>
  <si>
    <t>12,2,5</t>
  </si>
  <si>
    <t>7,2,6</t>
  </si>
  <si>
    <t>8,2,6</t>
  </si>
  <si>
    <t>11,2,6</t>
  </si>
  <si>
    <t>12,2,6</t>
  </si>
  <si>
    <t>11,3,10</t>
  </si>
  <si>
    <t>7,1,2</t>
  </si>
  <si>
    <t>12,6,8</t>
  </si>
  <si>
    <t>9,4,5</t>
  </si>
  <si>
    <t>8,2,7</t>
  </si>
  <si>
    <t>9,2,7</t>
  </si>
  <si>
    <t>10,2,7</t>
  </si>
  <si>
    <t>11,2,7</t>
  </si>
  <si>
    <t>12,2,7</t>
  </si>
  <si>
    <t>9,2,8</t>
  </si>
  <si>
    <t>10,2,8</t>
  </si>
  <si>
    <t>11,2,8</t>
  </si>
  <si>
    <t>11,2,9</t>
  </si>
  <si>
    <t>12,2,9</t>
  </si>
  <si>
    <t>11,2,10</t>
  </si>
  <si>
    <t>12,2,10</t>
  </si>
  <si>
    <t>12,2,11</t>
  </si>
  <si>
    <t>5,3,4</t>
  </si>
  <si>
    <t>6,3,4</t>
  </si>
  <si>
    <t>7,3,4</t>
  </si>
  <si>
    <t>8,3,4</t>
  </si>
  <si>
    <t>9,3,4</t>
  </si>
  <si>
    <t>11,3,4</t>
  </si>
  <si>
    <t>12,3,4</t>
  </si>
  <si>
    <t>6,3,5</t>
  </si>
  <si>
    <t>8,3,5</t>
  </si>
  <si>
    <t>9,3,5</t>
  </si>
  <si>
    <t>10,3,5</t>
  </si>
  <si>
    <t>11,3,5</t>
  </si>
  <si>
    <t>12,3,5</t>
  </si>
  <si>
    <t>7,3,6</t>
  </si>
  <si>
    <t>9,3,6</t>
  </si>
  <si>
    <t>10,3,6</t>
  </si>
  <si>
    <t>11,3,6</t>
  </si>
  <si>
    <t>12,3,6</t>
  </si>
  <si>
    <t>8,3,7</t>
  </si>
  <si>
    <t>9,3,7</t>
  </si>
  <si>
    <t>10,3,7</t>
  </si>
  <si>
    <t>11,3,7</t>
  </si>
  <si>
    <t>10,3,8</t>
  </si>
  <si>
    <t>11,3,8</t>
  </si>
  <si>
    <t>12,3,8</t>
  </si>
  <si>
    <t>10,3,9</t>
  </si>
  <si>
    <t>12,3,9</t>
  </si>
  <si>
    <t>12,3,10</t>
  </si>
  <si>
    <t>12,3,11</t>
  </si>
  <si>
    <t>6,4,5</t>
  </si>
  <si>
    <t>7,4,5</t>
  </si>
  <si>
    <t>8,4,5</t>
  </si>
  <si>
    <t>10,4,5</t>
  </si>
  <si>
    <t>11,4,5</t>
  </si>
  <si>
    <t>12,4,5</t>
  </si>
  <si>
    <t>7,4,6</t>
  </si>
  <si>
    <t>8,4,6</t>
  </si>
  <si>
    <t>9,4,6</t>
  </si>
  <si>
    <t>10,4,6</t>
  </si>
  <si>
    <t>11,4,6</t>
  </si>
  <si>
    <t>12,4,6</t>
  </si>
  <si>
    <t>8,4,7</t>
  </si>
  <si>
    <t>9,4,7</t>
  </si>
  <si>
    <t>10,4,7</t>
  </si>
  <si>
    <t>11,4,7</t>
  </si>
  <si>
    <t>12,4,7</t>
  </si>
  <si>
    <t>9,4,8</t>
  </si>
  <si>
    <t>10,4,8</t>
  </si>
  <si>
    <t>11,4,8</t>
  </si>
  <si>
    <t>12,4,8</t>
  </si>
  <si>
    <t>10,4,9</t>
  </si>
  <si>
    <t>11,4,9</t>
  </si>
  <si>
    <t>11,4,10</t>
  </si>
  <si>
    <t>12,4,11</t>
  </si>
  <si>
    <t>7,5,6</t>
  </si>
  <si>
    <t>8,5,6</t>
  </si>
  <si>
    <t>9,5,6</t>
  </si>
  <si>
    <t>10,5,6</t>
  </si>
  <si>
    <t>12,5,6</t>
  </si>
  <si>
    <t>8,5,7</t>
  </si>
  <si>
    <t>9,5,7</t>
  </si>
  <si>
    <t>10,5,7</t>
  </si>
  <si>
    <t>11,5,7</t>
  </si>
  <si>
    <t>9,5,8</t>
  </si>
  <si>
    <t>11,5,8</t>
  </si>
  <si>
    <t>12,5,8</t>
  </si>
  <si>
    <t>10,5,9</t>
  </si>
  <si>
    <t>11,5,9</t>
  </si>
  <si>
    <t>12,5,9</t>
  </si>
  <si>
    <t>11,5,10</t>
  </si>
  <si>
    <t>12,5,10</t>
  </si>
  <si>
    <t>12,5,11</t>
  </si>
  <si>
    <t>8,6,7</t>
  </si>
  <si>
    <t>9,6,7</t>
  </si>
  <si>
    <t>10,6,7</t>
  </si>
  <si>
    <t>12,6,7</t>
  </si>
  <si>
    <t>9,6,8</t>
  </si>
  <si>
    <t>10,6,8</t>
  </si>
  <si>
    <t>11,6,8</t>
  </si>
  <si>
    <t>10,6,9</t>
  </si>
  <si>
    <t>11,6,9</t>
  </si>
  <si>
    <t>12,6,9</t>
  </si>
  <si>
    <t>11,6,10</t>
  </si>
  <si>
    <t>12,6,10</t>
  </si>
  <si>
    <t>12,6,11</t>
  </si>
  <si>
    <t>10,7,8</t>
  </si>
  <si>
    <t>11,7,8</t>
  </si>
  <si>
    <t>12,7,8</t>
  </si>
  <si>
    <t>10,7,9</t>
  </si>
  <si>
    <t>11,7,9</t>
  </si>
  <si>
    <t>12,7,9</t>
  </si>
  <si>
    <t>11,7,10</t>
  </si>
  <si>
    <t>12,7,10</t>
  </si>
  <si>
    <t>12,7,11</t>
  </si>
  <si>
    <t>10,8,9</t>
  </si>
  <si>
    <t>11,8,9</t>
  </si>
  <si>
    <t>12,8,9</t>
  </si>
  <si>
    <t>11,8,10</t>
  </si>
  <si>
    <t>12,8,10</t>
  </si>
  <si>
    <t>12,8,11</t>
  </si>
  <si>
    <t>11,9,10</t>
  </si>
  <si>
    <t>12,9,10</t>
  </si>
  <si>
    <t>12,9,11</t>
  </si>
  <si>
    <t>1. Куклин Игорь</t>
  </si>
  <si>
    <t>2. Ситников Алексей</t>
  </si>
  <si>
    <t>3. Ермолаев Кирилл</t>
  </si>
  <si>
    <t>4. Чёрный Сергей</t>
  </si>
  <si>
    <t>5. Гамов Евгений</t>
  </si>
  <si>
    <t>6. Захаров Андрей</t>
  </si>
  <si>
    <t>7. Пушкарев Александр</t>
  </si>
  <si>
    <t>8. Постоенко Андрей</t>
  </si>
  <si>
    <t>9. Женихова Евгения</t>
  </si>
  <si>
    <t>10. Клюева Наталья</t>
  </si>
  <si>
    <t>11. Шенцев Сергей</t>
  </si>
  <si>
    <t>12. Дикушникова Ольга</t>
  </si>
  <si>
    <t>дор/ игрок</t>
  </si>
  <si>
    <t>Степанов Андрей</t>
  </si>
  <si>
    <t>17 января 2021 года</t>
  </si>
  <si>
    <t>+2 при среднем 200</t>
  </si>
  <si>
    <t>Солонкова Екатерина</t>
  </si>
  <si>
    <t>Горланова Анастасия</t>
  </si>
  <si>
    <t>Лучший результат в одной игре</t>
  </si>
  <si>
    <t>Чемпионат города Норильска по боулингу</t>
  </si>
  <si>
    <t>Доп. Очки</t>
  </si>
  <si>
    <t>14 февраля 2021 года</t>
  </si>
  <si>
    <t>Доп. очки</t>
  </si>
  <si>
    <t>Солонков Владимир</t>
  </si>
  <si>
    <t>Фамилия, имя</t>
  </si>
  <si>
    <t>Носырев Денис</t>
  </si>
  <si>
    <t>232</t>
  </si>
  <si>
    <t>54,3</t>
  </si>
  <si>
    <t>205</t>
  </si>
  <si>
    <t>2021 года.</t>
  </si>
  <si>
    <t>21 марта 2021 года</t>
  </si>
  <si>
    <t>Сейфулаев Владимир</t>
  </si>
  <si>
    <t>Котов Валерий</t>
  </si>
  <si>
    <t xml:space="preserve">12 лучших игроков по итогам Чемпионата принимают участие в турнире за звание 
Абсолютного чемпиона города Норильска по спортивному боулингу </t>
  </si>
  <si>
    <t>181</t>
  </si>
  <si>
    <t>217</t>
  </si>
  <si>
    <t>54,8</t>
  </si>
  <si>
    <t>54,7</t>
  </si>
  <si>
    <t>Фамилия, имя игрока</t>
  </si>
  <si>
    <t xml:space="preserve">  18 апреля 2021  года</t>
  </si>
  <si>
    <t>56,4</t>
  </si>
  <si>
    <t>211</t>
  </si>
  <si>
    <t>53,7</t>
  </si>
  <si>
    <t>190</t>
  </si>
  <si>
    <t>212</t>
  </si>
  <si>
    <t>61,5</t>
  </si>
  <si>
    <t>64,6</t>
  </si>
  <si>
    <t>233</t>
  </si>
  <si>
    <t>Примечание:</t>
  </si>
  <si>
    <t>В таблице сумма посчитана с учётом гандикапа +24 очка, результат игрока без учёта гандикапа составляет 591 очко. В соответствии с п.4.1.10 Положения о проведении Чемпионата города Норильска по боулингу дополнительные 2 очка к рейтинговым очкам не начисляются.</t>
  </si>
  <si>
    <t xml:space="preserve">  16 мая 2021  года</t>
  </si>
  <si>
    <t xml:space="preserve">  20 июня 2021  года</t>
  </si>
  <si>
    <t>62,7</t>
  </si>
  <si>
    <t>256</t>
  </si>
  <si>
    <t>56,7</t>
  </si>
  <si>
    <t>209</t>
  </si>
  <si>
    <t xml:space="preserve">  11 июля 2021  года</t>
  </si>
  <si>
    <t>59.9</t>
  </si>
  <si>
    <t>225</t>
  </si>
  <si>
    <t>58.4</t>
  </si>
  <si>
    <t>214</t>
  </si>
  <si>
    <t xml:space="preserve">  15 августа 2021  года</t>
  </si>
  <si>
    <t>Головинский Роман</t>
  </si>
  <si>
    <t>Хрипунова Елена</t>
  </si>
  <si>
    <t>58,3</t>
  </si>
  <si>
    <t>224</t>
  </si>
  <si>
    <t>58,8</t>
  </si>
  <si>
    <t>Чемпионата города Норильска по боулингу</t>
  </si>
  <si>
    <t xml:space="preserve">  19 сентября 2021  года</t>
  </si>
  <si>
    <t>Пушкарёв Александр</t>
  </si>
  <si>
    <t>59,9</t>
  </si>
  <si>
    <t>215</t>
  </si>
  <si>
    <t>66,3</t>
  </si>
  <si>
    <t>241</t>
  </si>
  <si>
    <t xml:space="preserve">  17 октября 2021  года</t>
  </si>
  <si>
    <t>62,9</t>
  </si>
  <si>
    <t>270</t>
  </si>
  <si>
    <t>58,5</t>
  </si>
  <si>
    <t>191</t>
  </si>
  <si>
    <t xml:space="preserve">  21 ноября 2021  года</t>
  </si>
  <si>
    <t>63,1</t>
  </si>
  <si>
    <t>221</t>
  </si>
  <si>
    <t>58,9</t>
  </si>
  <si>
    <t>204</t>
  </si>
  <si>
    <t>Игра 9</t>
  </si>
  <si>
    <t>Игра 10</t>
  </si>
  <si>
    <t>Игра 11</t>
  </si>
  <si>
    <t>Игра 12</t>
  </si>
  <si>
    <t>турнир за звание Абсолютного чемпиона города Норильска</t>
  </si>
  <si>
    <t>12 декабря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</si>
</sst>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4" x14ac:knownFonts="1">
    <font>
      <sz val="10"/>
      <name val="Arial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6"/>
      <name val="Monotype Corsiva"/>
      <family val="4"/>
      <charset val="204"/>
    </font>
    <font>
      <i/>
      <sz val="11"/>
      <name val="Arial"/>
      <family val="2"/>
      <charset val="204"/>
    </font>
    <font>
      <sz val="10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b/>
      <sz val="10"/>
      <name val="Tahoma"/>
      <family val="2"/>
      <charset val="204"/>
    </font>
    <font>
      <sz val="12"/>
      <name val="Segoe Print"/>
      <charset val="204"/>
    </font>
    <font>
      <sz val="10"/>
      <name val="Segoe Print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4"/>
      <name val="Tahoma"/>
      <family val="2"/>
      <charset val="204"/>
    </font>
    <font>
      <b/>
      <sz val="12"/>
      <color indexed="30"/>
      <name val="Tahoma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1"/>
      <color indexed="30"/>
      <name val="Tahoma"/>
      <family val="2"/>
      <charset val="204"/>
    </font>
    <font>
      <sz val="11"/>
      <color indexed="30"/>
      <name val="Tahoma"/>
      <family val="2"/>
      <charset val="204"/>
    </font>
    <font>
      <sz val="11"/>
      <name val="Arial"/>
      <family val="2"/>
      <charset val="204"/>
    </font>
    <font>
      <b/>
      <sz val="10"/>
      <color indexed="30"/>
      <name val="Tahoma"/>
      <family val="2"/>
      <charset val="204"/>
    </font>
    <font>
      <i/>
      <sz val="12"/>
      <name val="Tahoma"/>
      <family val="2"/>
      <charset val="204"/>
    </font>
    <font>
      <b/>
      <i/>
      <sz val="12"/>
      <name val="Tahoma"/>
      <family val="2"/>
      <charset val="204"/>
    </font>
    <font>
      <b/>
      <i/>
      <sz val="11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</font>
    <font>
      <sz val="11"/>
      <name val="Tahoma"/>
      <family val="2"/>
    </font>
    <font>
      <b/>
      <i/>
      <sz val="11"/>
      <color indexed="30"/>
      <name val="Tahoma"/>
      <family val="2"/>
      <charset val="204"/>
    </font>
    <font>
      <b/>
      <sz val="16"/>
      <name val="Tahoma"/>
      <family val="2"/>
      <charset val="204"/>
    </font>
    <font>
      <sz val="10"/>
      <color indexed="60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56"/>
      <name val="Arial"/>
      <family val="2"/>
      <charset val="204"/>
    </font>
    <font>
      <sz val="14"/>
      <color indexed="60"/>
      <name val="Arial"/>
      <family val="2"/>
      <charset val="204"/>
    </font>
    <font>
      <b/>
      <sz val="16"/>
      <color indexed="30"/>
      <name val="Monotype Corsiva"/>
      <family val="4"/>
      <charset val="204"/>
    </font>
    <font>
      <b/>
      <sz val="10"/>
      <color indexed="30"/>
      <name val="Arial"/>
      <family val="2"/>
      <charset val="204"/>
    </font>
    <font>
      <b/>
      <sz val="16"/>
      <color indexed="56"/>
      <name val="Monotype Corsiva"/>
      <family val="4"/>
      <charset val="204"/>
    </font>
    <font>
      <sz val="14"/>
      <color indexed="30"/>
      <name val="Arial"/>
      <family val="2"/>
      <charset val="204"/>
    </font>
    <font>
      <sz val="10"/>
      <color indexed="30"/>
      <name val="Tahoma"/>
      <family val="2"/>
      <charset val="204"/>
    </font>
    <font>
      <sz val="10"/>
      <color indexed="60"/>
      <name val="Tahoma"/>
      <family val="2"/>
      <charset val="204"/>
    </font>
    <font>
      <b/>
      <sz val="12"/>
      <color indexed="56"/>
      <name val="Segoe Print"/>
      <charset val="204"/>
    </font>
    <font>
      <b/>
      <sz val="10"/>
      <color indexed="56"/>
      <name val="Segoe Print"/>
      <charset val="204"/>
    </font>
    <font>
      <b/>
      <i/>
      <sz val="12"/>
      <color indexed="60"/>
      <name val="Segoe Print"/>
      <charset val="204"/>
    </font>
    <font>
      <b/>
      <i/>
      <sz val="10"/>
      <color indexed="60"/>
      <name val="Segoe Print"/>
      <charset val="204"/>
    </font>
    <font>
      <b/>
      <sz val="16"/>
      <color indexed="10"/>
      <name val="Monotype Corsiva"/>
      <family val="4"/>
      <charset val="204"/>
    </font>
    <font>
      <b/>
      <sz val="16"/>
      <color indexed="36"/>
      <name val="Monotype Corsiva"/>
      <family val="4"/>
      <charset val="204"/>
    </font>
    <font>
      <b/>
      <sz val="16"/>
      <color indexed="57"/>
      <name val="Monotype Corsiva"/>
      <family val="4"/>
      <charset val="204"/>
    </font>
    <font>
      <b/>
      <sz val="10"/>
      <color indexed="56"/>
      <name val="Tahoma"/>
      <family val="2"/>
      <charset val="204"/>
    </font>
    <font>
      <sz val="10"/>
      <color indexed="56"/>
      <name val="Tahoma"/>
      <family val="2"/>
      <charset val="204"/>
    </font>
    <font>
      <b/>
      <sz val="10"/>
      <color indexed="17"/>
      <name val="Tahoma"/>
      <family val="2"/>
      <charset val="204"/>
    </font>
    <font>
      <b/>
      <sz val="10"/>
      <color indexed="60"/>
      <name val="Tahoma"/>
      <family val="2"/>
      <charset val="204"/>
    </font>
    <font>
      <b/>
      <sz val="10"/>
      <color indexed="30"/>
      <name val="Tahoma"/>
      <family val="2"/>
      <charset val="204"/>
    </font>
    <font>
      <sz val="12"/>
      <color indexed="56"/>
      <name val="Tahoma"/>
      <family val="2"/>
      <charset val="204"/>
    </font>
    <font>
      <b/>
      <sz val="11"/>
      <color indexed="56"/>
      <name val="Tahoma"/>
      <family val="2"/>
      <charset val="204"/>
    </font>
    <font>
      <sz val="12"/>
      <color indexed="60"/>
      <name val="Tahoma"/>
      <family val="2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2"/>
      <color indexed="30"/>
      <name val="Tahoma"/>
      <family val="2"/>
      <charset val="204"/>
    </font>
    <font>
      <sz val="10"/>
      <color indexed="30"/>
      <name val="Arial"/>
      <family val="2"/>
      <charset val="204"/>
    </font>
    <font>
      <b/>
      <sz val="12"/>
      <color indexed="56"/>
      <name val="Tahoma"/>
      <family val="2"/>
      <charset val="204"/>
    </font>
    <font>
      <sz val="14"/>
      <color indexed="56"/>
      <name val="Arial"/>
      <family val="2"/>
      <charset val="204"/>
    </font>
    <font>
      <sz val="12"/>
      <color indexed="30"/>
      <name val="Tahoma"/>
      <family val="2"/>
      <charset val="204"/>
    </font>
    <font>
      <b/>
      <sz val="14"/>
      <color indexed="30"/>
      <name val="Tahoma"/>
      <family val="2"/>
      <charset val="204"/>
    </font>
    <font>
      <b/>
      <sz val="14"/>
      <color indexed="17"/>
      <name val="Tahoma"/>
      <family val="2"/>
      <charset val="204"/>
    </font>
    <font>
      <b/>
      <sz val="14"/>
      <color indexed="36"/>
      <name val="Tahoma"/>
      <family val="2"/>
      <charset val="204"/>
    </font>
    <font>
      <b/>
      <sz val="14"/>
      <color indexed="60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indexed="30"/>
      <name val="Tahoma"/>
      <family val="2"/>
      <charset val="204"/>
    </font>
    <font>
      <sz val="11"/>
      <color indexed="60"/>
      <name val="Tahoma"/>
      <family val="2"/>
      <charset val="204"/>
    </font>
    <font>
      <sz val="11"/>
      <color indexed="56"/>
      <name val="Tahoma"/>
      <family val="2"/>
      <charset val="204"/>
    </font>
    <font>
      <b/>
      <i/>
      <sz val="11"/>
      <color indexed="10"/>
      <name val="Tahoma"/>
      <family val="2"/>
      <charset val="204"/>
    </font>
    <font>
      <sz val="11"/>
      <color indexed="30"/>
      <name val="Tahoma"/>
      <family val="2"/>
    </font>
    <font>
      <sz val="11"/>
      <color indexed="8"/>
      <name val="Tahoma"/>
      <family val="2"/>
    </font>
    <font>
      <b/>
      <sz val="16"/>
      <color indexed="17"/>
      <name val="Tahoma"/>
      <family val="2"/>
      <charset val="204"/>
    </font>
    <font>
      <i/>
      <sz val="11"/>
      <color indexed="56"/>
      <name val="Tahoma"/>
      <family val="2"/>
      <charset val="204"/>
    </font>
    <font>
      <b/>
      <i/>
      <sz val="11"/>
      <color indexed="36"/>
      <name val="Tahoma"/>
      <family val="2"/>
      <charset val="204"/>
    </font>
    <font>
      <b/>
      <i/>
      <sz val="11"/>
      <color indexed="36"/>
      <name val="Tahoma"/>
      <family val="2"/>
    </font>
    <font>
      <sz val="16"/>
      <color indexed="36"/>
      <name val="Tahoma"/>
      <family val="2"/>
      <charset val="204"/>
    </font>
    <font>
      <i/>
      <sz val="16"/>
      <color indexed="36"/>
      <name val="Tahoma"/>
      <family val="2"/>
      <charset val="204"/>
    </font>
    <font>
      <sz val="16"/>
      <color indexed="60"/>
      <name val="Tahoma"/>
      <family val="2"/>
      <charset val="204"/>
    </font>
    <font>
      <i/>
      <sz val="16"/>
      <color indexed="60"/>
      <name val="Tahoma"/>
      <family val="2"/>
      <charset val="204"/>
    </font>
    <font>
      <i/>
      <sz val="16"/>
      <color indexed="30"/>
      <name val="Tahoma"/>
      <family val="2"/>
      <charset val="204"/>
    </font>
    <font>
      <sz val="16"/>
      <color indexed="30"/>
      <name val="Tahoma"/>
      <family val="2"/>
    </font>
    <font>
      <b/>
      <sz val="16"/>
      <color indexed="30"/>
      <name val="Tahoma"/>
      <family val="2"/>
      <charset val="204"/>
    </font>
    <font>
      <sz val="16"/>
      <color indexed="30"/>
      <name val="Arial"/>
      <family val="2"/>
      <charset val="204"/>
    </font>
    <font>
      <b/>
      <sz val="16"/>
      <color indexed="60"/>
      <name val="Tahoma"/>
      <family val="2"/>
      <charset val="204"/>
    </font>
    <font>
      <b/>
      <sz val="16"/>
      <color indexed="36"/>
      <name val="Tahoma"/>
      <family val="2"/>
      <charset val="204"/>
    </font>
    <font>
      <b/>
      <i/>
      <sz val="16"/>
      <color indexed="56"/>
      <name val="Tahoma"/>
      <family val="2"/>
      <charset val="204"/>
    </font>
    <font>
      <b/>
      <sz val="16"/>
      <color indexed="56"/>
      <name val="Tahoma"/>
      <family val="2"/>
      <charset val="204"/>
    </font>
    <font>
      <b/>
      <sz val="11"/>
      <color indexed="36"/>
      <name val="Tahoma"/>
      <family val="2"/>
      <charset val="204"/>
    </font>
    <font>
      <b/>
      <sz val="11"/>
      <color indexed="60"/>
      <name val="Tahoma"/>
      <family val="2"/>
      <charset val="204"/>
    </font>
    <font>
      <b/>
      <sz val="11"/>
      <color indexed="30"/>
      <name val="Tahoma"/>
      <family val="2"/>
      <charset val="204"/>
    </font>
    <font>
      <b/>
      <sz val="11"/>
      <color indexed="17"/>
      <name val="Tahoma"/>
      <family val="2"/>
      <charset val="204"/>
    </font>
    <font>
      <sz val="11"/>
      <color indexed="8"/>
      <name val="Tahoma"/>
      <family val="2"/>
      <charset val="204"/>
    </font>
    <font>
      <sz val="16"/>
      <color indexed="56"/>
      <name val="Monotype Corsiva"/>
      <family val="4"/>
      <charset val="204"/>
    </font>
    <font>
      <b/>
      <sz val="11"/>
      <color indexed="17"/>
      <name val="Arial"/>
      <family val="2"/>
      <charset val="204"/>
    </font>
    <font>
      <b/>
      <i/>
      <sz val="11"/>
      <color indexed="30"/>
      <name val="Tahoma"/>
      <family val="2"/>
      <charset val="204"/>
    </font>
    <font>
      <b/>
      <i/>
      <sz val="12"/>
      <color indexed="36"/>
      <name val="Tahoma"/>
      <family val="2"/>
      <charset val="204"/>
    </font>
    <font>
      <b/>
      <i/>
      <sz val="11"/>
      <color indexed="60"/>
      <name val="Tahoma"/>
      <family val="2"/>
      <charset val="204"/>
    </font>
    <font>
      <b/>
      <sz val="10"/>
      <color indexed="60"/>
      <name val="Arial"/>
      <family val="2"/>
      <charset val="204"/>
    </font>
    <font>
      <b/>
      <sz val="10"/>
      <color indexed="36"/>
      <name val="Arial"/>
      <family val="2"/>
      <charset val="204"/>
    </font>
    <font>
      <i/>
      <sz val="11"/>
      <color indexed="56"/>
      <name val="Arial"/>
      <family val="2"/>
      <charset val="204"/>
    </font>
    <font>
      <b/>
      <i/>
      <sz val="11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i/>
      <sz val="11"/>
      <color indexed="60"/>
      <name val="Arial"/>
      <family val="2"/>
      <charset val="204"/>
    </font>
    <font>
      <b/>
      <i/>
      <sz val="11"/>
      <color indexed="60"/>
      <name val="Arial"/>
      <family val="2"/>
      <charset val="204"/>
    </font>
    <font>
      <b/>
      <sz val="8"/>
      <name val="Arial"/>
      <family val="2"/>
      <charset val="204"/>
    </font>
    <font>
      <sz val="10"/>
      <color indexed="62"/>
      <name val="Tahoma"/>
      <family val="2"/>
      <charset val="204"/>
    </font>
    <font>
      <b/>
      <sz val="9"/>
      <name val="Tahoma"/>
      <family val="2"/>
      <charset val="204"/>
    </font>
    <font>
      <b/>
      <i/>
      <sz val="9"/>
      <name val="Tahoma"/>
      <family val="2"/>
      <charset val="204"/>
    </font>
    <font>
      <b/>
      <sz val="16"/>
      <name val="Arial"/>
      <family val="2"/>
      <charset val="204"/>
    </font>
    <font>
      <sz val="9"/>
      <name val="Tahoma"/>
      <family val="2"/>
      <charset val="204"/>
    </font>
    <font>
      <sz val="9"/>
      <name val="Arial"/>
      <family val="2"/>
      <charset val="204"/>
    </font>
    <font>
      <b/>
      <sz val="10"/>
      <color rgb="FF329664"/>
      <name val="Arial"/>
      <family val="2"/>
      <charset val="204"/>
    </font>
    <font>
      <b/>
      <sz val="10"/>
      <color rgb="FF0000C0"/>
      <name val="Arial"/>
      <family val="2"/>
      <charset val="204"/>
    </font>
    <font>
      <sz val="14"/>
      <color rgb="FFC00000"/>
      <name val="Arial"/>
      <family val="2"/>
      <charset val="204"/>
    </font>
    <font>
      <sz val="10"/>
      <color rgb="FF0070C0"/>
      <name val="Tahoma"/>
      <family val="2"/>
      <charset val="204"/>
    </font>
    <font>
      <sz val="12"/>
      <color rgb="FF0070C0"/>
      <name val="Tahoma"/>
      <family val="2"/>
      <charset val="204"/>
    </font>
    <font>
      <sz val="10"/>
      <color rgb="FFC00000"/>
      <name val="Tahoma"/>
      <family val="2"/>
      <charset val="204"/>
    </font>
    <font>
      <sz val="12"/>
      <color rgb="FFC00000"/>
      <name val="Tahoma"/>
      <family val="2"/>
      <charset val="204"/>
    </font>
    <font>
      <b/>
      <sz val="10"/>
      <color rgb="FF7030A0"/>
      <name val="Tahoma"/>
      <family val="2"/>
      <charset val="204"/>
    </font>
    <font>
      <b/>
      <sz val="10"/>
      <color theme="3" tint="0.39997558519241921"/>
      <name val="Tahoma"/>
      <family val="2"/>
      <charset val="204"/>
    </font>
    <font>
      <b/>
      <sz val="10"/>
      <color rgb="FFC00000"/>
      <name val="Tahoma"/>
      <family val="2"/>
      <charset val="204"/>
    </font>
    <font>
      <sz val="11"/>
      <color rgb="FF0070C0"/>
      <name val="Tahoma"/>
      <family val="2"/>
      <charset val="204"/>
    </font>
    <font>
      <sz val="11"/>
      <color rgb="FFC00000"/>
      <name val="Tahoma"/>
      <family val="2"/>
      <charset val="204"/>
    </font>
    <font>
      <sz val="12"/>
      <color rgb="FFC00000"/>
      <name val="Arial"/>
      <family val="2"/>
      <charset val="204"/>
    </font>
    <font>
      <sz val="12"/>
      <color rgb="FF0070C0"/>
      <name val="Arial"/>
      <family val="2"/>
      <charset val="204"/>
    </font>
    <font>
      <sz val="14"/>
      <color rgb="FFFF0000"/>
      <name val="Arial"/>
      <family val="2"/>
      <charset val="204"/>
    </font>
    <font>
      <sz val="10"/>
      <color rgb="FF7030A0"/>
      <name val="Arial"/>
      <family val="2"/>
      <charset val="204"/>
    </font>
    <font>
      <i/>
      <sz val="11"/>
      <color rgb="FF002060"/>
      <name val="Arial"/>
      <family val="2"/>
      <charset val="204"/>
    </font>
    <font>
      <sz val="14"/>
      <color theme="9" tint="-0.499984740745262"/>
      <name val="Arial"/>
      <family val="2"/>
      <charset val="204"/>
    </font>
    <font>
      <sz val="14"/>
      <color rgb="FF002060"/>
      <name val="Arial"/>
      <family val="2"/>
      <charset val="204"/>
    </font>
    <font>
      <sz val="10"/>
      <color rgb="FFFF0000"/>
      <name val="Arial"/>
      <family val="2"/>
      <charset val="204"/>
    </font>
    <font>
      <sz val="14"/>
      <color theme="5" tint="-0.249977111117893"/>
      <name val="Arial"/>
      <family val="2"/>
      <charset val="204"/>
    </font>
    <font>
      <sz val="14"/>
      <color theme="3" tint="-0.249977111117893"/>
      <name val="Arial"/>
      <family val="2"/>
      <charset val="204"/>
    </font>
    <font>
      <b/>
      <sz val="14"/>
      <color rgb="FF7030A0"/>
      <name val="Monotype Corsiva"/>
      <family val="4"/>
      <charset val="204"/>
    </font>
    <font>
      <b/>
      <sz val="14"/>
      <color rgb="FF00B050"/>
      <name val="Monotype Corsiva"/>
      <family val="4"/>
      <charset val="204"/>
    </font>
    <font>
      <b/>
      <sz val="14"/>
      <color rgb="FF002060"/>
      <name val="Monotype Corsiva"/>
      <family val="4"/>
      <charset val="204"/>
    </font>
    <font>
      <b/>
      <sz val="14"/>
      <color theme="3" tint="0.39997558519241921"/>
      <name val="Monotype Corsiva"/>
      <family val="4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6"/>
      <color rgb="FF002060"/>
      <name val="Monotype Corsiva"/>
      <family val="4"/>
      <charset val="204"/>
    </font>
    <font>
      <b/>
      <sz val="16"/>
      <color theme="3" tint="0.39997558519241921"/>
      <name val="Monotype Corsiva"/>
      <family val="4"/>
      <charset val="204"/>
    </font>
    <font>
      <b/>
      <sz val="16"/>
      <color rgb="FF7030A0"/>
      <name val="Monotype Corsiva"/>
      <family val="4"/>
      <charset val="204"/>
    </font>
    <font>
      <b/>
      <sz val="16"/>
      <color rgb="FF00B050"/>
      <name val="Monotype Corsiva"/>
      <family val="4"/>
      <charset val="204"/>
    </font>
    <font>
      <b/>
      <i/>
      <sz val="12"/>
      <color rgb="FFFF0000"/>
      <name val="Tahoma"/>
      <family val="2"/>
      <charset val="204"/>
    </font>
    <font>
      <b/>
      <sz val="18"/>
      <color theme="4" tint="-0.499984740745262"/>
      <name val="Arial"/>
      <family val="2"/>
      <charset val="204"/>
    </font>
    <font>
      <b/>
      <i/>
      <sz val="18"/>
      <color theme="4" tint="-0.499984740745262"/>
      <name val="Arial"/>
      <family val="2"/>
      <charset val="204"/>
    </font>
    <font>
      <b/>
      <sz val="14"/>
      <color theme="4" tint="-0.499984740745262"/>
      <name val="Tahoma"/>
      <family val="2"/>
      <charset val="204"/>
    </font>
    <font>
      <b/>
      <i/>
      <sz val="12"/>
      <color theme="3" tint="-0.249977111117893"/>
      <name val="Tahoma"/>
      <family val="2"/>
      <charset val="204"/>
    </font>
    <font>
      <b/>
      <i/>
      <sz val="12"/>
      <color rgb="FFC00000"/>
      <name val="Tahoma"/>
      <family val="2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DD6E7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rgb="FFFFFACD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2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57"/>
      </right>
      <top/>
      <bottom style="thin">
        <color indexed="64"/>
      </bottom>
      <diagonal/>
    </border>
    <border>
      <left style="thick">
        <color indexed="57"/>
      </left>
      <right/>
      <top/>
      <bottom/>
      <diagonal/>
    </border>
    <border>
      <left/>
      <right style="thick">
        <color indexed="57"/>
      </right>
      <top/>
      <bottom/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57"/>
      </bottom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ck">
        <color indexed="57"/>
      </bottom>
      <diagonal/>
    </border>
    <border>
      <left/>
      <right/>
      <top style="thick">
        <color indexed="57"/>
      </top>
      <bottom/>
      <diagonal/>
    </border>
    <border>
      <left/>
      <right/>
      <top/>
      <bottom style="thick">
        <color indexed="57"/>
      </bottom>
      <diagonal/>
    </border>
    <border>
      <left/>
      <right/>
      <top style="thick">
        <color indexed="30"/>
      </top>
      <bottom/>
      <diagonal/>
    </border>
    <border>
      <left style="thin">
        <color indexed="64"/>
      </left>
      <right style="thick">
        <color indexed="30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30"/>
      </right>
      <top style="hair">
        <color indexed="64"/>
      </top>
      <bottom style="hair">
        <color indexed="64"/>
      </bottom>
      <diagonal/>
    </border>
    <border>
      <left style="thick">
        <color indexed="30"/>
      </left>
      <right/>
      <top/>
      <bottom/>
      <diagonal/>
    </border>
    <border>
      <left style="thin">
        <color indexed="64"/>
      </left>
      <right style="thick">
        <color indexed="3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3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30"/>
      </bottom>
      <diagonal/>
    </border>
    <border>
      <left style="thin">
        <color indexed="64"/>
      </left>
      <right style="thick">
        <color indexed="30"/>
      </right>
      <top style="hair">
        <color indexed="64"/>
      </top>
      <bottom style="thick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30"/>
      </bottom>
      <diagonal/>
    </border>
    <border>
      <left style="thin">
        <color indexed="64"/>
      </left>
      <right style="thick">
        <color indexed="3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thin">
        <color indexed="64"/>
      </top>
      <bottom style="thick">
        <color indexed="30"/>
      </bottom>
      <diagonal/>
    </border>
    <border>
      <left/>
      <right/>
      <top style="thick">
        <color indexed="36"/>
      </top>
      <bottom/>
      <diagonal/>
    </border>
    <border>
      <left/>
      <right style="thick">
        <color indexed="36"/>
      </right>
      <top/>
      <bottom/>
      <diagonal/>
    </border>
    <border>
      <left/>
      <right/>
      <top/>
      <bottom style="thick">
        <color indexed="36"/>
      </bottom>
      <diagonal/>
    </border>
    <border>
      <left/>
      <right style="thick">
        <color indexed="36"/>
      </right>
      <top/>
      <bottom style="thick">
        <color indexed="36"/>
      </bottom>
      <diagonal/>
    </border>
    <border>
      <left style="thin">
        <color indexed="64"/>
      </left>
      <right style="thick">
        <color indexed="36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36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36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3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36"/>
      </bottom>
      <diagonal/>
    </border>
    <border>
      <left style="thin">
        <color indexed="64"/>
      </left>
      <right style="thick">
        <color indexed="36"/>
      </right>
      <top style="thin">
        <color indexed="64"/>
      </top>
      <bottom style="thick">
        <color indexed="36"/>
      </bottom>
      <diagonal/>
    </border>
    <border>
      <left style="thick">
        <color indexed="3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30"/>
      </right>
      <top style="thin">
        <color indexed="64"/>
      </top>
      <bottom style="thin">
        <color indexed="64"/>
      </bottom>
      <diagonal/>
    </border>
    <border>
      <left style="thick">
        <color indexed="36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36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57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57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57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57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57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57"/>
      </bottom>
      <diagonal/>
    </border>
    <border>
      <left style="medium">
        <color indexed="64"/>
      </left>
      <right style="thick">
        <color indexed="57"/>
      </right>
      <top style="hair">
        <color indexed="64"/>
      </top>
      <bottom style="thick">
        <color indexed="57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7"/>
      </bottom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ck">
        <color indexed="17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7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0"/>
      </left>
      <right/>
      <top/>
      <bottom/>
      <diagonal/>
    </border>
    <border>
      <left/>
      <right style="thick">
        <color indexed="6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57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57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57"/>
      </right>
      <top style="hair">
        <color indexed="64"/>
      </top>
      <bottom style="thick">
        <color indexed="57"/>
      </bottom>
      <diagonal/>
    </border>
    <border>
      <left style="thick">
        <color indexed="3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30"/>
      </right>
      <top/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57"/>
      </right>
      <top style="medium">
        <color indexed="64"/>
      </top>
      <bottom/>
      <diagonal/>
    </border>
    <border>
      <left style="thick">
        <color indexed="30"/>
      </left>
      <right style="thin">
        <color indexed="64"/>
      </right>
      <top style="thick">
        <color indexed="3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0"/>
      </top>
      <bottom style="medium">
        <color indexed="64"/>
      </bottom>
      <diagonal/>
    </border>
    <border>
      <left style="thin">
        <color indexed="64"/>
      </left>
      <right style="thick">
        <color indexed="30"/>
      </right>
      <top style="thick">
        <color indexed="30"/>
      </top>
      <bottom style="medium">
        <color indexed="64"/>
      </bottom>
      <diagonal/>
    </border>
    <border>
      <left style="thick">
        <color indexed="60"/>
      </left>
      <right style="thin">
        <color indexed="64"/>
      </right>
      <top style="thick">
        <color indexed="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0"/>
      </top>
      <bottom style="medium">
        <color indexed="64"/>
      </bottom>
      <diagonal/>
    </border>
    <border>
      <left style="thin">
        <color indexed="64"/>
      </left>
      <right style="thick">
        <color indexed="60"/>
      </right>
      <top style="thick">
        <color indexed="60"/>
      </top>
      <bottom style="medium">
        <color indexed="64"/>
      </bottom>
      <diagonal/>
    </border>
    <border>
      <left style="thin">
        <color indexed="64"/>
      </left>
      <right style="thick">
        <color indexed="60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0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0"/>
      </bottom>
      <diagonal/>
    </border>
    <border>
      <left style="thin">
        <color indexed="64"/>
      </left>
      <right style="thick">
        <color indexed="60"/>
      </right>
      <top style="hair">
        <color indexed="64"/>
      </top>
      <bottom style="thick">
        <color indexed="60"/>
      </bottom>
      <diagonal/>
    </border>
    <border>
      <left style="thick">
        <color indexed="36"/>
      </left>
      <right style="thin">
        <color indexed="64"/>
      </right>
      <top style="thick">
        <color indexed="36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6"/>
      </top>
      <bottom style="medium">
        <color indexed="64"/>
      </bottom>
      <diagonal/>
    </border>
    <border>
      <left style="thin">
        <color indexed="64"/>
      </left>
      <right style="thick">
        <color indexed="36"/>
      </right>
      <top style="thick">
        <color indexed="36"/>
      </top>
      <bottom style="medium">
        <color indexed="64"/>
      </bottom>
      <diagonal/>
    </border>
    <border>
      <left style="thick">
        <color indexed="36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36"/>
      </bottom>
      <diagonal/>
    </border>
    <border>
      <left style="medium">
        <color indexed="64"/>
      </left>
      <right style="thick">
        <color indexed="57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57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57"/>
      </right>
      <top style="dotted">
        <color indexed="64"/>
      </top>
      <bottom/>
      <diagonal/>
    </border>
    <border>
      <left style="medium">
        <color indexed="64"/>
      </left>
      <right style="thick">
        <color indexed="57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57"/>
      </right>
      <top/>
      <bottom style="dotted">
        <color indexed="64"/>
      </bottom>
      <diagonal/>
    </border>
    <border>
      <left style="thin">
        <color indexed="64"/>
      </left>
      <right style="thick">
        <color indexed="57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57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57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57"/>
      </bottom>
      <diagonal/>
    </border>
    <border>
      <left style="thin">
        <color indexed="64"/>
      </left>
      <right style="thick">
        <color indexed="57"/>
      </right>
      <top style="dotted">
        <color indexed="64"/>
      </top>
      <bottom style="thick">
        <color indexed="57"/>
      </bottom>
      <diagonal/>
    </border>
    <border>
      <left style="thick">
        <color indexed="60"/>
      </left>
      <right style="thin">
        <color indexed="60"/>
      </right>
      <top style="thin">
        <color indexed="60"/>
      </top>
      <bottom style="hair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hair">
        <color indexed="60"/>
      </bottom>
      <diagonal/>
    </border>
    <border>
      <left style="thick">
        <color indexed="60"/>
      </left>
      <right style="thin">
        <color indexed="60"/>
      </right>
      <top style="hair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hair">
        <color indexed="60"/>
      </top>
      <bottom style="thin">
        <color indexed="60"/>
      </bottom>
      <diagonal/>
    </border>
    <border>
      <left style="thick">
        <color indexed="30"/>
      </left>
      <right style="thin">
        <color indexed="30"/>
      </right>
      <top style="thin">
        <color indexed="30"/>
      </top>
      <bottom style="hair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hair">
        <color indexed="30"/>
      </bottom>
      <diagonal/>
    </border>
    <border>
      <left style="thick">
        <color indexed="30"/>
      </left>
      <right style="thin">
        <color indexed="30"/>
      </right>
      <top style="hair">
        <color indexed="30"/>
      </top>
      <bottom style="hair">
        <color indexed="30"/>
      </bottom>
      <diagonal/>
    </border>
    <border>
      <left style="thin">
        <color indexed="30"/>
      </left>
      <right style="thin">
        <color indexed="30"/>
      </right>
      <top style="hair">
        <color indexed="30"/>
      </top>
      <bottom style="hair">
        <color indexed="30"/>
      </bottom>
      <diagonal/>
    </border>
    <border>
      <left style="thick">
        <color indexed="30"/>
      </left>
      <right style="thin">
        <color indexed="30"/>
      </right>
      <top style="hair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hair">
        <color indexed="30"/>
      </top>
      <bottom style="thin">
        <color indexed="30"/>
      </bottom>
      <diagonal/>
    </border>
    <border>
      <left style="thick">
        <color indexed="57"/>
      </left>
      <right style="thin">
        <color indexed="57"/>
      </right>
      <top style="thin">
        <color indexed="57"/>
      </top>
      <bottom style="hair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hair">
        <color indexed="57"/>
      </bottom>
      <diagonal/>
    </border>
    <border>
      <left style="thick">
        <color indexed="57"/>
      </left>
      <right style="thin">
        <color indexed="57"/>
      </right>
      <top style="hair">
        <color indexed="57"/>
      </top>
      <bottom style="hair">
        <color indexed="57"/>
      </bottom>
      <diagonal/>
    </border>
    <border>
      <left style="thin">
        <color indexed="57"/>
      </left>
      <right style="thin">
        <color indexed="57"/>
      </right>
      <top style="hair">
        <color indexed="57"/>
      </top>
      <bottom style="hair">
        <color indexed="57"/>
      </bottom>
      <diagonal/>
    </border>
    <border>
      <left style="thick">
        <color indexed="57"/>
      </left>
      <right style="thin">
        <color indexed="57"/>
      </right>
      <top style="hair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 style="hair">
        <color indexed="57"/>
      </top>
      <bottom style="thin">
        <color indexed="57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3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3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0"/>
      </left>
      <right style="thin">
        <color indexed="64"/>
      </right>
      <top style="hair">
        <color indexed="64"/>
      </top>
      <bottom style="thick">
        <color indexed="60"/>
      </bottom>
      <diagonal/>
    </border>
    <border>
      <left style="thick">
        <color indexed="36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36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36"/>
      </left>
      <right style="thin">
        <color indexed="64"/>
      </right>
      <top style="hair">
        <color indexed="64"/>
      </top>
      <bottom style="thick">
        <color indexed="36"/>
      </bottom>
      <diagonal/>
    </border>
    <border>
      <left style="thick">
        <color indexed="57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57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57"/>
      </left>
      <right/>
      <top/>
      <bottom style="medium">
        <color indexed="64"/>
      </bottom>
      <diagonal/>
    </border>
    <border>
      <left/>
      <right style="thick">
        <color indexed="57"/>
      </right>
      <top/>
      <bottom style="medium">
        <color indexed="64"/>
      </bottom>
      <diagonal/>
    </border>
    <border>
      <left style="thick">
        <color indexed="36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36"/>
      </right>
      <top style="medium">
        <color indexed="64"/>
      </top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57"/>
      </top>
      <bottom style="thin">
        <color indexed="64"/>
      </bottom>
      <diagonal/>
    </border>
    <border>
      <left/>
      <right/>
      <top style="thick">
        <color indexed="57"/>
      </top>
      <bottom style="thin">
        <color indexed="64"/>
      </bottom>
      <diagonal/>
    </border>
    <border>
      <left/>
      <right style="medium">
        <color indexed="64"/>
      </right>
      <top style="thick">
        <color indexed="57"/>
      </top>
      <bottom style="thin">
        <color indexed="64"/>
      </bottom>
      <diagonal/>
    </border>
    <border>
      <left style="thick">
        <color indexed="57"/>
      </left>
      <right style="thin">
        <color indexed="64"/>
      </right>
      <top style="thin">
        <color indexed="64"/>
      </top>
      <bottom style="thick">
        <color indexed="57"/>
      </bottom>
      <diagonal/>
    </border>
    <border>
      <left style="thick">
        <color indexed="57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n">
        <color indexed="64"/>
      </left>
      <right style="thick">
        <color indexed="57"/>
      </right>
      <top style="thick">
        <color indexed="57"/>
      </top>
      <bottom style="thin">
        <color indexed="64"/>
      </bottom>
      <diagonal/>
    </border>
    <border>
      <left style="thick">
        <color indexed="57"/>
      </left>
      <right/>
      <top style="thick">
        <color indexed="57"/>
      </top>
      <bottom style="medium">
        <color indexed="64"/>
      </bottom>
      <diagonal/>
    </border>
    <border>
      <left/>
      <right/>
      <top style="thick">
        <color indexed="57"/>
      </top>
      <bottom style="medium">
        <color indexed="64"/>
      </bottom>
      <diagonal/>
    </border>
    <border>
      <left/>
      <right style="thick">
        <color indexed="57"/>
      </right>
      <top style="thick">
        <color indexed="57"/>
      </top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hair">
        <color indexed="64"/>
      </top>
      <bottom style="thick">
        <color indexed="57"/>
      </bottom>
      <diagonal/>
    </border>
    <border>
      <left style="medium">
        <color indexed="64"/>
      </left>
      <right style="thick">
        <color indexed="57"/>
      </right>
      <top style="thick">
        <color indexed="57"/>
      </top>
      <bottom style="thin">
        <color indexed="64"/>
      </bottom>
      <diagonal/>
    </border>
    <border>
      <left style="medium">
        <color indexed="64"/>
      </left>
      <right style="thick">
        <color indexed="57"/>
      </right>
      <top style="thin">
        <color indexed="64"/>
      </top>
      <bottom style="medium">
        <color indexed="64"/>
      </bottom>
      <diagonal/>
    </border>
    <border>
      <left style="thick">
        <color indexed="57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0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thick">
        <color indexed="30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57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36"/>
      </right>
      <top style="thick">
        <color indexed="36"/>
      </top>
      <bottom style="thin">
        <color indexed="64"/>
      </bottom>
      <diagonal/>
    </border>
    <border>
      <left style="thin">
        <color indexed="64"/>
      </left>
      <right style="thick">
        <color indexed="36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3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36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3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30"/>
      </left>
      <right style="thin">
        <color indexed="64"/>
      </right>
      <top style="thin">
        <color indexed="64"/>
      </top>
      <bottom style="thick">
        <color indexed="3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6"/>
      </top>
      <bottom style="thin">
        <color indexed="64"/>
      </bottom>
      <diagonal/>
    </border>
    <border>
      <left style="thick">
        <color indexed="3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36"/>
      </left>
      <right style="thin">
        <color indexed="64"/>
      </right>
      <top style="thick">
        <color indexed="36"/>
      </top>
      <bottom style="thin">
        <color indexed="64"/>
      </bottom>
      <diagonal/>
    </border>
    <border>
      <left style="thick">
        <color indexed="36"/>
      </left>
      <right style="thin">
        <color indexed="64"/>
      </right>
      <top style="thin">
        <color indexed="64"/>
      </top>
      <bottom style="thick">
        <color indexed="36"/>
      </bottom>
      <diagonal/>
    </border>
    <border>
      <left style="thick">
        <color indexed="30"/>
      </left>
      <right style="thin">
        <color indexed="64"/>
      </right>
      <top style="thick">
        <color indexed="3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/>
    <xf numFmtId="0" fontId="2" fillId="0" borderId="1">
      <alignment horizontal="right" vertical="center"/>
    </xf>
    <xf numFmtId="0" fontId="18" fillId="12" borderId="1">
      <alignment horizontal="center" vertical="center"/>
    </xf>
    <xf numFmtId="0" fontId="3" fillId="12" borderId="1">
      <alignment horizontal="center" vertical="center"/>
    </xf>
    <xf numFmtId="0" fontId="3" fillId="12" borderId="1">
      <alignment horizontal="center" vertical="center"/>
    </xf>
    <xf numFmtId="0" fontId="2" fillId="0" borderId="1">
      <alignment horizontal="right" vertical="center"/>
    </xf>
    <xf numFmtId="0" fontId="18" fillId="12" borderId="1">
      <alignment horizontal="left" vertical="center"/>
    </xf>
    <xf numFmtId="0" fontId="3" fillId="12" borderId="1">
      <alignment horizontal="left" vertical="center"/>
    </xf>
    <xf numFmtId="0" fontId="3" fillId="12" borderId="1">
      <alignment horizontal="left" vertical="center"/>
    </xf>
    <xf numFmtId="0" fontId="18" fillId="12" borderId="1">
      <alignment horizontal="center" vertical="center"/>
    </xf>
    <xf numFmtId="0" fontId="3" fillId="12" borderId="1">
      <alignment horizontal="center" vertical="center"/>
    </xf>
    <xf numFmtId="0" fontId="3" fillId="12" borderId="1">
      <alignment horizontal="center" vertical="center"/>
    </xf>
    <xf numFmtId="0" fontId="19" fillId="12" borderId="1">
      <alignment horizontal="center" vertical="center"/>
    </xf>
    <xf numFmtId="0" fontId="2" fillId="2" borderId="1"/>
    <xf numFmtId="0" fontId="18" fillId="0" borderId="1">
      <alignment horizontal="left" vertical="top"/>
    </xf>
    <xf numFmtId="0" fontId="3" fillId="0" borderId="1">
      <alignment horizontal="left" vertical="top"/>
    </xf>
    <xf numFmtId="0" fontId="3" fillId="0" borderId="1">
      <alignment horizontal="left" vertical="top"/>
    </xf>
    <xf numFmtId="0" fontId="18" fillId="13" borderId="1"/>
    <xf numFmtId="0" fontId="3" fillId="13" borderId="1"/>
    <xf numFmtId="0" fontId="3" fillId="13" borderId="1"/>
    <xf numFmtId="0" fontId="18" fillId="0" borderId="1">
      <alignment horizontal="left" vertical="center"/>
    </xf>
    <xf numFmtId="0" fontId="3" fillId="0" borderId="1">
      <alignment horizontal="left" vertical="center"/>
    </xf>
    <xf numFmtId="0" fontId="3" fillId="0" borderId="1">
      <alignment horizontal="left" vertical="center"/>
    </xf>
    <xf numFmtId="0" fontId="2" fillId="14" borderId="1"/>
    <xf numFmtId="0" fontId="2" fillId="0" borderId="1">
      <alignment horizontal="right" vertical="center"/>
    </xf>
    <xf numFmtId="0" fontId="2" fillId="15" borderId="1">
      <alignment horizontal="right" vertical="center"/>
    </xf>
    <xf numFmtId="0" fontId="2" fillId="0" borderId="1">
      <alignment horizontal="center" vertical="center"/>
    </xf>
    <xf numFmtId="0" fontId="19" fillId="16" borderId="1"/>
    <xf numFmtId="0" fontId="19" fillId="17" borderId="1"/>
    <xf numFmtId="0" fontId="19" fillId="0" borderId="1">
      <alignment horizontal="center" vertical="center" wrapText="1"/>
    </xf>
    <xf numFmtId="0" fontId="20" fillId="12" borderId="1">
      <alignment horizontal="left" vertical="center" indent="1"/>
    </xf>
    <xf numFmtId="0" fontId="116" fillId="0" borderId="1"/>
    <xf numFmtId="0" fontId="18" fillId="12" borderId="1">
      <alignment horizontal="left" vertical="center"/>
    </xf>
    <xf numFmtId="0" fontId="3" fillId="12" borderId="1">
      <alignment horizontal="left" vertical="center"/>
    </xf>
    <xf numFmtId="0" fontId="3" fillId="12" borderId="1">
      <alignment horizontal="left" vertical="center"/>
    </xf>
    <xf numFmtId="0" fontId="19" fillId="12" borderId="1">
      <alignment horizontal="center" vertical="center"/>
    </xf>
    <xf numFmtId="0" fontId="4" fillId="16" borderId="1">
      <alignment horizontal="center" vertical="center"/>
    </xf>
    <xf numFmtId="0" fontId="4" fillId="17" borderId="1">
      <alignment horizontal="center" vertical="center"/>
    </xf>
    <xf numFmtId="0" fontId="4" fillId="16" borderId="1">
      <alignment horizontal="left" vertical="center"/>
    </xf>
    <xf numFmtId="0" fontId="4" fillId="17" borderId="1">
      <alignment horizontal="left" vertical="center"/>
    </xf>
    <xf numFmtId="0" fontId="117" fillId="0" borderId="1"/>
    <xf numFmtId="0" fontId="3" fillId="0" borderId="0"/>
    <xf numFmtId="0" fontId="3" fillId="0" borderId="0"/>
  </cellStyleXfs>
  <cellXfs count="148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35" fillId="0" borderId="0" xfId="0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7" fillId="0" borderId="0" xfId="0" applyFont="1" applyFill="1" applyBorder="1"/>
    <xf numFmtId="0" fontId="38" fillId="0" borderId="0" xfId="0" applyFont="1"/>
    <xf numFmtId="0" fontId="37" fillId="0" borderId="0" xfId="0" applyFon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39" fillId="0" borderId="0" xfId="0" applyFont="1" applyFill="1" applyBorder="1"/>
    <xf numFmtId="0" fontId="3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/>
    <xf numFmtId="0" fontId="0" fillId="0" borderId="0" xfId="0" applyFill="1"/>
    <xf numFmtId="0" fontId="36" fillId="0" borderId="0" xfId="0" applyFont="1" applyFill="1"/>
    <xf numFmtId="0" fontId="40" fillId="0" borderId="0" xfId="0" applyFont="1" applyFill="1"/>
    <xf numFmtId="0" fontId="3" fillId="0" borderId="0" xfId="0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Fill="1"/>
    <xf numFmtId="0" fontId="42" fillId="0" borderId="0" xfId="0" applyFont="1" applyFill="1"/>
    <xf numFmtId="0" fontId="13" fillId="0" borderId="0" xfId="0" applyFont="1"/>
    <xf numFmtId="0" fontId="43" fillId="0" borderId="7" xfId="0" applyFont="1" applyBorder="1" applyAlignment="1">
      <alignment horizontal="center" vertical="top"/>
    </xf>
    <xf numFmtId="0" fontId="44" fillId="0" borderId="0" xfId="0" applyFont="1"/>
    <xf numFmtId="0" fontId="45" fillId="0" borderId="8" xfId="0" applyFont="1" applyBorder="1" applyAlignment="1">
      <alignment horizontal="center"/>
    </xf>
    <xf numFmtId="0" fontId="46" fillId="0" borderId="0" xfId="0" applyFont="1"/>
    <xf numFmtId="0" fontId="43" fillId="0" borderId="9" xfId="0" applyFont="1" applyBorder="1" applyAlignment="1">
      <alignment horizontal="center" vertical="top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43" fillId="0" borderId="13" xfId="0" applyFont="1" applyBorder="1" applyAlignment="1">
      <alignment horizontal="center" vertical="top"/>
    </xf>
    <xf numFmtId="0" fontId="43" fillId="0" borderId="11" xfId="0" applyFont="1" applyBorder="1" applyAlignment="1">
      <alignment horizontal="center" vertical="top"/>
    </xf>
    <xf numFmtId="0" fontId="12" fillId="0" borderId="14" xfId="0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1" fontId="47" fillId="0" borderId="0" xfId="0" applyNumberFormat="1" applyFont="1" applyAlignment="1">
      <alignment horizontal="center"/>
    </xf>
    <xf numFmtId="0" fontId="48" fillId="0" borderId="0" xfId="0" applyFont="1"/>
    <xf numFmtId="0" fontId="48" fillId="0" borderId="0" xfId="0" applyFont="1" applyFill="1" applyBorder="1"/>
    <xf numFmtId="0" fontId="49" fillId="0" borderId="0" xfId="0" applyFont="1"/>
    <xf numFmtId="0" fontId="49" fillId="0" borderId="0" xfId="0" applyFont="1" applyFill="1" applyBorder="1"/>
    <xf numFmtId="0" fontId="8" fillId="0" borderId="0" xfId="41" applyFont="1"/>
    <xf numFmtId="0" fontId="8" fillId="0" borderId="0" xfId="0" applyFont="1" applyAlignment="1">
      <alignment horizontal="center"/>
    </xf>
    <xf numFmtId="0" fontId="11" fillId="0" borderId="0" xfId="0" applyFont="1" applyFill="1"/>
    <xf numFmtId="0" fontId="52" fillId="0" borderId="0" xfId="0" applyFont="1" applyFill="1"/>
    <xf numFmtId="0" fontId="8" fillId="0" borderId="0" xfId="0" applyFont="1" applyFill="1"/>
    <xf numFmtId="0" fontId="8" fillId="0" borderId="0" xfId="0" applyFont="1" applyBorder="1"/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5" fillId="0" borderId="0" xfId="0" applyFont="1" applyFill="1"/>
    <xf numFmtId="0" fontId="15" fillId="0" borderId="40" xfId="41" applyFont="1" applyFill="1" applyBorder="1"/>
    <xf numFmtId="0" fontId="8" fillId="0" borderId="40" xfId="41" applyFont="1" applyFill="1" applyBorder="1" applyAlignment="1">
      <alignment horizontal="center"/>
    </xf>
    <xf numFmtId="0" fontId="10" fillId="0" borderId="40" xfId="41" applyFont="1" applyFill="1" applyBorder="1" applyAlignment="1">
      <alignment horizontal="center"/>
    </xf>
    <xf numFmtId="0" fontId="8" fillId="0" borderId="50" xfId="41" applyFont="1" applyFill="1" applyBorder="1" applyAlignment="1">
      <alignment horizontal="center"/>
    </xf>
    <xf numFmtId="0" fontId="10" fillId="0" borderId="50" xfId="41" applyFont="1" applyFill="1" applyBorder="1" applyAlignment="1">
      <alignment horizontal="center"/>
    </xf>
    <xf numFmtId="0" fontId="11" fillId="7" borderId="19" xfId="41" applyFont="1" applyFill="1" applyBorder="1" applyAlignment="1">
      <alignment horizontal="center"/>
    </xf>
    <xf numFmtId="0" fontId="15" fillId="7" borderId="40" xfId="41" applyFont="1" applyFill="1" applyBorder="1" applyAlignment="1">
      <alignment horizontal="left"/>
    </xf>
    <xf numFmtId="0" fontId="10" fillId="7" borderId="40" xfId="41" applyFont="1" applyFill="1" applyBorder="1" applyAlignment="1">
      <alignment horizontal="center"/>
    </xf>
    <xf numFmtId="1" fontId="8" fillId="7" borderId="40" xfId="41" applyNumberFormat="1" applyFont="1" applyFill="1" applyBorder="1" applyAlignment="1">
      <alignment horizontal="center"/>
    </xf>
    <xf numFmtId="0" fontId="11" fillId="0" borderId="19" xfId="41" applyFont="1" applyFill="1" applyBorder="1" applyAlignment="1">
      <alignment horizontal="center"/>
    </xf>
    <xf numFmtId="1" fontId="10" fillId="0" borderId="40" xfId="41" applyNumberFormat="1" applyFont="1" applyFill="1" applyBorder="1" applyAlignment="1">
      <alignment horizontal="center"/>
    </xf>
    <xf numFmtId="1" fontId="9" fillId="0" borderId="40" xfId="41" applyNumberFormat="1" applyFont="1" applyFill="1" applyBorder="1" applyAlignment="1">
      <alignment horizontal="center"/>
    </xf>
    <xf numFmtId="1" fontId="10" fillId="0" borderId="50" xfId="41" applyNumberFormat="1" applyFont="1" applyFill="1" applyBorder="1" applyAlignment="1">
      <alignment horizontal="center"/>
    </xf>
    <xf numFmtId="0" fontId="10" fillId="2" borderId="51" xfId="41" applyFont="1" applyFill="1" applyBorder="1" applyAlignment="1">
      <alignment horizontal="center"/>
    </xf>
    <xf numFmtId="0" fontId="10" fillId="2" borderId="40" xfId="41" applyFont="1" applyFill="1" applyBorder="1" applyAlignment="1">
      <alignment horizontal="center"/>
    </xf>
    <xf numFmtId="0" fontId="50" fillId="0" borderId="24" xfId="41" applyFont="1" applyFill="1" applyBorder="1" applyAlignment="1">
      <alignment horizontal="center"/>
    </xf>
    <xf numFmtId="49" fontId="51" fillId="0" borderId="51" xfId="41" applyNumberFormat="1" applyFont="1" applyFill="1" applyBorder="1" applyAlignment="1">
      <alignment horizontal="center"/>
    </xf>
    <xf numFmtId="0" fontId="50" fillId="0" borderId="19" xfId="41" applyFont="1" applyFill="1" applyBorder="1" applyAlignment="1">
      <alignment horizontal="center"/>
    </xf>
    <xf numFmtId="49" fontId="51" fillId="0" borderId="40" xfId="41" applyNumberFormat="1" applyFont="1" applyFill="1" applyBorder="1" applyAlignment="1">
      <alignment horizontal="center"/>
    </xf>
    <xf numFmtId="0" fontId="55" fillId="0" borderId="40" xfId="41" applyFont="1" applyFill="1" applyBorder="1" applyAlignment="1">
      <alignment horizontal="center"/>
    </xf>
    <xf numFmtId="0" fontId="50" fillId="0" borderId="29" xfId="41" applyFont="1" applyFill="1" applyBorder="1" applyAlignment="1">
      <alignment horizontal="center"/>
    </xf>
    <xf numFmtId="0" fontId="56" fillId="0" borderId="50" xfId="41" applyFont="1" applyFill="1" applyBorder="1"/>
    <xf numFmtId="49" fontId="51" fillId="0" borderId="50" xfId="41" applyNumberFormat="1" applyFont="1" applyFill="1" applyBorder="1" applyAlignment="1">
      <alignment horizontal="center"/>
    </xf>
    <xf numFmtId="1" fontId="55" fillId="0" borderId="51" xfId="41" applyNumberFormat="1" applyFont="1" applyFill="1" applyBorder="1" applyAlignment="1">
      <alignment horizontal="center"/>
    </xf>
    <xf numFmtId="1" fontId="55" fillId="0" borderId="40" xfId="41" applyNumberFormat="1" applyFont="1" applyFill="1" applyBorder="1" applyAlignment="1">
      <alignment horizontal="center"/>
    </xf>
    <xf numFmtId="1" fontId="55" fillId="0" borderId="50" xfId="41" applyNumberFormat="1" applyFont="1" applyFill="1" applyBorder="1" applyAlignment="1">
      <alignment horizontal="center"/>
    </xf>
    <xf numFmtId="0" fontId="56" fillId="0" borderId="1" xfId="41" applyFont="1" applyFill="1" applyBorder="1"/>
    <xf numFmtId="0" fontId="16" fillId="0" borderId="0" xfId="0" applyFont="1" applyFill="1" applyAlignment="1">
      <alignment horizontal="center"/>
    </xf>
    <xf numFmtId="0" fontId="8" fillId="0" borderId="0" xfId="41" applyFont="1" applyFill="1"/>
    <xf numFmtId="0" fontId="14" fillId="0" borderId="0" xfId="41" applyFont="1" applyFill="1"/>
    <xf numFmtId="0" fontId="8" fillId="0" borderId="0" xfId="41" applyFont="1" applyFill="1" applyAlignment="1">
      <alignment horizontal="center"/>
    </xf>
    <xf numFmtId="0" fontId="42" fillId="0" borderId="0" xfId="41" applyFont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55" fillId="0" borderId="1" xfId="41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0" fontId="55" fillId="0" borderId="1" xfId="0" applyFont="1" applyFill="1" applyBorder="1" applyAlignment="1">
      <alignment horizontal="left"/>
    </xf>
    <xf numFmtId="1" fontId="55" fillId="2" borderId="50" xfId="41" applyNumberFormat="1" applyFont="1" applyFill="1" applyBorder="1" applyAlignment="1">
      <alignment horizontal="center"/>
    </xf>
    <xf numFmtId="1" fontId="55" fillId="2" borderId="51" xfId="41" applyNumberFormat="1" applyFont="1" applyFill="1" applyBorder="1" applyAlignment="1">
      <alignment horizontal="center"/>
    </xf>
    <xf numFmtId="0" fontId="11" fillId="0" borderId="0" xfId="41" applyFont="1" applyFill="1"/>
    <xf numFmtId="0" fontId="55" fillId="0" borderId="1" xfId="0" applyFont="1" applyFill="1" applyBorder="1" applyAlignment="1">
      <alignment horizontal="center"/>
    </xf>
    <xf numFmtId="0" fontId="57" fillId="0" borderId="0" xfId="0" applyFont="1"/>
    <xf numFmtId="0" fontId="55" fillId="0" borderId="1" xfId="0" applyFont="1" applyFill="1" applyBorder="1"/>
    <xf numFmtId="0" fontId="57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51" fillId="0" borderId="0" xfId="0" applyFont="1" applyFill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55" fillId="0" borderId="1" xfId="41" applyFont="1" applyFill="1" applyBorder="1"/>
    <xf numFmtId="0" fontId="55" fillId="0" borderId="0" xfId="0" applyFont="1" applyFill="1"/>
    <xf numFmtId="0" fontId="55" fillId="0" borderId="51" xfId="41" applyFont="1" applyFill="1" applyBorder="1" applyAlignment="1">
      <alignment horizontal="center"/>
    </xf>
    <xf numFmtId="1" fontId="55" fillId="2" borderId="40" xfId="41" applyNumberFormat="1" applyFont="1" applyFill="1" applyBorder="1" applyAlignment="1">
      <alignment horizontal="center"/>
    </xf>
    <xf numFmtId="0" fontId="58" fillId="0" borderId="43" xfId="0" applyFont="1" applyFill="1" applyBorder="1" applyAlignment="1">
      <alignment horizontal="center"/>
    </xf>
    <xf numFmtId="0" fontId="59" fillId="0" borderId="43" xfId="0" applyFont="1" applyFill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2" fillId="0" borderId="0" xfId="0" applyFont="1" applyFill="1" applyBorder="1" applyAlignment="1">
      <alignment horizontal="center" wrapText="1"/>
    </xf>
    <xf numFmtId="0" fontId="55" fillId="0" borderId="0" xfId="0" applyFont="1" applyFill="1" applyBorder="1" applyAlignment="1">
      <alignment horizontal="left" wrapText="1"/>
    </xf>
    <xf numFmtId="0" fontId="55" fillId="0" borderId="0" xfId="0" applyFont="1" applyFill="1" applyBorder="1" applyAlignment="1">
      <alignment horizontal="center" wrapText="1"/>
    </xf>
    <xf numFmtId="0" fontId="55" fillId="0" borderId="0" xfId="0" applyFont="1" applyFill="1" applyBorder="1" applyAlignment="1">
      <alignment horizontal="center"/>
    </xf>
    <xf numFmtId="1" fontId="62" fillId="0" borderId="0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49" fontId="55" fillId="0" borderId="1" xfId="41" applyNumberFormat="1" applyFont="1" applyFill="1" applyBorder="1" applyAlignment="1">
      <alignment horizontal="center"/>
    </xf>
    <xf numFmtId="0" fontId="55" fillId="8" borderId="1" xfId="41" applyFont="1" applyFill="1" applyBorder="1" applyAlignment="1">
      <alignment horizontal="left"/>
    </xf>
    <xf numFmtId="0" fontId="55" fillId="8" borderId="1" xfId="0" applyFont="1" applyFill="1" applyBorder="1" applyAlignment="1">
      <alignment horizontal="left"/>
    </xf>
    <xf numFmtId="0" fontId="55" fillId="8" borderId="1" xfId="0" applyFont="1" applyFill="1" applyBorder="1" applyAlignment="1">
      <alignment horizontal="left" wrapText="1"/>
    </xf>
    <xf numFmtId="164" fontId="62" fillId="0" borderId="1" xfId="41" applyNumberFormat="1" applyFont="1" applyFill="1" applyBorder="1" applyAlignment="1">
      <alignment horizontal="center"/>
    </xf>
    <xf numFmtId="0" fontId="55" fillId="0" borderId="50" xfId="41" applyFont="1" applyFill="1" applyBorder="1" applyAlignment="1">
      <alignment horizontal="center"/>
    </xf>
    <xf numFmtId="164" fontId="62" fillId="0" borderId="1" xfId="0" applyNumberFormat="1" applyFont="1" applyFill="1" applyBorder="1" applyAlignment="1">
      <alignment horizontal="center"/>
    </xf>
    <xf numFmtId="49" fontId="55" fillId="0" borderId="55" xfId="41" applyNumberFormat="1" applyFont="1" applyFill="1" applyBorder="1" applyAlignment="1">
      <alignment horizontal="center"/>
    </xf>
    <xf numFmtId="0" fontId="55" fillId="0" borderId="55" xfId="41" applyFont="1" applyFill="1" applyBorder="1" applyAlignment="1">
      <alignment horizontal="left"/>
    </xf>
    <xf numFmtId="164" fontId="62" fillId="0" borderId="55" xfId="41" applyNumberFormat="1" applyFont="1" applyFill="1" applyBorder="1" applyAlignment="1">
      <alignment horizontal="center"/>
    </xf>
    <xf numFmtId="49" fontId="55" fillId="8" borderId="56" xfId="41" applyNumberFormat="1" applyFont="1" applyFill="1" applyBorder="1" applyAlignment="1">
      <alignment horizontal="center"/>
    </xf>
    <xf numFmtId="0" fontId="55" fillId="8" borderId="57" xfId="41" applyFont="1" applyFill="1" applyBorder="1" applyAlignment="1">
      <alignment horizontal="left"/>
    </xf>
    <xf numFmtId="164" fontId="62" fillId="8" borderId="58" xfId="0" applyNumberFormat="1" applyFont="1" applyFill="1" applyBorder="1" applyAlignment="1">
      <alignment horizontal="center"/>
    </xf>
    <xf numFmtId="49" fontId="55" fillId="8" borderId="49" xfId="41" applyNumberFormat="1" applyFont="1" applyFill="1" applyBorder="1" applyAlignment="1">
      <alignment horizontal="center"/>
    </xf>
    <xf numFmtId="164" fontId="62" fillId="8" borderId="59" xfId="41" applyNumberFormat="1" applyFont="1" applyFill="1" applyBorder="1" applyAlignment="1">
      <alignment horizontal="center"/>
    </xf>
    <xf numFmtId="164" fontId="62" fillId="8" borderId="59" xfId="0" applyNumberFormat="1" applyFont="1" applyFill="1" applyBorder="1" applyAlignment="1">
      <alignment horizontal="center"/>
    </xf>
    <xf numFmtId="49" fontId="55" fillId="8" borderId="20" xfId="41" applyNumberFormat="1" applyFont="1" applyFill="1" applyBorder="1" applyAlignment="1">
      <alignment horizontal="center"/>
    </xf>
    <xf numFmtId="0" fontId="55" fillId="8" borderId="43" xfId="41" applyFont="1" applyFill="1" applyBorder="1" applyAlignment="1">
      <alignment horizontal="left"/>
    </xf>
    <xf numFmtId="164" fontId="62" fillId="8" borderId="44" xfId="41" applyNumberFormat="1" applyFont="1" applyFill="1" applyBorder="1" applyAlignment="1">
      <alignment horizontal="center"/>
    </xf>
    <xf numFmtId="0" fontId="55" fillId="8" borderId="1" xfId="0" applyFont="1" applyFill="1" applyBorder="1"/>
    <xf numFmtId="0" fontId="55" fillId="8" borderId="1" xfId="41" applyFont="1" applyFill="1" applyBorder="1"/>
    <xf numFmtId="0" fontId="55" fillId="0" borderId="0" xfId="0" applyFont="1" applyFill="1" applyAlignment="1">
      <alignment horizontal="center"/>
    </xf>
    <xf numFmtId="0" fontId="51" fillId="0" borderId="0" xfId="0" applyFont="1"/>
    <xf numFmtId="0" fontId="51" fillId="0" borderId="0" xfId="41" applyFont="1"/>
    <xf numFmtId="0" fontId="55" fillId="0" borderId="0" xfId="0" applyFont="1"/>
    <xf numFmtId="0" fontId="62" fillId="0" borderId="0" xfId="0" applyFont="1"/>
    <xf numFmtId="0" fontId="51" fillId="4" borderId="0" xfId="0" applyFont="1" applyFill="1"/>
    <xf numFmtId="0" fontId="50" fillId="0" borderId="0" xfId="41" applyFont="1"/>
    <xf numFmtId="164" fontId="50" fillId="0" borderId="1" xfId="41" applyNumberFormat="1" applyFont="1" applyFill="1" applyBorder="1" applyAlignment="1">
      <alignment horizontal="center"/>
    </xf>
    <xf numFmtId="0" fontId="59" fillId="0" borderId="43" xfId="0" applyFont="1" applyFill="1" applyBorder="1" applyAlignment="1">
      <alignment horizontal="center" vertical="center"/>
    </xf>
    <xf numFmtId="0" fontId="59" fillId="0" borderId="56" xfId="0" applyFont="1" applyFill="1" applyBorder="1" applyAlignment="1">
      <alignment horizontal="center" vertical="center"/>
    </xf>
    <xf numFmtId="0" fontId="59" fillId="0" borderId="20" xfId="0" applyFont="1" applyFill="1" applyBorder="1" applyAlignment="1">
      <alignment horizontal="center" vertical="center"/>
    </xf>
    <xf numFmtId="0" fontId="61" fillId="0" borderId="0" xfId="0" applyFont="1" applyFill="1"/>
    <xf numFmtId="0" fontId="63" fillId="0" borderId="0" xfId="0" applyFont="1" applyFill="1"/>
    <xf numFmtId="0" fontId="5" fillId="0" borderId="22" xfId="0" applyFont="1" applyFill="1" applyBorder="1" applyAlignment="1">
      <alignment vertical="center"/>
    </xf>
    <xf numFmtId="0" fontId="1" fillId="0" borderId="41" xfId="0" applyFont="1" applyFill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21" xfId="0" applyFont="1" applyBorder="1" applyAlignment="1">
      <alignment vertical="center"/>
    </xf>
    <xf numFmtId="0" fontId="61" fillId="0" borderId="0" xfId="0" applyFont="1" applyFill="1" applyAlignment="1">
      <alignment vertical="center"/>
    </xf>
    <xf numFmtId="0" fontId="1" fillId="0" borderId="54" xfId="0" applyFont="1" applyFill="1" applyBorder="1" applyAlignment="1">
      <alignment vertical="center"/>
    </xf>
    <xf numFmtId="0" fontId="8" fillId="0" borderId="1" xfId="0" applyFont="1" applyFill="1" applyBorder="1" applyAlignment="1">
      <alignment wrapText="1"/>
    </xf>
    <xf numFmtId="0" fontId="10" fillId="0" borderId="43" xfId="0" applyFont="1" applyFill="1" applyBorder="1" applyAlignment="1">
      <alignment horizontal="center"/>
    </xf>
    <xf numFmtId="1" fontId="10" fillId="0" borderId="43" xfId="0" applyNumberFormat="1" applyFont="1" applyFill="1" applyBorder="1" applyAlignment="1">
      <alignment horizontal="center"/>
    </xf>
    <xf numFmtId="0" fontId="10" fillId="0" borderId="43" xfId="41" applyFont="1" applyFill="1" applyBorder="1" applyAlignment="1">
      <alignment horizontal="left"/>
    </xf>
    <xf numFmtId="0" fontId="9" fillId="0" borderId="43" xfId="41" applyFont="1" applyFill="1" applyBorder="1" applyAlignment="1">
      <alignment horizontal="left"/>
    </xf>
    <xf numFmtId="1" fontId="9" fillId="0" borderId="43" xfId="41" applyNumberFormat="1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9" fillId="0" borderId="43" xfId="41" applyFont="1" applyFill="1" applyBorder="1" applyAlignment="1">
      <alignment horizontal="center"/>
    </xf>
    <xf numFmtId="1" fontId="9" fillId="0" borderId="43" xfId="0" applyNumberFormat="1" applyFont="1" applyFill="1" applyBorder="1" applyAlignment="1">
      <alignment horizontal="center"/>
    </xf>
    <xf numFmtId="0" fontId="9" fillId="0" borderId="52" xfId="0" applyFont="1" applyFill="1" applyBorder="1" applyAlignment="1">
      <alignment horizontal="center"/>
    </xf>
    <xf numFmtId="0" fontId="10" fillId="0" borderId="51" xfId="41" applyFont="1" applyFill="1" applyBorder="1" applyAlignment="1">
      <alignment horizontal="center"/>
    </xf>
    <xf numFmtId="0" fontId="15" fillId="4" borderId="40" xfId="41" applyFont="1" applyFill="1" applyBorder="1"/>
    <xf numFmtId="0" fontId="10" fillId="4" borderId="40" xfId="41" applyFont="1" applyFill="1" applyBorder="1" applyAlignment="1">
      <alignment horizontal="center"/>
    </xf>
    <xf numFmtId="1" fontId="10" fillId="4" borderId="40" xfId="41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wrapText="1"/>
    </xf>
    <xf numFmtId="1" fontId="51" fillId="0" borderId="50" xfId="41" applyNumberFormat="1" applyFont="1" applyFill="1" applyBorder="1" applyAlignment="1">
      <alignment horizontal="center"/>
    </xf>
    <xf numFmtId="164" fontId="62" fillId="0" borderId="27" xfId="41" applyNumberFormat="1" applyFont="1" applyFill="1" applyBorder="1" applyAlignment="1">
      <alignment horizontal="center"/>
    </xf>
    <xf numFmtId="0" fontId="51" fillId="7" borderId="0" xfId="0" applyFont="1" applyFill="1"/>
    <xf numFmtId="0" fontId="10" fillId="8" borderId="1" xfId="0" applyFont="1" applyFill="1" applyBorder="1" applyAlignment="1">
      <alignment horizontal="center"/>
    </xf>
    <xf numFmtId="0" fontId="56" fillId="8" borderId="1" xfId="41" applyFont="1" applyFill="1" applyBorder="1"/>
    <xf numFmtId="164" fontId="50" fillId="8" borderId="1" xfId="41" applyNumberFormat="1" applyFont="1" applyFill="1" applyBorder="1" applyAlignment="1">
      <alignment horizontal="center"/>
    </xf>
    <xf numFmtId="0" fontId="55" fillId="8" borderId="1" xfId="0" applyFont="1" applyFill="1" applyBorder="1" applyAlignment="1">
      <alignment horizontal="center"/>
    </xf>
    <xf numFmtId="164" fontId="62" fillId="8" borderId="1" xfId="0" applyNumberFormat="1" applyFont="1" applyFill="1" applyBorder="1" applyAlignment="1">
      <alignment horizontal="center"/>
    </xf>
    <xf numFmtId="0" fontId="10" fillId="0" borderId="43" xfId="41" applyFont="1" applyFill="1" applyBorder="1" applyAlignment="1">
      <alignment horizontal="center"/>
    </xf>
    <xf numFmtId="0" fontId="10" fillId="0" borderId="52" xfId="0" applyFont="1" applyFill="1" applyBorder="1" applyAlignment="1">
      <alignment horizontal="center"/>
    </xf>
    <xf numFmtId="0" fontId="10" fillId="0" borderId="63" xfId="0" applyFont="1" applyFill="1" applyBorder="1" applyAlignment="1">
      <alignment horizontal="center"/>
    </xf>
    <xf numFmtId="0" fontId="41" fillId="9" borderId="1" xfId="0" applyFont="1" applyFill="1" applyBorder="1" applyAlignment="1">
      <alignment horizontal="center"/>
    </xf>
    <xf numFmtId="0" fontId="64" fillId="9" borderId="1" xfId="0" applyFont="1" applyFill="1" applyBorder="1" applyAlignment="1">
      <alignment horizontal="center"/>
    </xf>
    <xf numFmtId="0" fontId="41" fillId="9" borderId="55" xfId="0" applyFont="1" applyFill="1" applyBorder="1" applyAlignment="1">
      <alignment horizontal="center"/>
    </xf>
    <xf numFmtId="0" fontId="64" fillId="9" borderId="5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4" fillId="9" borderId="64" xfId="0" applyFont="1" applyFill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10" fillId="0" borderId="66" xfId="0" applyFont="1" applyBorder="1"/>
    <xf numFmtId="0" fontId="64" fillId="9" borderId="67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left" wrapText="1"/>
    </xf>
    <xf numFmtId="0" fontId="10" fillId="0" borderId="65" xfId="0" applyFont="1" applyBorder="1"/>
    <xf numFmtId="0" fontId="10" fillId="2" borderId="67" xfId="0" applyFont="1" applyFill="1" applyBorder="1" applyAlignment="1">
      <alignment horizontal="center" vertical="center" wrapText="1"/>
    </xf>
    <xf numFmtId="0" fontId="8" fillId="0" borderId="68" xfId="0" applyFont="1" applyFill="1" applyBorder="1" applyAlignment="1">
      <alignment wrapText="1"/>
    </xf>
    <xf numFmtId="0" fontId="26" fillId="9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wrapText="1"/>
    </xf>
    <xf numFmtId="0" fontId="26" fillId="9" borderId="68" xfId="0" applyFont="1" applyFill="1" applyBorder="1" applyAlignment="1">
      <alignment horizontal="center" vertical="center" wrapText="1"/>
    </xf>
    <xf numFmtId="0" fontId="26" fillId="9" borderId="67" xfId="0" applyFont="1" applyFill="1" applyBorder="1" applyAlignment="1">
      <alignment horizontal="center" vertical="center" wrapText="1"/>
    </xf>
    <xf numFmtId="0" fontId="26" fillId="9" borderId="67" xfId="0" applyFont="1" applyFill="1" applyBorder="1" applyAlignment="1">
      <alignment horizontal="center" wrapText="1"/>
    </xf>
    <xf numFmtId="0" fontId="26" fillId="9" borderId="69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wrapText="1"/>
    </xf>
    <xf numFmtId="0" fontId="26" fillId="10" borderId="68" xfId="0" applyFont="1" applyFill="1" applyBorder="1" applyAlignment="1">
      <alignment horizontal="center" wrapText="1"/>
    </xf>
    <xf numFmtId="0" fontId="26" fillId="10" borderId="67" xfId="0" applyFont="1" applyFill="1" applyBorder="1" applyAlignment="1">
      <alignment horizontal="center" wrapText="1"/>
    </xf>
    <xf numFmtId="0" fontId="26" fillId="10" borderId="69" xfId="0" applyFont="1" applyFill="1" applyBorder="1" applyAlignment="1">
      <alignment horizontal="center" wrapText="1"/>
    </xf>
    <xf numFmtId="0" fontId="10" fillId="0" borderId="70" xfId="0" applyFont="1" applyBorder="1"/>
    <xf numFmtId="0" fontId="57" fillId="0" borderId="0" xfId="0" applyFont="1" applyBorder="1"/>
    <xf numFmtId="0" fontId="57" fillId="0" borderId="65" xfId="0" applyFont="1" applyBorder="1"/>
    <xf numFmtId="0" fontId="9" fillId="0" borderId="0" xfId="0" applyFont="1" applyBorder="1"/>
    <xf numFmtId="0" fontId="57" fillId="0" borderId="71" xfId="0" applyFont="1" applyBorder="1"/>
    <xf numFmtId="0" fontId="10" fillId="0" borderId="72" xfId="0" applyFont="1" applyBorder="1" applyAlignment="1">
      <alignment horizontal="center"/>
    </xf>
    <xf numFmtId="1" fontId="55" fillId="0" borderId="73" xfId="41" applyNumberFormat="1" applyFont="1" applyFill="1" applyBorder="1" applyAlignment="1">
      <alignment horizontal="center"/>
    </xf>
    <xf numFmtId="1" fontId="55" fillId="0" borderId="74" xfId="41" applyNumberFormat="1" applyFont="1" applyFill="1" applyBorder="1" applyAlignment="1">
      <alignment horizontal="center"/>
    </xf>
    <xf numFmtId="0" fontId="10" fillId="0" borderId="75" xfId="0" applyFont="1" applyBorder="1"/>
    <xf numFmtId="1" fontId="55" fillId="0" borderId="76" xfId="41" applyNumberFormat="1" applyFont="1" applyFill="1" applyBorder="1" applyAlignment="1">
      <alignment horizontal="center"/>
    </xf>
    <xf numFmtId="0" fontId="10" fillId="0" borderId="0" xfId="0" applyFont="1" applyFill="1" applyBorder="1"/>
    <xf numFmtId="0" fontId="50" fillId="0" borderId="77" xfId="41" applyFont="1" applyFill="1" applyBorder="1" applyAlignment="1">
      <alignment horizontal="center"/>
    </xf>
    <xf numFmtId="49" fontId="51" fillId="0" borderId="78" xfId="41" applyNumberFormat="1" applyFont="1" applyFill="1" applyBorder="1" applyAlignment="1">
      <alignment horizontal="center"/>
    </xf>
    <xf numFmtId="1" fontId="55" fillId="0" borderId="78" xfId="41" applyNumberFormat="1" applyFont="1" applyFill="1" applyBorder="1" applyAlignment="1">
      <alignment horizontal="center"/>
    </xf>
    <xf numFmtId="1" fontId="55" fillId="2" borderId="78" xfId="41" applyNumberFormat="1" applyFont="1" applyFill="1" applyBorder="1" applyAlignment="1">
      <alignment horizontal="center"/>
    </xf>
    <xf numFmtId="0" fontId="55" fillId="0" borderId="78" xfId="41" applyFont="1" applyFill="1" applyBorder="1" applyAlignment="1">
      <alignment horizontal="center"/>
    </xf>
    <xf numFmtId="1" fontId="55" fillId="0" borderId="79" xfId="41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/>
    </xf>
    <xf numFmtId="0" fontId="8" fillId="0" borderId="80" xfId="0" applyFont="1" applyFill="1" applyBorder="1" applyAlignment="1">
      <alignment horizontal="left"/>
    </xf>
    <xf numFmtId="0" fontId="26" fillId="4" borderId="1" xfId="0" applyFont="1" applyFill="1" applyBorder="1" applyAlignment="1">
      <alignment horizontal="center"/>
    </xf>
    <xf numFmtId="0" fontId="26" fillId="4" borderId="81" xfId="0" applyFont="1" applyFill="1" applyBorder="1" applyAlignment="1">
      <alignment horizontal="center"/>
    </xf>
    <xf numFmtId="0" fontId="26" fillId="4" borderId="80" xfId="0" applyFont="1" applyFill="1" applyBorder="1" applyAlignment="1">
      <alignment horizontal="center"/>
    </xf>
    <xf numFmtId="0" fontId="26" fillId="4" borderId="82" xfId="0" applyFont="1" applyFill="1" applyBorder="1" applyAlignment="1">
      <alignment horizontal="center"/>
    </xf>
    <xf numFmtId="0" fontId="26" fillId="4" borderId="51" xfId="41" applyFont="1" applyFill="1" applyBorder="1" applyAlignment="1">
      <alignment horizontal="center"/>
    </xf>
    <xf numFmtId="0" fontId="26" fillId="4" borderId="40" xfId="41" applyFont="1" applyFill="1" applyBorder="1" applyAlignment="1">
      <alignment horizontal="center"/>
    </xf>
    <xf numFmtId="1" fontId="26" fillId="4" borderId="40" xfId="41" applyNumberFormat="1" applyFont="1" applyFill="1" applyBorder="1" applyAlignment="1">
      <alignment horizontal="center"/>
    </xf>
    <xf numFmtId="1" fontId="26" fillId="4" borderId="78" xfId="41" applyNumberFormat="1" applyFont="1" applyFill="1" applyBorder="1" applyAlignment="1">
      <alignment horizontal="center"/>
    </xf>
    <xf numFmtId="1" fontId="26" fillId="4" borderId="50" xfId="41" applyNumberFormat="1" applyFont="1" applyFill="1" applyBorder="1" applyAlignment="1">
      <alignment horizontal="center"/>
    </xf>
    <xf numFmtId="0" fontId="27" fillId="4" borderId="51" xfId="41" applyFont="1" applyFill="1" applyBorder="1"/>
    <xf numFmtId="0" fontId="27" fillId="4" borderId="40" xfId="41" applyFont="1" applyFill="1" applyBorder="1"/>
    <xf numFmtId="0" fontId="27" fillId="4" borderId="50" xfId="41" applyFont="1" applyFill="1" applyBorder="1"/>
    <xf numFmtId="0" fontId="27" fillId="4" borderId="78" xfId="41" applyFont="1" applyFill="1" applyBorder="1"/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81" xfId="0" applyFont="1" applyFill="1" applyBorder="1" applyAlignment="1">
      <alignment horizontal="center" vertical="center"/>
    </xf>
    <xf numFmtId="0" fontId="10" fillId="4" borderId="81" xfId="0" applyFont="1" applyFill="1" applyBorder="1" applyAlignment="1">
      <alignment horizontal="center" wrapText="1"/>
    </xf>
    <xf numFmtId="0" fontId="25" fillId="4" borderId="1" xfId="0" applyFont="1" applyFill="1" applyBorder="1" applyAlignment="1">
      <alignment horizontal="center" wrapText="1"/>
    </xf>
    <xf numFmtId="0" fontId="26" fillId="10" borderId="81" xfId="0" applyFont="1" applyFill="1" applyBorder="1" applyAlignment="1">
      <alignment horizontal="center"/>
    </xf>
    <xf numFmtId="0" fontId="26" fillId="10" borderId="82" xfId="0" applyFont="1" applyFill="1" applyBorder="1" applyAlignment="1">
      <alignment horizontal="center"/>
    </xf>
    <xf numFmtId="0" fontId="26" fillId="10" borderId="1" xfId="0" applyFont="1" applyFill="1" applyBorder="1" applyAlignment="1">
      <alignment horizontal="center"/>
    </xf>
    <xf numFmtId="0" fontId="26" fillId="10" borderId="80" xfId="0" applyFont="1" applyFill="1" applyBorder="1" applyAlignment="1">
      <alignment horizontal="center"/>
    </xf>
    <xf numFmtId="0" fontId="25" fillId="4" borderId="81" xfId="0" applyFont="1" applyFill="1" applyBorder="1" applyAlignment="1">
      <alignment horizontal="center" wrapText="1"/>
    </xf>
    <xf numFmtId="0" fontId="10" fillId="0" borderId="83" xfId="0" applyFont="1" applyFill="1" applyBorder="1"/>
    <xf numFmtId="0" fontId="55" fillId="0" borderId="0" xfId="0" applyFont="1" applyFill="1" applyBorder="1"/>
    <xf numFmtId="0" fontId="8" fillId="0" borderId="0" xfId="41" applyFont="1" applyBorder="1"/>
    <xf numFmtId="0" fontId="14" fillId="0" borderId="0" xfId="41" applyFont="1" applyBorder="1"/>
    <xf numFmtId="0" fontId="8" fillId="0" borderId="0" xfId="41" applyFont="1" applyBorder="1" applyAlignment="1">
      <alignment horizontal="center"/>
    </xf>
    <xf numFmtId="0" fontId="8" fillId="0" borderId="84" xfId="41" applyFont="1" applyBorder="1"/>
    <xf numFmtId="0" fontId="16" fillId="0" borderId="0" xfId="0" applyFont="1" applyFill="1" applyBorder="1" applyAlignment="1">
      <alignment horizontal="center"/>
    </xf>
    <xf numFmtId="0" fontId="16" fillId="0" borderId="84" xfId="0" applyFont="1" applyFill="1" applyBorder="1" applyAlignment="1">
      <alignment horizontal="center"/>
    </xf>
    <xf numFmtId="0" fontId="57" fillId="0" borderId="85" xfId="0" applyFont="1" applyBorder="1"/>
    <xf numFmtId="0" fontId="8" fillId="0" borderId="85" xfId="41" applyFont="1" applyBorder="1"/>
    <xf numFmtId="0" fontId="16" fillId="0" borderId="86" xfId="0" applyFont="1" applyFill="1" applyBorder="1" applyAlignment="1">
      <alignment horizontal="center"/>
    </xf>
    <xf numFmtId="16" fontId="8" fillId="0" borderId="51" xfId="41" applyNumberFormat="1" applyFont="1" applyFill="1" applyBorder="1" applyAlignment="1">
      <alignment horizontal="center"/>
    </xf>
    <xf numFmtId="1" fontId="10" fillId="0" borderId="87" xfId="41" applyNumberFormat="1" applyFont="1" applyFill="1" applyBorder="1" applyAlignment="1">
      <alignment horizontal="center"/>
    </xf>
    <xf numFmtId="1" fontId="10" fillId="0" borderId="88" xfId="41" applyNumberFormat="1" applyFont="1" applyFill="1" applyBorder="1" applyAlignment="1">
      <alignment horizontal="center"/>
    </xf>
    <xf numFmtId="1" fontId="10" fillId="0" borderId="89" xfId="41" applyNumberFormat="1" applyFont="1" applyFill="1" applyBorder="1" applyAlignment="1">
      <alignment horizontal="center"/>
    </xf>
    <xf numFmtId="0" fontId="27" fillId="7" borderId="51" xfId="41" applyFont="1" applyFill="1" applyBorder="1"/>
    <xf numFmtId="0" fontId="27" fillId="7" borderId="40" xfId="41" applyFont="1" applyFill="1" applyBorder="1"/>
    <xf numFmtId="0" fontId="27" fillId="7" borderId="50" xfId="41" applyFont="1" applyFill="1" applyBorder="1"/>
    <xf numFmtId="0" fontId="8" fillId="7" borderId="1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/>
    </xf>
    <xf numFmtId="0" fontId="10" fillId="7" borderId="90" xfId="0" applyFont="1" applyFill="1" applyBorder="1" applyAlignment="1">
      <alignment horizontal="center" wrapText="1"/>
    </xf>
    <xf numFmtId="0" fontId="8" fillId="7" borderId="90" xfId="0" applyFont="1" applyFill="1" applyBorder="1" applyAlignment="1">
      <alignment horizontal="center"/>
    </xf>
    <xf numFmtId="0" fontId="8" fillId="0" borderId="91" xfId="0" applyFont="1" applyFill="1" applyBorder="1" applyAlignment="1">
      <alignment horizontal="left"/>
    </xf>
    <xf numFmtId="0" fontId="8" fillId="7" borderId="91" xfId="0" applyFont="1" applyFill="1" applyBorder="1" applyAlignment="1">
      <alignment horizontal="center"/>
    </xf>
    <xf numFmtId="0" fontId="8" fillId="7" borderId="92" xfId="0" applyFont="1" applyFill="1" applyBorder="1" applyAlignment="1">
      <alignment horizontal="center"/>
    </xf>
    <xf numFmtId="0" fontId="65" fillId="0" borderId="0" xfId="0" applyFont="1" applyFill="1" applyAlignment="1">
      <alignment horizontal="left"/>
    </xf>
    <xf numFmtId="0" fontId="66" fillId="0" borderId="0" xfId="0" applyFont="1" applyFill="1" applyAlignment="1">
      <alignment horizontal="left"/>
    </xf>
    <xf numFmtId="0" fontId="67" fillId="0" borderId="0" xfId="0" applyFont="1" applyFill="1" applyAlignment="1">
      <alignment horizontal="left"/>
    </xf>
    <xf numFmtId="0" fontId="68" fillId="0" borderId="0" xfId="0" applyFont="1" applyFill="1" applyAlignment="1">
      <alignment horizontal="left"/>
    </xf>
    <xf numFmtId="0" fontId="10" fillId="0" borderId="93" xfId="0" applyFont="1" applyBorder="1"/>
    <xf numFmtId="0" fontId="10" fillId="0" borderId="94" xfId="0" applyFont="1" applyBorder="1"/>
    <xf numFmtId="0" fontId="10" fillId="0" borderId="95" xfId="0" applyFont="1" applyBorder="1"/>
    <xf numFmtId="0" fontId="8" fillId="0" borderId="0" xfId="41" applyFont="1" applyFill="1" applyBorder="1" applyAlignment="1">
      <alignment horizontal="center"/>
    </xf>
    <xf numFmtId="0" fontId="10" fillId="0" borderId="0" xfId="41" applyFont="1" applyFill="1" applyBorder="1" applyAlignment="1">
      <alignment horizontal="center"/>
    </xf>
    <xf numFmtId="1" fontId="10" fillId="0" borderId="0" xfId="41" applyNumberFormat="1" applyFont="1" applyFill="1" applyBorder="1" applyAlignment="1">
      <alignment horizontal="center"/>
    </xf>
    <xf numFmtId="1" fontId="10" fillId="0" borderId="84" xfId="41" applyNumberFormat="1" applyFont="1" applyFill="1" applyBorder="1" applyAlignment="1">
      <alignment horizontal="center"/>
    </xf>
    <xf numFmtId="0" fontId="9" fillId="0" borderId="96" xfId="0" applyFont="1" applyFill="1" applyBorder="1" applyAlignment="1">
      <alignment horizontal="center" vertical="center" wrapText="1"/>
    </xf>
    <xf numFmtId="0" fontId="8" fillId="0" borderId="94" xfId="0" applyFont="1" applyFill="1" applyBorder="1" applyAlignment="1">
      <alignment horizontal="left"/>
    </xf>
    <xf numFmtId="0" fontId="8" fillId="0" borderId="94" xfId="0" applyFont="1" applyFill="1" applyBorder="1" applyAlignment="1">
      <alignment horizontal="center"/>
    </xf>
    <xf numFmtId="0" fontId="8" fillId="0" borderId="97" xfId="0" applyFont="1" applyFill="1" applyBorder="1" applyAlignment="1">
      <alignment horizontal="center"/>
    </xf>
    <xf numFmtId="0" fontId="10" fillId="0" borderId="24" xfId="41" applyFont="1" applyFill="1" applyBorder="1" applyAlignment="1">
      <alignment horizontal="center" wrapText="1"/>
    </xf>
    <xf numFmtId="0" fontId="26" fillId="6" borderId="51" xfId="41" applyFont="1" applyFill="1" applyBorder="1" applyAlignment="1">
      <alignment horizontal="left"/>
    </xf>
    <xf numFmtId="0" fontId="10" fillId="0" borderId="51" xfId="0" applyFont="1" applyFill="1" applyBorder="1" applyAlignment="1">
      <alignment horizontal="center"/>
    </xf>
    <xf numFmtId="1" fontId="10" fillId="0" borderId="51" xfId="0" applyNumberFormat="1" applyFont="1" applyFill="1" applyBorder="1" applyAlignment="1">
      <alignment horizontal="center"/>
    </xf>
    <xf numFmtId="0" fontId="9" fillId="6" borderId="46" xfId="0" applyFont="1" applyFill="1" applyBorder="1" applyAlignment="1">
      <alignment horizontal="center"/>
    </xf>
    <xf numFmtId="1" fontId="10" fillId="0" borderId="98" xfId="41" applyNumberFormat="1" applyFont="1" applyFill="1" applyBorder="1" applyAlignment="1">
      <alignment horizontal="center" vertical="center"/>
    </xf>
    <xf numFmtId="0" fontId="10" fillId="0" borderId="19" xfId="41" applyFont="1" applyFill="1" applyBorder="1" applyAlignment="1">
      <alignment horizontal="center" wrapText="1"/>
    </xf>
    <xf numFmtId="0" fontId="26" fillId="6" borderId="40" xfId="41" applyFont="1" applyFill="1" applyBorder="1" applyAlignment="1">
      <alignment horizontal="left"/>
    </xf>
    <xf numFmtId="0" fontId="10" fillId="0" borderId="40" xfId="0" applyFont="1" applyFill="1" applyBorder="1" applyAlignment="1">
      <alignment horizontal="center"/>
    </xf>
    <xf numFmtId="1" fontId="10" fillId="0" borderId="40" xfId="0" applyNumberFormat="1" applyFont="1" applyFill="1" applyBorder="1" applyAlignment="1">
      <alignment horizontal="center"/>
    </xf>
    <xf numFmtId="0" fontId="9" fillId="6" borderId="38" xfId="0" applyFont="1" applyFill="1" applyBorder="1" applyAlignment="1">
      <alignment horizontal="center"/>
    </xf>
    <xf numFmtId="1" fontId="10" fillId="0" borderId="99" xfId="41" applyNumberFormat="1" applyFont="1" applyFill="1" applyBorder="1" applyAlignment="1">
      <alignment horizontal="center" vertical="center"/>
    </xf>
    <xf numFmtId="1" fontId="10" fillId="0" borderId="99" xfId="0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wrapText="1"/>
    </xf>
    <xf numFmtId="0" fontId="26" fillId="6" borderId="40" xfId="0" applyFont="1" applyFill="1" applyBorder="1" applyAlignment="1">
      <alignment horizontal="left"/>
    </xf>
    <xf numFmtId="0" fontId="10" fillId="0" borderId="29" xfId="0" applyFont="1" applyFill="1" applyBorder="1" applyAlignment="1">
      <alignment horizontal="center" vertical="center" wrapText="1"/>
    </xf>
    <xf numFmtId="0" fontId="26" fillId="6" borderId="50" xfId="0" applyFont="1" applyFill="1" applyBorder="1" applyAlignment="1">
      <alignment horizontal="left" vertical="center"/>
    </xf>
    <xf numFmtId="0" fontId="10" fillId="0" borderId="50" xfId="0" applyFont="1" applyFill="1" applyBorder="1" applyAlignment="1">
      <alignment horizontal="center"/>
    </xf>
    <xf numFmtId="0" fontId="10" fillId="2" borderId="50" xfId="41" applyFont="1" applyFill="1" applyBorder="1" applyAlignment="1">
      <alignment horizontal="center"/>
    </xf>
    <xf numFmtId="1" fontId="10" fillId="0" borderId="50" xfId="0" applyNumberFormat="1" applyFont="1" applyFill="1" applyBorder="1" applyAlignment="1">
      <alignment horizontal="center"/>
    </xf>
    <xf numFmtId="0" fontId="9" fillId="6" borderId="27" xfId="0" applyFont="1" applyFill="1" applyBorder="1" applyAlignment="1">
      <alignment horizontal="center"/>
    </xf>
    <xf numFmtId="1" fontId="10" fillId="0" borderId="100" xfId="41" applyNumberFormat="1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/>
    </xf>
    <xf numFmtId="0" fontId="9" fillId="9" borderId="38" xfId="0" applyFont="1" applyFill="1" applyBorder="1" applyAlignment="1">
      <alignment horizontal="center"/>
    </xf>
    <xf numFmtId="0" fontId="10" fillId="0" borderId="101" xfId="41" applyFont="1" applyFill="1" applyBorder="1" applyAlignment="1">
      <alignment horizontal="center" wrapText="1"/>
    </xf>
    <xf numFmtId="0" fontId="26" fillId="6" borderId="102" xfId="41" applyFont="1" applyFill="1" applyBorder="1" applyAlignment="1">
      <alignment horizontal="left"/>
    </xf>
    <xf numFmtId="0" fontId="10" fillId="0" borderId="102" xfId="0" applyFont="1" applyFill="1" applyBorder="1" applyAlignment="1">
      <alignment horizontal="center"/>
    </xf>
    <xf numFmtId="0" fontId="10" fillId="2" borderId="102" xfId="41" applyFont="1" applyFill="1" applyBorder="1" applyAlignment="1">
      <alignment horizontal="center"/>
    </xf>
    <xf numFmtId="1" fontId="10" fillId="0" borderId="102" xfId="0" applyNumberFormat="1" applyFont="1" applyFill="1" applyBorder="1" applyAlignment="1">
      <alignment horizontal="center"/>
    </xf>
    <xf numFmtId="0" fontId="9" fillId="9" borderId="103" xfId="0" applyFont="1" applyFill="1" applyBorder="1" applyAlignment="1">
      <alignment horizontal="center"/>
    </xf>
    <xf numFmtId="1" fontId="10" fillId="0" borderId="104" xfId="41" applyNumberFormat="1" applyFont="1" applyFill="1" applyBorder="1" applyAlignment="1">
      <alignment horizontal="center" vertical="center"/>
    </xf>
    <xf numFmtId="0" fontId="11" fillId="7" borderId="24" xfId="41" applyFont="1" applyFill="1" applyBorder="1" applyAlignment="1">
      <alignment horizontal="center"/>
    </xf>
    <xf numFmtId="0" fontId="15" fillId="7" borderId="51" xfId="41" applyFont="1" applyFill="1" applyBorder="1" applyAlignment="1">
      <alignment horizontal="left"/>
    </xf>
    <xf numFmtId="0" fontId="10" fillId="7" borderId="51" xfId="41" applyFont="1" applyFill="1" applyBorder="1" applyAlignment="1">
      <alignment horizontal="center"/>
    </xf>
    <xf numFmtId="1" fontId="8" fillId="7" borderId="51" xfId="41" applyNumberFormat="1" applyFont="1" applyFill="1" applyBorder="1" applyAlignment="1">
      <alignment horizontal="center"/>
    </xf>
    <xf numFmtId="164" fontId="9" fillId="7" borderId="46" xfId="41" applyNumberFormat="1" applyFont="1" applyFill="1" applyBorder="1" applyAlignment="1">
      <alignment horizontal="center"/>
    </xf>
    <xf numFmtId="164" fontId="9" fillId="7" borderId="38" xfId="41" applyNumberFormat="1" applyFont="1" applyFill="1" applyBorder="1" applyAlignment="1">
      <alignment horizontal="center"/>
    </xf>
    <xf numFmtId="0" fontId="11" fillId="4" borderId="19" xfId="41" applyFont="1" applyFill="1" applyBorder="1" applyAlignment="1">
      <alignment horizontal="center"/>
    </xf>
    <xf numFmtId="0" fontId="15" fillId="4" borderId="40" xfId="41" applyFont="1" applyFill="1" applyBorder="1" applyAlignment="1">
      <alignment horizontal="left"/>
    </xf>
    <xf numFmtId="1" fontId="8" fillId="4" borderId="40" xfId="41" applyNumberFormat="1" applyFont="1" applyFill="1" applyBorder="1" applyAlignment="1">
      <alignment horizontal="center"/>
    </xf>
    <xf numFmtId="164" fontId="9" fillId="4" borderId="38" xfId="41" applyNumberFormat="1" applyFont="1" applyFill="1" applyBorder="1" applyAlignment="1">
      <alignment horizontal="center"/>
    </xf>
    <xf numFmtId="1" fontId="8" fillId="0" borderId="40" xfId="41" applyNumberFormat="1" applyFont="1" applyFill="1" applyBorder="1" applyAlignment="1">
      <alignment horizontal="center"/>
    </xf>
    <xf numFmtId="164" fontId="9" fillId="0" borderId="38" xfId="41" applyNumberFormat="1" applyFont="1" applyFill="1" applyBorder="1" applyAlignment="1">
      <alignment horizontal="center"/>
    </xf>
    <xf numFmtId="0" fontId="15" fillId="0" borderId="0" xfId="41" applyFont="1" applyBorder="1"/>
    <xf numFmtId="1" fontId="9" fillId="0" borderId="51" xfId="41" applyNumberFormat="1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1" fontId="9" fillId="0" borderId="102" xfId="41" applyNumberFormat="1" applyFont="1" applyFill="1" applyBorder="1" applyAlignment="1">
      <alignment horizontal="center"/>
    </xf>
    <xf numFmtId="0" fontId="69" fillId="0" borderId="0" xfId="0" applyFont="1" applyFill="1" applyAlignment="1">
      <alignment horizontal="left" vertical="center"/>
    </xf>
    <xf numFmtId="0" fontId="69" fillId="0" borderId="0" xfId="0" applyFont="1" applyAlignment="1">
      <alignment horizontal="left" vertical="center"/>
    </xf>
    <xf numFmtId="49" fontId="69" fillId="0" borderId="0" xfId="0" applyNumberFormat="1" applyFont="1" applyFill="1" applyAlignment="1">
      <alignment horizontal="left" vertical="center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Fill="1"/>
    <xf numFmtId="0" fontId="14" fillId="0" borderId="70" xfId="0" applyFont="1" applyBorder="1"/>
    <xf numFmtId="0" fontId="14" fillId="0" borderId="0" xfId="0" applyFont="1"/>
    <xf numFmtId="0" fontId="70" fillId="9" borderId="64" xfId="0" applyFont="1" applyFill="1" applyBorder="1" applyAlignment="1">
      <alignment horizontal="center" vertical="center"/>
    </xf>
    <xf numFmtId="0" fontId="14" fillId="0" borderId="0" xfId="0" applyFont="1" applyBorder="1"/>
    <xf numFmtId="0" fontId="14" fillId="0" borderId="1" xfId="0" applyFont="1" applyFill="1" applyBorder="1" applyAlignment="1">
      <alignment horizontal="left" wrapText="1"/>
    </xf>
    <xf numFmtId="0" fontId="27" fillId="9" borderId="1" xfId="0" applyFont="1" applyFill="1" applyBorder="1" applyAlignment="1">
      <alignment horizontal="center" vertical="center" wrapText="1"/>
    </xf>
    <xf numFmtId="0" fontId="27" fillId="9" borderId="67" xfId="0" applyFont="1" applyFill="1" applyBorder="1" applyAlignment="1">
      <alignment horizontal="center" vertical="center" wrapText="1"/>
    </xf>
    <xf numFmtId="0" fontId="14" fillId="0" borderId="24" xfId="41" applyFont="1" applyFill="1" applyBorder="1" applyAlignment="1">
      <alignment horizontal="center" wrapText="1"/>
    </xf>
    <xf numFmtId="0" fontId="27" fillId="6" borderId="51" xfId="41" applyFont="1" applyFill="1" applyBorder="1" applyAlignment="1">
      <alignment horizontal="left"/>
    </xf>
    <xf numFmtId="0" fontId="14" fillId="0" borderId="51" xfId="0" applyFont="1" applyFill="1" applyBorder="1" applyAlignment="1">
      <alignment horizontal="center"/>
    </xf>
    <xf numFmtId="0" fontId="14" fillId="2" borderId="51" xfId="41" applyFont="1" applyFill="1" applyBorder="1" applyAlignment="1">
      <alignment horizontal="center"/>
    </xf>
    <xf numFmtId="1" fontId="14" fillId="0" borderId="51" xfId="0" applyNumberFormat="1" applyFont="1" applyFill="1" applyBorder="1" applyAlignment="1">
      <alignment horizontal="center"/>
    </xf>
    <xf numFmtId="0" fontId="14" fillId="0" borderId="19" xfId="41" applyFont="1" applyFill="1" applyBorder="1" applyAlignment="1">
      <alignment horizontal="center" wrapText="1"/>
    </xf>
    <xf numFmtId="0" fontId="27" fillId="6" borderId="40" xfId="41" applyFont="1" applyFill="1" applyBorder="1" applyAlignment="1">
      <alignment horizontal="left"/>
    </xf>
    <xf numFmtId="0" fontId="14" fillId="0" borderId="40" xfId="0" applyFont="1" applyFill="1" applyBorder="1" applyAlignment="1">
      <alignment horizontal="center"/>
    </xf>
    <xf numFmtId="0" fontId="14" fillId="2" borderId="40" xfId="41" applyFont="1" applyFill="1" applyBorder="1" applyAlignment="1">
      <alignment horizontal="center"/>
    </xf>
    <xf numFmtId="1" fontId="14" fillId="0" borderId="40" xfId="0" applyNumberFormat="1" applyFont="1" applyFill="1" applyBorder="1" applyAlignment="1">
      <alignment horizontal="center"/>
    </xf>
    <xf numFmtId="0" fontId="27" fillId="9" borderId="67" xfId="0" applyFont="1" applyFill="1" applyBorder="1" applyAlignment="1">
      <alignment horizontal="center" wrapText="1"/>
    </xf>
    <xf numFmtId="0" fontId="15" fillId="0" borderId="65" xfId="0" applyFont="1" applyBorder="1" applyAlignment="1">
      <alignment horizontal="center" vertical="center"/>
    </xf>
    <xf numFmtId="0" fontId="14" fillId="0" borderId="66" xfId="0" applyFont="1" applyBorder="1"/>
    <xf numFmtId="0" fontId="70" fillId="9" borderId="1" xfId="0" applyFont="1" applyFill="1" applyBorder="1" applyAlignment="1">
      <alignment horizontal="center"/>
    </xf>
    <xf numFmtId="0" fontId="70" fillId="9" borderId="67" xfId="0" applyFont="1" applyFill="1" applyBorder="1" applyAlignment="1">
      <alignment horizontal="center" vertical="center"/>
    </xf>
    <xf numFmtId="0" fontId="71" fillId="0" borderId="0" xfId="0" applyFont="1"/>
    <xf numFmtId="0" fontId="27" fillId="9" borderId="1" xfId="0" applyFont="1" applyFill="1" applyBorder="1" applyAlignment="1">
      <alignment horizontal="center" wrapText="1"/>
    </xf>
    <xf numFmtId="0" fontId="71" fillId="0" borderId="0" xfId="0" applyFont="1" applyBorder="1"/>
    <xf numFmtId="0" fontId="14" fillId="0" borderId="68" xfId="0" applyFont="1" applyFill="1" applyBorder="1" applyAlignment="1">
      <alignment horizontal="left" wrapText="1"/>
    </xf>
    <xf numFmtId="0" fontId="27" fillId="9" borderId="68" xfId="0" applyFont="1" applyFill="1" applyBorder="1" applyAlignment="1">
      <alignment horizontal="center" vertical="center" wrapText="1"/>
    </xf>
    <xf numFmtId="0" fontId="27" fillId="9" borderId="69" xfId="0" applyFont="1" applyFill="1" applyBorder="1" applyAlignment="1">
      <alignment horizontal="center" vertical="center" wrapText="1"/>
    </xf>
    <xf numFmtId="0" fontId="14" fillId="0" borderId="18" xfId="41" applyFont="1" applyFill="1" applyBorder="1" applyAlignment="1">
      <alignment horizontal="center" wrapText="1"/>
    </xf>
    <xf numFmtId="0" fontId="27" fillId="6" borderId="39" xfId="41" applyFont="1" applyFill="1" applyBorder="1" applyAlignment="1">
      <alignment horizontal="left"/>
    </xf>
    <xf numFmtId="0" fontId="14" fillId="0" borderId="39" xfId="0" applyFont="1" applyFill="1" applyBorder="1" applyAlignment="1">
      <alignment horizontal="center"/>
    </xf>
    <xf numFmtId="0" fontId="14" fillId="2" borderId="39" xfId="41" applyFont="1" applyFill="1" applyBorder="1" applyAlignment="1">
      <alignment horizontal="center"/>
    </xf>
    <xf numFmtId="1" fontId="14" fillId="0" borderId="39" xfId="0" applyNumberFormat="1" applyFont="1" applyFill="1" applyBorder="1" applyAlignment="1">
      <alignment horizontal="center"/>
    </xf>
    <xf numFmtId="0" fontId="71" fillId="0" borderId="65" xfId="0" applyFont="1" applyBorder="1"/>
    <xf numFmtId="0" fontId="14" fillId="0" borderId="19" xfId="0" applyFont="1" applyFill="1" applyBorder="1" applyAlignment="1">
      <alignment horizontal="center" wrapText="1"/>
    </xf>
    <xf numFmtId="0" fontId="27" fillId="6" borderId="40" xfId="0" applyFont="1" applyFill="1" applyBorder="1" applyAlignment="1">
      <alignment horizontal="left"/>
    </xf>
    <xf numFmtId="0" fontId="14" fillId="0" borderId="29" xfId="0" applyFont="1" applyFill="1" applyBorder="1" applyAlignment="1">
      <alignment horizontal="center" vertical="center" wrapText="1"/>
    </xf>
    <xf numFmtId="0" fontId="27" fillId="6" borderId="50" xfId="0" applyFont="1" applyFill="1" applyBorder="1" applyAlignment="1">
      <alignment horizontal="left" vertical="center"/>
    </xf>
    <xf numFmtId="0" fontId="14" fillId="0" borderId="50" xfId="0" applyFont="1" applyFill="1" applyBorder="1" applyAlignment="1">
      <alignment horizontal="center"/>
    </xf>
    <xf numFmtId="0" fontId="14" fillId="2" borderId="50" xfId="41" applyFont="1" applyFill="1" applyBorder="1" applyAlignment="1">
      <alignment horizontal="center"/>
    </xf>
    <xf numFmtId="1" fontId="14" fillId="0" borderId="50" xfId="0" applyNumberFormat="1" applyFont="1" applyFill="1" applyBorder="1" applyAlignment="1">
      <alignment horizontal="center"/>
    </xf>
    <xf numFmtId="49" fontId="72" fillId="0" borderId="1" xfId="41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67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wrapText="1"/>
    </xf>
    <xf numFmtId="0" fontId="27" fillId="10" borderId="67" xfId="0" applyFont="1" applyFill="1" applyBorder="1" applyAlignment="1">
      <alignment horizontal="center" wrapText="1"/>
    </xf>
    <xf numFmtId="0" fontId="27" fillId="10" borderId="68" xfId="0" applyFont="1" applyFill="1" applyBorder="1" applyAlignment="1">
      <alignment horizontal="center" wrapText="1"/>
    </xf>
    <xf numFmtId="0" fontId="14" fillId="0" borderId="68" xfId="0" applyFont="1" applyFill="1" applyBorder="1" applyAlignment="1">
      <alignment wrapText="1"/>
    </xf>
    <xf numFmtId="0" fontId="27" fillId="10" borderId="69" xfId="0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Border="1" applyAlignment="1">
      <alignment wrapText="1"/>
    </xf>
    <xf numFmtId="0" fontId="69" fillId="0" borderId="0" xfId="0" applyFont="1" applyAlignment="1">
      <alignment horizontal="left" vertical="center" wrapText="1"/>
    </xf>
    <xf numFmtId="0" fontId="69" fillId="0" borderId="0" xfId="0" applyFont="1" applyBorder="1" applyAlignment="1">
      <alignment horizontal="left" vertical="center"/>
    </xf>
    <xf numFmtId="0" fontId="71" fillId="0" borderId="0" xfId="0" applyFont="1" applyFill="1" applyBorder="1"/>
    <xf numFmtId="0" fontId="7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71" fillId="0" borderId="0" xfId="0" applyFont="1" applyFill="1"/>
    <xf numFmtId="0" fontId="73" fillId="6" borderId="40" xfId="41" applyFont="1" applyFill="1" applyBorder="1" applyAlignment="1">
      <alignment horizontal="left"/>
    </xf>
    <xf numFmtId="0" fontId="73" fillId="6" borderId="50" xfId="0" applyFont="1" applyFill="1" applyBorder="1" applyAlignment="1">
      <alignment horizontal="left" vertical="center"/>
    </xf>
    <xf numFmtId="0" fontId="73" fillId="6" borderId="40" xfId="0" applyFont="1" applyFill="1" applyBorder="1" applyAlignment="1">
      <alignment horizontal="left"/>
    </xf>
    <xf numFmtId="0" fontId="14" fillId="0" borderId="105" xfId="41" applyFont="1" applyFill="1" applyBorder="1" applyAlignment="1">
      <alignment horizontal="center" wrapText="1"/>
    </xf>
    <xf numFmtId="0" fontId="27" fillId="6" borderId="106" xfId="41" applyFont="1" applyFill="1" applyBorder="1" applyAlignment="1">
      <alignment horizontal="left"/>
    </xf>
    <xf numFmtId="0" fontId="14" fillId="0" borderId="106" xfId="0" applyFont="1" applyFill="1" applyBorder="1" applyAlignment="1">
      <alignment horizontal="center"/>
    </xf>
    <xf numFmtId="0" fontId="14" fillId="2" borderId="106" xfId="41" applyFont="1" applyFill="1" applyBorder="1" applyAlignment="1">
      <alignment horizontal="center"/>
    </xf>
    <xf numFmtId="1" fontId="14" fillId="0" borderId="106" xfId="0" applyNumberFormat="1" applyFont="1" applyFill="1" applyBorder="1" applyAlignment="1">
      <alignment horizontal="center"/>
    </xf>
    <xf numFmtId="0" fontId="15" fillId="6" borderId="106" xfId="0" applyFont="1" applyFill="1" applyBorder="1" applyAlignment="1">
      <alignment horizontal="center"/>
    </xf>
    <xf numFmtId="0" fontId="14" fillId="0" borderId="107" xfId="41" applyFont="1" applyFill="1" applyBorder="1" applyAlignment="1">
      <alignment horizontal="center" wrapText="1"/>
    </xf>
    <xf numFmtId="0" fontId="27" fillId="6" borderId="108" xfId="41" applyFont="1" applyFill="1" applyBorder="1" applyAlignment="1">
      <alignment horizontal="left"/>
    </xf>
    <xf numFmtId="0" fontId="14" fillId="0" borderId="108" xfId="0" applyFont="1" applyFill="1" applyBorder="1" applyAlignment="1">
      <alignment horizontal="center"/>
    </xf>
    <xf numFmtId="0" fontId="14" fillId="2" borderId="108" xfId="41" applyFont="1" applyFill="1" applyBorder="1" applyAlignment="1">
      <alignment horizontal="center"/>
    </xf>
    <xf numFmtId="1" fontId="14" fillId="0" borderId="108" xfId="0" applyNumberFormat="1" applyFont="1" applyFill="1" applyBorder="1" applyAlignment="1">
      <alignment horizontal="center"/>
    </xf>
    <xf numFmtId="0" fontId="15" fillId="6" borderId="108" xfId="0" applyFont="1" applyFill="1" applyBorder="1" applyAlignment="1">
      <alignment horizontal="center"/>
    </xf>
    <xf numFmtId="0" fontId="73" fillId="6" borderId="108" xfId="41" applyFont="1" applyFill="1" applyBorder="1" applyAlignment="1">
      <alignment horizontal="left"/>
    </xf>
    <xf numFmtId="0" fontId="14" fillId="0" borderId="109" xfId="41" applyFont="1" applyFill="1" applyBorder="1" applyAlignment="1">
      <alignment horizontal="center" wrapText="1"/>
    </xf>
    <xf numFmtId="0" fontId="73" fillId="6" borderId="110" xfId="41" applyFont="1" applyFill="1" applyBorder="1" applyAlignment="1">
      <alignment horizontal="left"/>
    </xf>
    <xf numFmtId="0" fontId="14" fillId="0" borderId="110" xfId="0" applyFont="1" applyFill="1" applyBorder="1" applyAlignment="1">
      <alignment horizontal="center"/>
    </xf>
    <xf numFmtId="0" fontId="14" fillId="2" borderId="110" xfId="41" applyFont="1" applyFill="1" applyBorder="1" applyAlignment="1">
      <alignment horizontal="center"/>
    </xf>
    <xf numFmtId="1" fontId="14" fillId="0" borderId="110" xfId="0" applyNumberFormat="1" applyFont="1" applyFill="1" applyBorder="1" applyAlignment="1">
      <alignment horizontal="center"/>
    </xf>
    <xf numFmtId="0" fontId="73" fillId="6" borderId="51" xfId="41" applyFont="1" applyFill="1" applyBorder="1" applyAlignment="1">
      <alignment horizontal="left"/>
    </xf>
    <xf numFmtId="0" fontId="14" fillId="0" borderId="29" xfId="41" applyFont="1" applyFill="1" applyBorder="1" applyAlignment="1">
      <alignment horizontal="center" wrapText="1"/>
    </xf>
    <xf numFmtId="0" fontId="27" fillId="6" borderId="50" xfId="41" applyFont="1" applyFill="1" applyBorder="1" applyAlignment="1">
      <alignment horizontal="left"/>
    </xf>
    <xf numFmtId="0" fontId="15" fillId="6" borderId="111" xfId="0" applyFont="1" applyFill="1" applyBorder="1" applyAlignment="1">
      <alignment horizontal="center"/>
    </xf>
    <xf numFmtId="0" fontId="15" fillId="6" borderId="112" xfId="0" applyFont="1" applyFill="1" applyBorder="1" applyAlignment="1">
      <alignment horizontal="center"/>
    </xf>
    <xf numFmtId="0" fontId="15" fillId="6" borderId="113" xfId="0" applyFont="1" applyFill="1" applyBorder="1" applyAlignment="1">
      <alignment horizontal="center"/>
    </xf>
    <xf numFmtId="0" fontId="15" fillId="6" borderId="34" xfId="0" applyFont="1" applyFill="1" applyBorder="1" applyAlignment="1">
      <alignment horizontal="center"/>
    </xf>
    <xf numFmtId="0" fontId="15" fillId="6" borderId="35" xfId="0" applyFont="1" applyFill="1" applyBorder="1" applyAlignment="1">
      <alignment horizontal="center"/>
    </xf>
    <xf numFmtId="0" fontId="15" fillId="6" borderId="36" xfId="0" applyFont="1" applyFill="1" applyBorder="1" applyAlignment="1">
      <alignment horizontal="center"/>
    </xf>
    <xf numFmtId="0" fontId="15" fillId="6" borderId="53" xfId="0" applyFont="1" applyFill="1" applyBorder="1" applyAlignment="1">
      <alignment horizontal="center"/>
    </xf>
    <xf numFmtId="0" fontId="15" fillId="6" borderId="114" xfId="0" applyFont="1" applyFill="1" applyBorder="1" applyAlignment="1">
      <alignment horizontal="center"/>
    </xf>
    <xf numFmtId="0" fontId="70" fillId="9" borderId="67" xfId="0" applyFont="1" applyFill="1" applyBorder="1" applyAlignment="1">
      <alignment horizontal="center"/>
    </xf>
    <xf numFmtId="0" fontId="14" fillId="0" borderId="116" xfId="0" applyFont="1" applyFill="1" applyBorder="1" applyAlignment="1">
      <alignment horizontal="left" wrapText="1"/>
    </xf>
    <xf numFmtId="0" fontId="27" fillId="9" borderId="116" xfId="0" applyFont="1" applyFill="1" applyBorder="1" applyAlignment="1">
      <alignment horizontal="center" vertical="center" wrapText="1"/>
    </xf>
    <xf numFmtId="0" fontId="27" fillId="9" borderId="117" xfId="0" applyFont="1" applyFill="1" applyBorder="1" applyAlignment="1">
      <alignment horizontal="center" vertical="center" wrapText="1"/>
    </xf>
    <xf numFmtId="0" fontId="14" fillId="0" borderId="118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/>
    </xf>
    <xf numFmtId="0" fontId="29" fillId="0" borderId="1" xfId="41" applyFont="1" applyFill="1" applyBorder="1" applyAlignment="1">
      <alignment horizontal="left"/>
    </xf>
    <xf numFmtId="0" fontId="30" fillId="0" borderId="0" xfId="0" applyFont="1" applyAlignment="1">
      <alignment horizontal="center"/>
    </xf>
    <xf numFmtId="0" fontId="74" fillId="0" borderId="0" xfId="0" applyFont="1" applyFill="1" applyBorder="1" applyAlignment="1">
      <alignment horizontal="center" vertical="center"/>
    </xf>
    <xf numFmtId="0" fontId="75" fillId="0" borderId="0" xfId="0" applyFont="1" applyFill="1" applyAlignment="1">
      <alignment horizontal="left" vertical="center"/>
    </xf>
    <xf numFmtId="0" fontId="75" fillId="0" borderId="0" xfId="0" applyFont="1" applyAlignment="1">
      <alignment horizontal="left" vertical="center"/>
    </xf>
    <xf numFmtId="164" fontId="29" fillId="0" borderId="1" xfId="41" applyNumberFormat="1" applyFont="1" applyFill="1" applyBorder="1" applyAlignment="1">
      <alignment horizontal="left"/>
    </xf>
    <xf numFmtId="0" fontId="70" fillId="9" borderId="119" xfId="0" applyFont="1" applyFill="1" applyBorder="1" applyAlignment="1">
      <alignment horizontal="center" vertical="center"/>
    </xf>
    <xf numFmtId="0" fontId="27" fillId="9" borderId="119" xfId="0" applyFont="1" applyFill="1" applyBorder="1" applyAlignment="1">
      <alignment horizontal="center" wrapText="1"/>
    </xf>
    <xf numFmtId="0" fontId="27" fillId="9" borderId="119" xfId="0" applyFont="1" applyFill="1" applyBorder="1" applyAlignment="1">
      <alignment horizontal="center" vertical="center" wrapText="1"/>
    </xf>
    <xf numFmtId="0" fontId="27" fillId="9" borderId="12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/>
    </xf>
    <xf numFmtId="0" fontId="71" fillId="0" borderId="66" xfId="0" applyFont="1" applyBorder="1"/>
    <xf numFmtId="49" fontId="72" fillId="0" borderId="121" xfId="41" applyNumberFormat="1" applyFont="1" applyFill="1" applyBorder="1" applyAlignment="1">
      <alignment horizontal="center"/>
    </xf>
    <xf numFmtId="49" fontId="72" fillId="0" borderId="49" xfId="41" applyNumberFormat="1" applyFont="1" applyFill="1" applyBorder="1" applyAlignment="1">
      <alignment horizontal="center"/>
    </xf>
    <xf numFmtId="49" fontId="72" fillId="0" borderId="20" xfId="41" applyNumberFormat="1" applyFont="1" applyFill="1" applyBorder="1" applyAlignment="1">
      <alignment horizontal="center"/>
    </xf>
    <xf numFmtId="0" fontId="29" fillId="0" borderId="43" xfId="41" applyFont="1" applyFill="1" applyBorder="1" applyAlignment="1">
      <alignment horizontal="left"/>
    </xf>
    <xf numFmtId="0" fontId="69" fillId="0" borderId="122" xfId="0" applyFont="1" applyBorder="1" applyAlignment="1">
      <alignment horizontal="left" vertical="center"/>
    </xf>
    <xf numFmtId="0" fontId="69" fillId="0" borderId="123" xfId="0" applyFont="1" applyBorder="1" applyAlignment="1">
      <alignment horizontal="left" vertical="center"/>
    </xf>
    <xf numFmtId="0" fontId="69" fillId="0" borderId="66" xfId="0" applyFont="1" applyBorder="1" applyAlignment="1">
      <alignment horizontal="left" vertical="center"/>
    </xf>
    <xf numFmtId="0" fontId="69" fillId="0" borderId="65" xfId="0" applyFont="1" applyBorder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14" fillId="0" borderId="0" xfId="0" applyFont="1" applyFill="1" applyBorder="1"/>
    <xf numFmtId="1" fontId="15" fillId="0" borderId="106" xfId="41" applyNumberFormat="1" applyFont="1" applyFill="1" applyBorder="1" applyAlignment="1">
      <alignment horizontal="center" wrapText="1"/>
    </xf>
    <xf numFmtId="49" fontId="15" fillId="0" borderId="108" xfId="41" applyNumberFormat="1" applyFont="1" applyFill="1" applyBorder="1" applyAlignment="1">
      <alignment horizontal="center" wrapText="1"/>
    </xf>
    <xf numFmtId="1" fontId="15" fillId="0" borderId="108" xfId="41" applyNumberFormat="1" applyFont="1" applyFill="1" applyBorder="1" applyAlignment="1">
      <alignment horizontal="center" wrapText="1"/>
    </xf>
    <xf numFmtId="1" fontId="15" fillId="0" borderId="110" xfId="41" applyNumberFormat="1" applyFont="1" applyFill="1" applyBorder="1" applyAlignment="1">
      <alignment horizontal="center" wrapText="1"/>
    </xf>
    <xf numFmtId="1" fontId="15" fillId="0" borderId="51" xfId="41" applyNumberFormat="1" applyFont="1" applyFill="1" applyBorder="1" applyAlignment="1">
      <alignment horizontal="center" wrapText="1"/>
    </xf>
    <xf numFmtId="1" fontId="15" fillId="0" borderId="40" xfId="41" applyNumberFormat="1" applyFont="1" applyFill="1" applyBorder="1" applyAlignment="1">
      <alignment horizontal="center" wrapText="1"/>
    </xf>
    <xf numFmtId="1" fontId="15" fillId="0" borderId="50" xfId="41" applyNumberFormat="1" applyFont="1" applyFill="1" applyBorder="1" applyAlignment="1">
      <alignment horizontal="center" wrapText="1"/>
    </xf>
    <xf numFmtId="1" fontId="15" fillId="0" borderId="39" xfId="41" applyNumberFormat="1" applyFont="1" applyFill="1" applyBorder="1" applyAlignment="1">
      <alignment horizontal="center" wrapText="1"/>
    </xf>
    <xf numFmtId="0" fontId="15" fillId="0" borderId="40" xfId="0" applyFont="1" applyFill="1" applyBorder="1" applyAlignment="1">
      <alignment horizontal="center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70" fillId="0" borderId="0" xfId="0" applyFont="1" applyFill="1" applyBorder="1" applyAlignment="1">
      <alignment horizontal="center" vertical="center" wrapText="1"/>
    </xf>
    <xf numFmtId="164" fontId="29" fillId="0" borderId="59" xfId="41" applyNumberFormat="1" applyFont="1" applyFill="1" applyBorder="1" applyAlignment="1">
      <alignment horizontal="center" wrapText="1"/>
    </xf>
    <xf numFmtId="164" fontId="29" fillId="0" borderId="59" xfId="0" applyNumberFormat="1" applyFont="1" applyFill="1" applyBorder="1" applyAlignment="1">
      <alignment horizontal="center" wrapText="1"/>
    </xf>
    <xf numFmtId="164" fontId="29" fillId="0" borderId="44" xfId="41" applyNumberFormat="1" applyFont="1" applyFill="1" applyBorder="1" applyAlignment="1">
      <alignment horizontal="center" wrapText="1"/>
    </xf>
    <xf numFmtId="0" fontId="14" fillId="0" borderId="43" xfId="41" applyFont="1" applyFill="1" applyBorder="1" applyAlignment="1">
      <alignment horizontal="left" vertical="center"/>
    </xf>
    <xf numFmtId="1" fontId="15" fillId="0" borderId="43" xfId="41" applyNumberFormat="1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/>
    </xf>
    <xf numFmtId="0" fontId="14" fillId="0" borderId="43" xfId="41" applyFont="1" applyFill="1" applyBorder="1" applyAlignment="1">
      <alignment horizontal="center" vertical="center"/>
    </xf>
    <xf numFmtId="1" fontId="14" fillId="0" borderId="43" xfId="0" applyNumberFormat="1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164" fontId="29" fillId="0" borderId="55" xfId="41" applyNumberFormat="1" applyFont="1" applyFill="1" applyBorder="1" applyAlignment="1">
      <alignment horizontal="left"/>
    </xf>
    <xf numFmtId="164" fontId="29" fillId="0" borderId="124" xfId="41" applyNumberFormat="1" applyFont="1" applyFill="1" applyBorder="1" applyAlignment="1">
      <alignment horizontal="center" wrapText="1"/>
    </xf>
    <xf numFmtId="0" fontId="14" fillId="0" borderId="0" xfId="0" applyFont="1" applyAlignment="1">
      <alignment vertical="center"/>
    </xf>
    <xf numFmtId="0" fontId="70" fillId="9" borderId="55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71" fillId="0" borderId="0" xfId="0" applyFont="1" applyBorder="1" applyAlignment="1">
      <alignment vertical="center"/>
    </xf>
    <xf numFmtId="0" fontId="71" fillId="0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76" fillId="0" borderId="0" xfId="0" applyFont="1" applyFill="1" applyAlignment="1">
      <alignment horizontal="left"/>
    </xf>
    <xf numFmtId="49" fontId="69" fillId="0" borderId="50" xfId="0" applyNumberFormat="1" applyFont="1" applyFill="1" applyBorder="1" applyAlignment="1">
      <alignment horizontal="center" vertical="center" wrapText="1"/>
    </xf>
    <xf numFmtId="0" fontId="77" fillId="0" borderId="50" xfId="0" applyFont="1" applyFill="1" applyBorder="1" applyAlignment="1">
      <alignment horizontal="left" vertical="center"/>
    </xf>
    <xf numFmtId="0" fontId="77" fillId="9" borderId="50" xfId="0" applyFont="1" applyFill="1" applyBorder="1" applyAlignment="1">
      <alignment horizontal="left" vertical="center"/>
    </xf>
    <xf numFmtId="0" fontId="77" fillId="0" borderId="125" xfId="0" applyFont="1" applyFill="1" applyBorder="1" applyAlignment="1">
      <alignment horizontal="left" vertical="center"/>
    </xf>
    <xf numFmtId="49" fontId="69" fillId="0" borderId="51" xfId="0" applyNumberFormat="1" applyFont="1" applyFill="1" applyBorder="1" applyAlignment="1">
      <alignment horizontal="center" vertical="center" wrapText="1"/>
    </xf>
    <xf numFmtId="0" fontId="77" fillId="9" borderId="51" xfId="0" applyFont="1" applyFill="1" applyBorder="1" applyAlignment="1">
      <alignment horizontal="left" vertical="center"/>
    </xf>
    <xf numFmtId="0" fontId="77" fillId="0" borderId="126" xfId="0" applyFont="1" applyFill="1" applyBorder="1" applyAlignment="1">
      <alignment horizontal="left" vertical="center"/>
    </xf>
    <xf numFmtId="0" fontId="77" fillId="0" borderId="51" xfId="0" applyFont="1" applyFill="1" applyBorder="1" applyAlignment="1">
      <alignment horizontal="left" vertical="center"/>
    </xf>
    <xf numFmtId="49" fontId="69" fillId="0" borderId="102" xfId="0" applyNumberFormat="1" applyFont="1" applyFill="1" applyBorder="1" applyAlignment="1">
      <alignment horizontal="center" vertical="center" wrapText="1"/>
    </xf>
    <xf numFmtId="0" fontId="77" fillId="0" borderId="102" xfId="0" applyFont="1" applyFill="1" applyBorder="1" applyAlignment="1">
      <alignment horizontal="left" vertical="center"/>
    </xf>
    <xf numFmtId="0" fontId="77" fillId="9" borderId="102" xfId="0" applyFont="1" applyFill="1" applyBorder="1" applyAlignment="1">
      <alignment horizontal="left" vertical="center"/>
    </xf>
    <xf numFmtId="0" fontId="77" fillId="0" borderId="127" xfId="0" applyFont="1" applyFill="1" applyBorder="1" applyAlignment="1">
      <alignment horizontal="left" vertical="center"/>
    </xf>
    <xf numFmtId="0" fontId="69" fillId="0" borderId="51" xfId="0" applyFont="1" applyFill="1" applyBorder="1" applyAlignment="1">
      <alignment horizontal="left" vertical="center"/>
    </xf>
    <xf numFmtId="0" fontId="69" fillId="0" borderId="128" xfId="0" applyFont="1" applyBorder="1" applyAlignment="1">
      <alignment horizontal="left" vertical="center"/>
    </xf>
    <xf numFmtId="0" fontId="69" fillId="0" borderId="129" xfId="0" applyFont="1" applyBorder="1" applyAlignment="1">
      <alignment horizontal="left" vertical="center"/>
    </xf>
    <xf numFmtId="0" fontId="69" fillId="0" borderId="129" xfId="0" applyFont="1" applyFill="1" applyBorder="1" applyAlignment="1">
      <alignment horizontal="left" vertical="center"/>
    </xf>
    <xf numFmtId="0" fontId="69" fillId="0" borderId="130" xfId="0" applyFont="1" applyFill="1" applyBorder="1" applyAlignment="1">
      <alignment horizontal="left" vertical="center"/>
    </xf>
    <xf numFmtId="0" fontId="69" fillId="0" borderId="73" xfId="0" applyFont="1" applyFill="1" applyBorder="1" applyAlignment="1">
      <alignment horizontal="center" vertical="center"/>
    </xf>
    <xf numFmtId="0" fontId="69" fillId="0" borderId="50" xfId="0" applyFont="1" applyFill="1" applyBorder="1" applyAlignment="1">
      <alignment horizontal="left" vertical="center"/>
    </xf>
    <xf numFmtId="0" fontId="69" fillId="0" borderId="76" xfId="0" applyFont="1" applyFill="1" applyBorder="1" applyAlignment="1">
      <alignment horizontal="center" vertical="center"/>
    </xf>
    <xf numFmtId="49" fontId="58" fillId="0" borderId="131" xfId="0" applyNumberFormat="1" applyFont="1" applyFill="1" applyBorder="1" applyAlignment="1">
      <alignment horizontal="left" vertical="center"/>
    </xf>
    <xf numFmtId="49" fontId="58" fillId="0" borderId="2" xfId="0" applyNumberFormat="1" applyFont="1" applyFill="1" applyBorder="1" applyAlignment="1">
      <alignment horizontal="left" vertical="center"/>
    </xf>
    <xf numFmtId="0" fontId="58" fillId="0" borderId="2" xfId="0" applyFont="1" applyFill="1" applyBorder="1" applyAlignment="1">
      <alignment horizontal="left" vertical="center"/>
    </xf>
    <xf numFmtId="0" fontId="58" fillId="0" borderId="132" xfId="0" applyFont="1" applyFill="1" applyBorder="1" applyAlignment="1">
      <alignment horizontal="left" vertical="center"/>
    </xf>
    <xf numFmtId="49" fontId="58" fillId="0" borderId="133" xfId="0" applyNumberFormat="1" applyFont="1" applyFill="1" applyBorder="1" applyAlignment="1">
      <alignment horizontal="left" vertical="center"/>
    </xf>
    <xf numFmtId="49" fontId="58" fillId="0" borderId="134" xfId="0" applyNumberFormat="1" applyFont="1" applyFill="1" applyBorder="1" applyAlignment="1">
      <alignment horizontal="left" vertical="center"/>
    </xf>
    <xf numFmtId="0" fontId="58" fillId="0" borderId="134" xfId="0" applyFont="1" applyFill="1" applyBorder="1" applyAlignment="1">
      <alignment horizontal="left" vertical="center"/>
    </xf>
    <xf numFmtId="0" fontId="58" fillId="0" borderId="135" xfId="0" applyFont="1" applyFill="1" applyBorder="1" applyAlignment="1">
      <alignment horizontal="left" vertical="center"/>
    </xf>
    <xf numFmtId="0" fontId="69" fillId="11" borderId="51" xfId="0" applyFont="1" applyFill="1" applyBorder="1" applyAlignment="1">
      <alignment horizontal="left" vertical="center"/>
    </xf>
    <xf numFmtId="0" fontId="69" fillId="11" borderId="5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0" fontId="69" fillId="0" borderId="51" xfId="0" applyFont="1" applyBorder="1" applyAlignment="1">
      <alignment horizontal="left" vertical="center"/>
    </xf>
    <xf numFmtId="0" fontId="69" fillId="0" borderId="50" xfId="0" applyFont="1" applyBorder="1" applyAlignment="1">
      <alignment horizontal="left" vertical="center"/>
    </xf>
    <xf numFmtId="49" fontId="58" fillId="0" borderId="136" xfId="0" applyNumberFormat="1" applyFont="1" applyFill="1" applyBorder="1" applyAlignment="1">
      <alignment horizontal="left" vertical="center"/>
    </xf>
    <xf numFmtId="49" fontId="58" fillId="0" borderId="137" xfId="0" applyNumberFormat="1" applyFont="1" applyFill="1" applyBorder="1" applyAlignment="1">
      <alignment horizontal="left" vertical="center"/>
    </xf>
    <xf numFmtId="0" fontId="58" fillId="0" borderId="137" xfId="0" applyFont="1" applyFill="1" applyBorder="1" applyAlignment="1">
      <alignment horizontal="left" vertical="center"/>
    </xf>
    <xf numFmtId="0" fontId="58" fillId="0" borderId="138" xfId="0" applyFont="1" applyFill="1" applyBorder="1" applyAlignment="1">
      <alignment horizontal="left" vertical="center"/>
    </xf>
    <xf numFmtId="0" fontId="69" fillId="0" borderId="139" xfId="0" applyFont="1" applyBorder="1" applyAlignment="1">
      <alignment horizontal="center" vertical="center"/>
    </xf>
    <xf numFmtId="0" fontId="69" fillId="0" borderId="140" xfId="0" applyFont="1" applyBorder="1" applyAlignment="1">
      <alignment horizontal="center" vertical="center"/>
    </xf>
    <xf numFmtId="49" fontId="69" fillId="0" borderId="141" xfId="0" applyNumberFormat="1" applyFont="1" applyFill="1" applyBorder="1" applyAlignment="1">
      <alignment horizontal="center" vertical="center" wrapText="1"/>
    </xf>
    <xf numFmtId="0" fontId="69" fillId="0" borderId="141" xfId="0" applyFont="1" applyBorder="1" applyAlignment="1">
      <alignment horizontal="left" vertical="center"/>
    </xf>
    <xf numFmtId="0" fontId="69" fillId="0" borderId="142" xfId="0" applyFont="1" applyBorder="1" applyAlignment="1">
      <alignment horizontal="center" vertical="center"/>
    </xf>
    <xf numFmtId="0" fontId="69" fillId="2" borderId="51" xfId="0" applyFont="1" applyFill="1" applyBorder="1" applyAlignment="1">
      <alignment horizontal="left" vertical="center"/>
    </xf>
    <xf numFmtId="0" fontId="69" fillId="2" borderId="50" xfId="0" applyFont="1" applyFill="1" applyBorder="1" applyAlignment="1">
      <alignment horizontal="left" vertical="center"/>
    </xf>
    <xf numFmtId="0" fontId="69" fillId="2" borderId="141" xfId="0" applyFont="1" applyFill="1" applyBorder="1" applyAlignment="1">
      <alignment horizontal="left" vertical="center"/>
    </xf>
    <xf numFmtId="0" fontId="78" fillId="0" borderId="51" xfId="0" applyFont="1" applyFill="1" applyBorder="1" applyAlignment="1">
      <alignment horizontal="left" vertical="center"/>
    </xf>
    <xf numFmtId="0" fontId="78" fillId="11" borderId="51" xfId="0" applyFont="1" applyFill="1" applyBorder="1" applyAlignment="1">
      <alignment horizontal="left" vertical="center"/>
    </xf>
    <xf numFmtId="0" fontId="79" fillId="11" borderId="51" xfId="0" applyFont="1" applyFill="1" applyBorder="1" applyAlignment="1">
      <alignment horizontal="left" vertical="center"/>
    </xf>
    <xf numFmtId="0" fontId="79" fillId="11" borderId="50" xfId="0" applyFont="1" applyFill="1" applyBorder="1" applyAlignment="1">
      <alignment horizontal="left" vertical="center"/>
    </xf>
    <xf numFmtId="49" fontId="58" fillId="0" borderId="143" xfId="0" applyNumberFormat="1" applyFont="1" applyFill="1" applyBorder="1" applyAlignment="1">
      <alignment horizontal="left" vertical="center"/>
    </xf>
    <xf numFmtId="49" fontId="58" fillId="0" borderId="144" xfId="0" applyNumberFormat="1" applyFont="1" applyFill="1" applyBorder="1" applyAlignment="1">
      <alignment horizontal="left" vertical="center"/>
    </xf>
    <xf numFmtId="0" fontId="58" fillId="0" borderId="144" xfId="0" applyFont="1" applyFill="1" applyBorder="1" applyAlignment="1">
      <alignment horizontal="left" vertical="center"/>
    </xf>
    <xf numFmtId="0" fontId="58" fillId="0" borderId="145" xfId="0" applyFont="1" applyFill="1" applyBorder="1" applyAlignment="1">
      <alignment horizontal="left" vertical="center"/>
    </xf>
    <xf numFmtId="0" fontId="69" fillId="0" borderId="146" xfId="0" applyFont="1" applyBorder="1" applyAlignment="1">
      <alignment horizontal="left" vertical="center"/>
    </xf>
    <xf numFmtId="0" fontId="69" fillId="0" borderId="84" xfId="0" applyFont="1" applyBorder="1" applyAlignment="1">
      <alignment horizontal="left" vertical="center"/>
    </xf>
    <xf numFmtId="49" fontId="69" fillId="0" borderId="147" xfId="0" applyNumberFormat="1" applyFont="1" applyFill="1" applyBorder="1" applyAlignment="1">
      <alignment horizontal="center" vertical="center" wrapText="1"/>
    </xf>
    <xf numFmtId="0" fontId="69" fillId="0" borderId="147" xfId="0" applyFont="1" applyBorder="1" applyAlignment="1">
      <alignment horizontal="left" vertical="center"/>
    </xf>
    <xf numFmtId="0" fontId="69" fillId="0" borderId="147" xfId="0" applyFont="1" applyFill="1" applyBorder="1" applyAlignment="1">
      <alignment horizontal="left" vertical="center"/>
    </xf>
    <xf numFmtId="0" fontId="69" fillId="0" borderId="85" xfId="0" applyFont="1" applyBorder="1" applyAlignment="1">
      <alignment horizontal="left" vertical="center"/>
    </xf>
    <xf numFmtId="0" fontId="69" fillId="0" borderId="86" xfId="0" applyFont="1" applyBorder="1" applyAlignment="1">
      <alignment horizontal="left" vertical="center"/>
    </xf>
    <xf numFmtId="0" fontId="80" fillId="0" borderId="0" xfId="0" applyFont="1" applyFill="1" applyBorder="1" applyAlignment="1">
      <alignment horizontal="center"/>
    </xf>
    <xf numFmtId="0" fontId="80" fillId="0" borderId="0" xfId="0" applyFont="1" applyFill="1" applyAlignment="1">
      <alignment horizontal="center"/>
    </xf>
    <xf numFmtId="0" fontId="81" fillId="0" borderId="0" xfId="0" applyFont="1" applyAlignment="1">
      <alignment horizontal="left" vertical="center"/>
    </xf>
    <xf numFmtId="0" fontId="80" fillId="0" borderId="0" xfId="0" applyFont="1" applyAlignment="1">
      <alignment horizontal="left" vertical="center"/>
    </xf>
    <xf numFmtId="0" fontId="82" fillId="0" borderId="0" xfId="0" applyFont="1" applyFill="1" applyBorder="1" applyAlignment="1">
      <alignment horizontal="center"/>
    </xf>
    <xf numFmtId="0" fontId="82" fillId="0" borderId="0" xfId="0" applyFont="1" applyFill="1" applyAlignment="1">
      <alignment horizontal="center"/>
    </xf>
    <xf numFmtId="0" fontId="83" fillId="0" borderId="0" xfId="0" applyFont="1" applyAlignment="1">
      <alignment horizontal="left" vertical="center"/>
    </xf>
    <xf numFmtId="0" fontId="82" fillId="0" borderId="0" xfId="0" applyFont="1" applyAlignment="1">
      <alignment horizontal="left" vertical="center"/>
    </xf>
    <xf numFmtId="0" fontId="84" fillId="0" borderId="0" xfId="0" applyFont="1" applyFill="1" applyAlignment="1">
      <alignment horizontal="left" vertical="center"/>
    </xf>
    <xf numFmtId="0" fontId="84" fillId="0" borderId="0" xfId="0" applyFont="1" applyAlignment="1">
      <alignment horizontal="left" vertical="center"/>
    </xf>
    <xf numFmtId="0" fontId="84" fillId="0" borderId="0" xfId="0" applyFont="1" applyAlignment="1">
      <alignment horizontal="left" vertical="center" wrapText="1"/>
    </xf>
    <xf numFmtId="0" fontId="85" fillId="0" borderId="0" xfId="0" applyFont="1" applyAlignment="1">
      <alignment horizontal="left" vertical="center"/>
    </xf>
    <xf numFmtId="0" fontId="69" fillId="0" borderId="87" xfId="0" applyFont="1" applyFill="1" applyBorder="1" applyAlignment="1">
      <alignment horizontal="left" vertical="center"/>
    </xf>
    <xf numFmtId="0" fontId="14" fillId="0" borderId="22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49" fontId="72" fillId="6" borderId="121" xfId="41" applyNumberFormat="1" applyFont="1" applyFill="1" applyBorder="1" applyAlignment="1">
      <alignment horizontal="center"/>
    </xf>
    <xf numFmtId="0" fontId="29" fillId="6" borderId="55" xfId="41" applyFont="1" applyFill="1" applyBorder="1" applyAlignment="1">
      <alignment horizontal="left"/>
    </xf>
    <xf numFmtId="164" fontId="29" fillId="6" borderId="124" xfId="0" applyNumberFormat="1" applyFont="1" applyFill="1" applyBorder="1" applyAlignment="1">
      <alignment horizontal="center" wrapText="1"/>
    </xf>
    <xf numFmtId="49" fontId="72" fillId="6" borderId="49" xfId="41" applyNumberFormat="1" applyFont="1" applyFill="1" applyBorder="1" applyAlignment="1">
      <alignment horizontal="center"/>
    </xf>
    <xf numFmtId="0" fontId="29" fillId="6" borderId="1" xfId="41" applyFont="1" applyFill="1" applyBorder="1" applyAlignment="1">
      <alignment horizontal="left"/>
    </xf>
    <xf numFmtId="164" fontId="29" fillId="6" borderId="59" xfId="41" applyNumberFormat="1" applyFont="1" applyFill="1" applyBorder="1" applyAlignment="1">
      <alignment horizontal="center" wrapText="1"/>
    </xf>
    <xf numFmtId="164" fontId="29" fillId="6" borderId="124" xfId="41" applyNumberFormat="1" applyFont="1" applyFill="1" applyBorder="1" applyAlignment="1">
      <alignment horizontal="center" wrapText="1"/>
    </xf>
    <xf numFmtId="0" fontId="29" fillId="6" borderId="1" xfId="0" applyFont="1" applyFill="1" applyBorder="1" applyAlignment="1">
      <alignment horizontal="left"/>
    </xf>
    <xf numFmtId="164" fontId="29" fillId="6" borderId="59" xfId="0" applyNumberFormat="1" applyFont="1" applyFill="1" applyBorder="1" applyAlignment="1">
      <alignment horizontal="center" wrapText="1"/>
    </xf>
    <xf numFmtId="0" fontId="29" fillId="6" borderId="1" xfId="0" applyFont="1" applyFill="1" applyBorder="1" applyAlignment="1">
      <alignment horizontal="left" wrapText="1"/>
    </xf>
    <xf numFmtId="49" fontId="72" fillId="6" borderId="20" xfId="41" applyNumberFormat="1" applyFont="1" applyFill="1" applyBorder="1" applyAlignment="1">
      <alignment horizontal="center"/>
    </xf>
    <xf numFmtId="0" fontId="29" fillId="6" borderId="43" xfId="41" applyFont="1" applyFill="1" applyBorder="1" applyAlignment="1">
      <alignment horizontal="left"/>
    </xf>
    <xf numFmtId="164" fontId="29" fillId="6" borderId="44" xfId="41" applyNumberFormat="1" applyFont="1" applyFill="1" applyBorder="1" applyAlignment="1">
      <alignment horizontal="center" wrapText="1"/>
    </xf>
    <xf numFmtId="164" fontId="14" fillId="0" borderId="148" xfId="41" applyNumberFormat="1" applyFont="1" applyFill="1" applyBorder="1" applyAlignment="1">
      <alignment horizontal="center" vertical="center"/>
    </xf>
    <xf numFmtId="164" fontId="14" fillId="0" borderId="149" xfId="41" applyNumberFormat="1" applyFont="1" applyFill="1" applyBorder="1" applyAlignment="1">
      <alignment horizontal="center" vertical="center"/>
    </xf>
    <xf numFmtId="164" fontId="14" fillId="0" borderId="150" xfId="41" applyNumberFormat="1" applyFont="1" applyFill="1" applyBorder="1" applyAlignment="1">
      <alignment horizontal="center" vertical="center"/>
    </xf>
    <xf numFmtId="164" fontId="14" fillId="0" borderId="151" xfId="41" applyNumberFormat="1" applyFont="1" applyFill="1" applyBorder="1" applyAlignment="1">
      <alignment horizontal="center" vertical="center"/>
    </xf>
    <xf numFmtId="164" fontId="14" fillId="0" borderId="152" xfId="41" applyNumberFormat="1" applyFont="1" applyFill="1" applyBorder="1" applyAlignment="1">
      <alignment horizontal="center" vertical="center"/>
    </xf>
    <xf numFmtId="0" fontId="15" fillId="0" borderId="65" xfId="0" applyFont="1" applyFill="1" applyBorder="1" applyAlignment="1">
      <alignment vertical="center" wrapText="1"/>
    </xf>
    <xf numFmtId="0" fontId="70" fillId="0" borderId="66" xfId="0" applyFont="1" applyFill="1" applyBorder="1" applyAlignment="1">
      <alignment horizontal="center" vertical="center"/>
    </xf>
    <xf numFmtId="0" fontId="15" fillId="0" borderId="65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vertical="center"/>
    </xf>
    <xf numFmtId="164" fontId="14" fillId="0" borderId="153" xfId="41" applyNumberFormat="1" applyFont="1" applyFill="1" applyBorder="1" applyAlignment="1">
      <alignment horizontal="center" vertical="center"/>
    </xf>
    <xf numFmtId="164" fontId="14" fillId="0" borderId="154" xfId="41" applyNumberFormat="1" applyFont="1" applyFill="1" applyBorder="1" applyAlignment="1">
      <alignment horizontal="center" vertical="center"/>
    </xf>
    <xf numFmtId="0" fontId="71" fillId="0" borderId="71" xfId="0" applyFont="1" applyFill="1" applyBorder="1"/>
    <xf numFmtId="0" fontId="70" fillId="0" borderId="71" xfId="0" applyFont="1" applyFill="1" applyBorder="1" applyAlignment="1">
      <alignment horizontal="center" vertical="center"/>
    </xf>
    <xf numFmtId="0" fontId="14" fillId="0" borderId="155" xfId="41" applyFont="1" applyFill="1" applyBorder="1" applyAlignment="1">
      <alignment horizontal="center" wrapText="1"/>
    </xf>
    <xf numFmtId="0" fontId="27" fillId="6" borderId="156" xfId="41" applyFont="1" applyFill="1" applyBorder="1" applyAlignment="1">
      <alignment horizontal="left"/>
    </xf>
    <xf numFmtId="1" fontId="15" fillId="0" borderId="156" xfId="41" applyNumberFormat="1" applyFont="1" applyFill="1" applyBorder="1" applyAlignment="1">
      <alignment horizontal="center" wrapText="1"/>
    </xf>
    <xf numFmtId="0" fontId="14" fillId="0" borderId="156" xfId="0" applyFont="1" applyFill="1" applyBorder="1" applyAlignment="1">
      <alignment horizontal="center"/>
    </xf>
    <xf numFmtId="0" fontId="14" fillId="2" borderId="156" xfId="41" applyFont="1" applyFill="1" applyBorder="1" applyAlignment="1">
      <alignment horizontal="center"/>
    </xf>
    <xf numFmtId="1" fontId="14" fillId="0" borderId="156" xfId="0" applyNumberFormat="1" applyFont="1" applyFill="1" applyBorder="1" applyAlignment="1">
      <alignment horizontal="center"/>
    </xf>
    <xf numFmtId="0" fontId="15" fillId="6" borderId="156" xfId="0" applyFont="1" applyFill="1" applyBorder="1" applyAlignment="1">
      <alignment horizontal="center"/>
    </xf>
    <xf numFmtId="164" fontId="14" fillId="0" borderId="157" xfId="41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86" fillId="0" borderId="0" xfId="0" applyFont="1" applyFill="1" applyBorder="1" applyAlignment="1">
      <alignment horizontal="left"/>
    </xf>
    <xf numFmtId="0" fontId="87" fillId="0" borderId="0" xfId="0" applyFont="1" applyFill="1" applyBorder="1" applyAlignment="1"/>
    <xf numFmtId="0" fontId="88" fillId="0" borderId="0" xfId="0" applyFont="1" applyFill="1" applyBorder="1" applyAlignment="1">
      <alignment horizontal="left"/>
    </xf>
    <xf numFmtId="0" fontId="89" fillId="0" borderId="0" xfId="0" applyFont="1" applyFill="1" applyBorder="1" applyAlignment="1">
      <alignment horizontal="left"/>
    </xf>
    <xf numFmtId="0" fontId="90" fillId="0" borderId="0" xfId="0" applyFont="1" applyAlignment="1">
      <alignment horizontal="left" vertical="center"/>
    </xf>
    <xf numFmtId="0" fontId="90" fillId="0" borderId="0" xfId="0" applyFont="1" applyFill="1" applyAlignment="1">
      <alignment horizontal="left" vertical="center"/>
    </xf>
    <xf numFmtId="0" fontId="91" fillId="0" borderId="0" xfId="0" applyFont="1" applyAlignment="1">
      <alignment horizontal="left" vertical="center"/>
    </xf>
    <xf numFmtId="49" fontId="72" fillId="0" borderId="43" xfId="41" applyNumberFormat="1" applyFont="1" applyFill="1" applyBorder="1" applyAlignment="1">
      <alignment horizontal="center"/>
    </xf>
    <xf numFmtId="164" fontId="72" fillId="0" borderId="1" xfId="41" applyNumberFormat="1" applyFont="1" applyFill="1" applyBorder="1" applyAlignment="1">
      <alignment horizontal="left" wrapText="1"/>
    </xf>
    <xf numFmtId="164" fontId="72" fillId="0" borderId="59" xfId="41" applyNumberFormat="1" applyFont="1" applyFill="1" applyBorder="1" applyAlignment="1">
      <alignment horizontal="center"/>
    </xf>
    <xf numFmtId="0" fontId="72" fillId="0" borderId="1" xfId="0" applyFont="1" applyFill="1" applyBorder="1" applyAlignment="1">
      <alignment horizontal="left" vertical="center" wrapText="1"/>
    </xf>
    <xf numFmtId="0" fontId="72" fillId="0" borderId="1" xfId="0" applyFont="1" applyFill="1" applyBorder="1" applyAlignment="1">
      <alignment horizontal="left" wrapText="1"/>
    </xf>
    <xf numFmtId="164" fontId="72" fillId="0" borderId="59" xfId="0" applyNumberFormat="1" applyFont="1" applyFill="1" applyBorder="1" applyAlignment="1">
      <alignment horizontal="center"/>
    </xf>
    <xf numFmtId="0" fontId="72" fillId="0" borderId="1" xfId="41" applyFont="1" applyFill="1" applyBorder="1" applyAlignment="1">
      <alignment horizontal="left" wrapText="1"/>
    </xf>
    <xf numFmtId="0" fontId="72" fillId="0" borderId="43" xfId="41" applyFont="1" applyFill="1" applyBorder="1" applyAlignment="1">
      <alignment horizontal="left" wrapText="1"/>
    </xf>
    <xf numFmtId="164" fontId="72" fillId="0" borderId="44" xfId="41" applyNumberFormat="1" applyFont="1" applyFill="1" applyBorder="1" applyAlignment="1">
      <alignment horizontal="center"/>
    </xf>
    <xf numFmtId="0" fontId="69" fillId="0" borderId="158" xfId="0" applyFont="1" applyFill="1" applyBorder="1" applyAlignment="1">
      <alignment horizontal="left" vertical="center"/>
    </xf>
    <xf numFmtId="0" fontId="69" fillId="0" borderId="159" xfId="0" applyFont="1" applyFill="1" applyBorder="1" applyAlignment="1">
      <alignment horizontal="left" vertical="center"/>
    </xf>
    <xf numFmtId="0" fontId="69" fillId="0" borderId="160" xfId="0" applyFont="1" applyFill="1" applyBorder="1" applyAlignment="1">
      <alignment horizontal="left" vertical="center"/>
    </xf>
    <xf numFmtId="0" fontId="69" fillId="0" borderId="161" xfId="0" applyFont="1" applyFill="1" applyBorder="1" applyAlignment="1">
      <alignment horizontal="left" vertical="center"/>
    </xf>
    <xf numFmtId="0" fontId="78" fillId="11" borderId="50" xfId="0" applyFont="1" applyFill="1" applyBorder="1" applyAlignment="1">
      <alignment horizontal="left" vertical="center"/>
    </xf>
    <xf numFmtId="0" fontId="69" fillId="11" borderId="89" xfId="0" applyFont="1" applyFill="1" applyBorder="1" applyAlignment="1">
      <alignment horizontal="left" vertical="center"/>
    </xf>
    <xf numFmtId="49" fontId="92" fillId="11" borderId="1" xfId="0" applyNumberFormat="1" applyFont="1" applyFill="1" applyBorder="1" applyAlignment="1">
      <alignment horizontal="left" vertical="center" wrapText="1"/>
    </xf>
    <xf numFmtId="49" fontId="93" fillId="2" borderId="1" xfId="0" applyNumberFormat="1" applyFont="1" applyFill="1" applyBorder="1" applyAlignment="1">
      <alignment horizontal="left" vertical="center" wrapText="1"/>
    </xf>
    <xf numFmtId="49" fontId="94" fillId="11" borderId="1" xfId="0" applyNumberFormat="1" applyFont="1" applyFill="1" applyBorder="1" applyAlignment="1">
      <alignment horizontal="left" vertical="center" wrapText="1"/>
    </xf>
    <xf numFmtId="49" fontId="95" fillId="6" borderId="1" xfId="0" applyNumberFormat="1" applyFont="1" applyFill="1" applyBorder="1" applyAlignment="1">
      <alignment horizontal="center" vertical="center"/>
    </xf>
    <xf numFmtId="0" fontId="95" fillId="6" borderId="1" xfId="0" applyFont="1" applyFill="1" applyBorder="1" applyAlignment="1">
      <alignment horizontal="left" wrapText="1"/>
    </xf>
    <xf numFmtId="164" fontId="95" fillId="6" borderId="59" xfId="0" applyNumberFormat="1" applyFont="1" applyFill="1" applyBorder="1" applyAlignment="1">
      <alignment horizontal="center" vertical="center"/>
    </xf>
    <xf numFmtId="49" fontId="95" fillId="6" borderId="1" xfId="0" applyNumberFormat="1" applyFont="1" applyFill="1" applyBorder="1" applyAlignment="1">
      <alignment horizontal="left" vertical="center" wrapText="1"/>
    </xf>
    <xf numFmtId="0" fontId="95" fillId="6" borderId="1" xfId="0" applyFont="1" applyFill="1" applyBorder="1" applyAlignment="1">
      <alignment horizontal="left" vertical="center" wrapText="1"/>
    </xf>
    <xf numFmtId="0" fontId="10" fillId="0" borderId="56" xfId="0" applyFont="1" applyBorder="1" applyAlignment="1">
      <alignment horizontal="center" vertical="center"/>
    </xf>
    <xf numFmtId="49" fontId="10" fillId="0" borderId="57" xfId="0" applyNumberFormat="1" applyFont="1" applyFill="1" applyBorder="1" applyAlignment="1">
      <alignment horizontal="center" vertical="center"/>
    </xf>
    <xf numFmtId="49" fontId="10" fillId="0" borderId="57" xfId="0" applyNumberFormat="1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/>
    </xf>
    <xf numFmtId="0" fontId="69" fillId="0" borderId="0" xfId="0" applyFont="1" applyFill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96" fillId="0" borderId="0" xfId="0" applyFont="1" applyAlignment="1">
      <alignment horizontal="center" vertical="center"/>
    </xf>
    <xf numFmtId="49" fontId="92" fillId="11" borderId="1" xfId="0" applyNumberFormat="1" applyFont="1" applyFill="1" applyBorder="1" applyAlignment="1">
      <alignment horizontal="center" vertical="center"/>
    </xf>
    <xf numFmtId="0" fontId="92" fillId="11" borderId="59" xfId="0" applyFont="1" applyFill="1" applyBorder="1" applyAlignment="1">
      <alignment horizontal="left" vertical="center"/>
    </xf>
    <xf numFmtId="49" fontId="93" fillId="2" borderId="1" xfId="0" applyNumberFormat="1" applyFont="1" applyFill="1" applyBorder="1" applyAlignment="1">
      <alignment horizontal="center" vertical="center"/>
    </xf>
    <xf numFmtId="164" fontId="93" fillId="2" borderId="59" xfId="0" applyNumberFormat="1" applyFont="1" applyFill="1" applyBorder="1" applyAlignment="1">
      <alignment horizontal="center" vertical="center"/>
    </xf>
    <xf numFmtId="49" fontId="94" fillId="11" borderId="1" xfId="0" applyNumberFormat="1" applyFont="1" applyFill="1" applyBorder="1" applyAlignment="1">
      <alignment horizontal="center" vertical="center"/>
    </xf>
    <xf numFmtId="164" fontId="94" fillId="11" borderId="59" xfId="0" applyNumberFormat="1" applyFont="1" applyFill="1" applyBorder="1" applyAlignment="1">
      <alignment horizontal="center" vertical="center"/>
    </xf>
    <xf numFmtId="0" fontId="69" fillId="0" borderId="162" xfId="0" applyFont="1" applyBorder="1" applyAlignment="1">
      <alignment horizontal="left" vertical="center"/>
    </xf>
    <xf numFmtId="0" fontId="69" fillId="0" borderId="163" xfId="0" applyFont="1" applyBorder="1" applyAlignment="1">
      <alignment horizontal="left" vertical="center"/>
    </xf>
    <xf numFmtId="0" fontId="69" fillId="0" borderId="164" xfId="0" applyFont="1" applyBorder="1" applyAlignment="1">
      <alignment horizontal="left" vertical="center"/>
    </xf>
    <xf numFmtId="0" fontId="69" fillId="0" borderId="165" xfId="0" applyFont="1" applyBorder="1" applyAlignment="1">
      <alignment horizontal="left" vertical="center"/>
    </xf>
    <xf numFmtId="0" fontId="69" fillId="0" borderId="166" xfId="0" applyFont="1" applyBorder="1" applyAlignment="1">
      <alignment horizontal="left" vertical="center"/>
    </xf>
    <xf numFmtId="0" fontId="69" fillId="0" borderId="167" xfId="0" applyFont="1" applyBorder="1" applyAlignment="1">
      <alignment horizontal="left" vertical="center"/>
    </xf>
    <xf numFmtId="49" fontId="14" fillId="0" borderId="168" xfId="0" applyNumberFormat="1" applyFont="1" applyFill="1" applyBorder="1" applyAlignment="1">
      <alignment horizontal="left" vertical="center"/>
    </xf>
    <xf numFmtId="0" fontId="14" fillId="0" borderId="169" xfId="0" applyFont="1" applyFill="1" applyBorder="1" applyAlignment="1">
      <alignment horizontal="left" vertical="center"/>
    </xf>
    <xf numFmtId="0" fontId="14" fillId="0" borderId="170" xfId="0" applyFont="1" applyFill="1" applyBorder="1" applyAlignment="1">
      <alignment horizontal="left" vertical="center"/>
    </xf>
    <xf numFmtId="0" fontId="14" fillId="0" borderId="171" xfId="0" applyFont="1" applyFill="1" applyBorder="1" applyAlignment="1">
      <alignment horizontal="left" vertical="center"/>
    </xf>
    <xf numFmtId="49" fontId="14" fillId="0" borderId="170" xfId="0" applyNumberFormat="1" applyFont="1" applyFill="1" applyBorder="1" applyAlignment="1">
      <alignment horizontal="left" vertical="center"/>
    </xf>
    <xf numFmtId="0" fontId="14" fillId="0" borderId="170" xfId="0" applyFont="1" applyFill="1" applyBorder="1" applyAlignment="1">
      <alignment horizontal="left" wrapText="1"/>
    </xf>
    <xf numFmtId="0" fontId="14" fillId="0" borderId="172" xfId="0" applyFont="1" applyFill="1" applyBorder="1" applyAlignment="1">
      <alignment horizontal="left" vertical="center"/>
    </xf>
    <xf numFmtId="0" fontId="14" fillId="0" borderId="173" xfId="0" applyFont="1" applyFill="1" applyBorder="1" applyAlignment="1">
      <alignment horizontal="left" vertical="center"/>
    </xf>
    <xf numFmtId="0" fontId="69" fillId="0" borderId="168" xfId="0" applyFont="1" applyFill="1" applyBorder="1" applyAlignment="1">
      <alignment horizontal="left" vertical="center"/>
    </xf>
    <xf numFmtId="0" fontId="69" fillId="0" borderId="169" xfId="0" applyFont="1" applyFill="1" applyBorder="1" applyAlignment="1">
      <alignment horizontal="left" vertical="center"/>
    </xf>
    <xf numFmtId="0" fontId="69" fillId="0" borderId="170" xfId="0" applyFont="1" applyFill="1" applyBorder="1" applyAlignment="1">
      <alignment horizontal="left" vertical="center"/>
    </xf>
    <xf numFmtId="0" fontId="69" fillId="0" borderId="171" xfId="0" applyFont="1" applyFill="1" applyBorder="1" applyAlignment="1">
      <alignment horizontal="left" vertical="center"/>
    </xf>
    <xf numFmtId="0" fontId="69" fillId="0" borderId="171" xfId="0" applyFont="1" applyBorder="1" applyAlignment="1">
      <alignment horizontal="left" vertical="center"/>
    </xf>
    <xf numFmtId="0" fontId="69" fillId="0" borderId="172" xfId="0" applyFont="1" applyFill="1" applyBorder="1" applyAlignment="1">
      <alignment horizontal="left" vertical="center"/>
    </xf>
    <xf numFmtId="0" fontId="69" fillId="0" borderId="173" xfId="0" applyFont="1" applyBorder="1" applyAlignment="1">
      <alignment horizontal="left" vertical="center"/>
    </xf>
    <xf numFmtId="164" fontId="105" fillId="0" borderId="40" xfId="0" applyNumberFormat="1" applyFont="1" applyFill="1" applyBorder="1" applyAlignment="1">
      <alignment horizontal="center"/>
    </xf>
    <xf numFmtId="164" fontId="108" fillId="0" borderId="40" xfId="0" applyNumberFormat="1" applyFont="1" applyBorder="1" applyAlignment="1">
      <alignment horizontal="center"/>
    </xf>
    <xf numFmtId="0" fontId="104" fillId="0" borderId="19" xfId="41" applyFont="1" applyFill="1" applyBorder="1" applyAlignment="1">
      <alignment vertical="center"/>
    </xf>
    <xf numFmtId="0" fontId="107" fillId="0" borderId="19" xfId="41" applyFont="1" applyFill="1" applyBorder="1" applyAlignment="1">
      <alignment vertical="center"/>
    </xf>
    <xf numFmtId="0" fontId="3" fillId="0" borderId="175" xfId="0" applyFont="1" applyBorder="1" applyAlignment="1">
      <alignment horizontal="center" vertical="center"/>
    </xf>
    <xf numFmtId="164" fontId="106" fillId="18" borderId="40" xfId="41" applyNumberFormat="1" applyFont="1" applyFill="1" applyBorder="1" applyAlignment="1">
      <alignment horizontal="center" vertical="center"/>
    </xf>
    <xf numFmtId="164" fontId="106" fillId="18" borderId="50" xfId="41" applyNumberFormat="1" applyFont="1" applyFill="1" applyBorder="1" applyAlignment="1">
      <alignment horizontal="center" vertical="center"/>
    </xf>
    <xf numFmtId="164" fontId="63" fillId="0" borderId="27" xfId="42" applyNumberFormat="1" applyFont="1" applyFill="1" applyBorder="1" applyAlignment="1">
      <alignment horizontal="center"/>
    </xf>
    <xf numFmtId="1" fontId="63" fillId="0" borderId="50" xfId="42" applyNumberFormat="1" applyFont="1" applyFill="1" applyBorder="1" applyAlignment="1">
      <alignment horizontal="center"/>
    </xf>
    <xf numFmtId="0" fontId="63" fillId="0" borderId="50" xfId="0" applyFont="1" applyFill="1" applyBorder="1" applyAlignment="1">
      <alignment horizontal="center"/>
    </xf>
    <xf numFmtId="0" fontId="63" fillId="0" borderId="50" xfId="0" applyFont="1" applyFill="1" applyBorder="1"/>
    <xf numFmtId="0" fontId="63" fillId="0" borderId="29" xfId="0" applyFont="1" applyFill="1" applyBorder="1" applyAlignment="1">
      <alignment horizontal="center"/>
    </xf>
    <xf numFmtId="0" fontId="63" fillId="0" borderId="40" xfId="0" applyFont="1" applyFill="1" applyBorder="1" applyAlignment="1">
      <alignment horizontal="center"/>
    </xf>
    <xf numFmtId="0" fontId="63" fillId="0" borderId="40" xfId="0" applyFont="1" applyFill="1" applyBorder="1"/>
    <xf numFmtId="164" fontId="63" fillId="0" borderId="38" xfId="42" applyNumberFormat="1" applyFont="1" applyFill="1" applyBorder="1" applyAlignment="1">
      <alignment horizontal="center"/>
    </xf>
    <xf numFmtId="1" fontId="63" fillId="0" borderId="40" xfId="42" applyNumberFormat="1" applyFont="1" applyFill="1" applyBorder="1" applyAlignment="1">
      <alignment horizontal="center"/>
    </xf>
    <xf numFmtId="0" fontId="63" fillId="0" borderId="19" xfId="0" applyFont="1" applyFill="1" applyBorder="1" applyAlignment="1">
      <alignment horizontal="center"/>
    </xf>
    <xf numFmtId="0" fontId="9" fillId="0" borderId="21" xfId="41" applyFont="1" applyBorder="1"/>
    <xf numFmtId="0" fontId="0" fillId="0" borderId="40" xfId="0" applyBorder="1"/>
    <xf numFmtId="1" fontId="0" fillId="0" borderId="0" xfId="0" applyNumberFormat="1"/>
    <xf numFmtId="0" fontId="0" fillId="19" borderId="40" xfId="0" applyFill="1" applyBorder="1"/>
    <xf numFmtId="1" fontId="35" fillId="0" borderId="40" xfId="42" applyNumberFormat="1" applyFont="1" applyFill="1" applyBorder="1" applyAlignment="1">
      <alignment horizontal="center" vertical="center"/>
    </xf>
    <xf numFmtId="1" fontId="35" fillId="3" borderId="40" xfId="42" applyNumberFormat="1" applyFont="1" applyFill="1" applyBorder="1" applyAlignment="1">
      <alignment horizontal="center" vertical="center"/>
    </xf>
    <xf numFmtId="0" fontId="0" fillId="0" borderId="35" xfId="0" applyBorder="1"/>
    <xf numFmtId="0" fontId="0" fillId="19" borderId="35" xfId="0" applyFill="1" applyBorder="1"/>
    <xf numFmtId="0" fontId="0" fillId="0" borderId="177" xfId="0" applyBorder="1"/>
    <xf numFmtId="0" fontId="0" fillId="19" borderId="177" xfId="0" applyFill="1" applyBorder="1"/>
    <xf numFmtId="0" fontId="0" fillId="0" borderId="19" xfId="0" applyBorder="1"/>
    <xf numFmtId="0" fontId="0" fillId="0" borderId="38" xfId="0" applyBorder="1"/>
    <xf numFmtId="0" fontId="0" fillId="19" borderId="19" xfId="0" applyFill="1" applyBorder="1"/>
    <xf numFmtId="0" fontId="0" fillId="19" borderId="38" xfId="0" applyFill="1" applyBorder="1"/>
    <xf numFmtId="0" fontId="0" fillId="19" borderId="29" xfId="0" applyFill="1" applyBorder="1"/>
    <xf numFmtId="0" fontId="0" fillId="19" borderId="50" xfId="0" applyFill="1" applyBorder="1"/>
    <xf numFmtId="0" fontId="0" fillId="19" borderId="27" xfId="0" applyFill="1" applyBorder="1"/>
    <xf numFmtId="0" fontId="0" fillId="0" borderId="29" xfId="0" applyBorder="1"/>
    <xf numFmtId="0" fontId="0" fillId="0" borderId="50" xfId="0" applyBorder="1"/>
    <xf numFmtId="0" fontId="0" fillId="0" borderId="27" xfId="0" applyBorder="1"/>
    <xf numFmtId="1" fontId="35" fillId="0" borderId="19" xfId="42" applyNumberFormat="1" applyFont="1" applyFill="1" applyBorder="1" applyAlignment="1">
      <alignment horizontal="center" vertical="center"/>
    </xf>
    <xf numFmtId="1" fontId="35" fillId="0" borderId="38" xfId="42" applyNumberFormat="1" applyFont="1" applyFill="1" applyBorder="1" applyAlignment="1">
      <alignment horizontal="center" vertical="center"/>
    </xf>
    <xf numFmtId="1" fontId="35" fillId="3" borderId="19" xfId="42" applyNumberFormat="1" applyFont="1" applyFill="1" applyBorder="1" applyAlignment="1">
      <alignment horizontal="center" vertical="center"/>
    </xf>
    <xf numFmtId="0" fontId="0" fillId="0" borderId="31" xfId="0" applyBorder="1"/>
    <xf numFmtId="0" fontId="0" fillId="0" borderId="176" xfId="0" applyBorder="1"/>
    <xf numFmtId="0" fontId="0" fillId="0" borderId="32" xfId="0" applyBorder="1"/>
    <xf numFmtId="0" fontId="0" fillId="0" borderId="60" xfId="0" applyBorder="1"/>
    <xf numFmtId="0" fontId="0" fillId="0" borderId="61" xfId="0" applyBorder="1"/>
    <xf numFmtId="0" fontId="3" fillId="0" borderId="23" xfId="0" applyFont="1" applyBorder="1" applyAlignment="1">
      <alignment horizontal="center" vertical="center"/>
    </xf>
    <xf numFmtId="0" fontId="3" fillId="0" borderId="17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7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0" xfId="0" applyBorder="1" applyAlignment="1">
      <alignment horizontal="center" vertical="center"/>
    </xf>
    <xf numFmtId="0" fontId="0" fillId="21" borderId="179" xfId="0" applyFill="1" applyBorder="1" applyAlignment="1">
      <alignment horizontal="center" vertical="center"/>
    </xf>
    <xf numFmtId="0" fontId="0" fillId="21" borderId="31" xfId="0" applyFill="1" applyBorder="1"/>
    <xf numFmtId="0" fontId="0" fillId="22" borderId="31" xfId="0" applyFill="1" applyBorder="1"/>
    <xf numFmtId="0" fontId="0" fillId="23" borderId="31" xfId="0" applyFill="1" applyBorder="1"/>
    <xf numFmtId="0" fontId="0" fillId="21" borderId="45" xfId="0" applyFill="1" applyBorder="1" applyAlignment="1">
      <alignment horizontal="center" vertical="center"/>
    </xf>
    <xf numFmtId="0" fontId="3" fillId="21" borderId="31" xfId="0" applyFont="1" applyFill="1" applyBorder="1"/>
    <xf numFmtId="0" fontId="1" fillId="0" borderId="47" xfId="0" applyFont="1" applyFill="1" applyBorder="1"/>
    <xf numFmtId="0" fontId="10" fillId="0" borderId="1" xfId="0" applyFont="1" applyFill="1" applyBorder="1"/>
    <xf numFmtId="0" fontId="10" fillId="0" borderId="0" xfId="0" applyFont="1" applyFill="1" applyAlignment="1">
      <alignment horizontal="center" vertical="center"/>
    </xf>
    <xf numFmtId="0" fontId="119" fillId="0" borderId="1" xfId="0" applyFont="1" applyFill="1" applyBorder="1"/>
    <xf numFmtId="0" fontId="41" fillId="0" borderId="0" xfId="0" applyFont="1" applyFill="1"/>
    <xf numFmtId="0" fontId="120" fillId="0" borderId="0" xfId="0" applyFont="1" applyFill="1"/>
    <xf numFmtId="0" fontId="120" fillId="0" borderId="0" xfId="0" applyFont="1" applyFill="1" applyAlignment="1">
      <alignment horizontal="center"/>
    </xf>
    <xf numFmtId="0" fontId="120" fillId="0" borderId="0" xfId="0" applyFont="1" applyFill="1" applyAlignment="1">
      <alignment horizontal="center" vertical="center"/>
    </xf>
    <xf numFmtId="0" fontId="121" fillId="0" borderId="1" xfId="0" applyFont="1" applyFill="1" applyBorder="1"/>
    <xf numFmtId="0" fontId="121" fillId="0" borderId="0" xfId="0" applyFont="1" applyFill="1"/>
    <xf numFmtId="0" fontId="122" fillId="0" borderId="0" xfId="0" applyFont="1" applyFill="1"/>
    <xf numFmtId="0" fontId="122" fillId="0" borderId="0" xfId="0" applyFont="1" applyFill="1" applyAlignment="1">
      <alignment horizontal="center"/>
    </xf>
    <xf numFmtId="0" fontId="122" fillId="0" borderId="0" xfId="0" applyFont="1" applyFill="1" applyAlignment="1">
      <alignment horizontal="center" vertical="center"/>
    </xf>
    <xf numFmtId="0" fontId="121" fillId="0" borderId="0" xfId="0" applyFont="1" applyFill="1" applyBorder="1"/>
    <xf numFmtId="0" fontId="123" fillId="0" borderId="0" xfId="0" applyFont="1" applyFill="1"/>
    <xf numFmtId="0" fontId="119" fillId="0" borderId="0" xfId="0" applyFont="1" applyFill="1"/>
    <xf numFmtId="0" fontId="120" fillId="0" borderId="0" xfId="0" applyFont="1"/>
    <xf numFmtId="0" fontId="120" fillId="0" borderId="0" xfId="0" applyFont="1" applyAlignment="1">
      <alignment horizontal="center"/>
    </xf>
    <xf numFmtId="0" fontId="12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9" fillId="0" borderId="0" xfId="0" applyFont="1" applyFill="1" applyBorder="1"/>
    <xf numFmtId="0" fontId="124" fillId="0" borderId="0" xfId="0" applyFont="1" applyFill="1"/>
    <xf numFmtId="0" fontId="125" fillId="0" borderId="0" xfId="0" applyFont="1" applyFill="1"/>
    <xf numFmtId="0" fontId="121" fillId="0" borderId="0" xfId="0" applyFont="1" applyFill="1" applyAlignment="1">
      <alignment horizontal="center"/>
    </xf>
    <xf numFmtId="0" fontId="121" fillId="0" borderId="0" xfId="0" applyFont="1" applyFill="1" applyAlignment="1">
      <alignment horizontal="center" vertical="center"/>
    </xf>
    <xf numFmtId="1" fontId="3" fillId="0" borderId="40" xfId="0" applyNumberFormat="1" applyFont="1" applyFill="1" applyBorder="1" applyAlignment="1">
      <alignment horizontal="center"/>
    </xf>
    <xf numFmtId="1" fontId="3" fillId="0" borderId="40" xfId="0" applyNumberFormat="1" applyFont="1" applyFill="1" applyBorder="1"/>
    <xf numFmtId="1" fontId="0" fillId="0" borderId="40" xfId="0" applyNumberFormat="1" applyFill="1" applyBorder="1"/>
    <xf numFmtId="0" fontId="10" fillId="0" borderId="0" xfId="4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center"/>
    </xf>
    <xf numFmtId="1" fontId="35" fillId="0" borderId="1" xfId="42" applyNumberFormat="1" applyFont="1" applyFill="1" applyBorder="1" applyAlignment="1">
      <alignment horizontal="center"/>
    </xf>
    <xf numFmtId="1" fontId="3" fillId="0" borderId="1" xfId="0" applyNumberFormat="1" applyFont="1" applyFill="1" applyBorder="1"/>
    <xf numFmtId="1" fontId="119" fillId="0" borderId="1" xfId="0" applyNumberFormat="1" applyFont="1" applyFill="1" applyBorder="1"/>
    <xf numFmtId="0" fontId="119" fillId="0" borderId="0" xfId="0" applyFont="1" applyFill="1" applyAlignment="1">
      <alignment horizontal="center"/>
    </xf>
    <xf numFmtId="0" fontId="119" fillId="0" borderId="0" xfId="0" applyFont="1" applyFill="1" applyAlignment="1">
      <alignment horizontal="center" vertical="center"/>
    </xf>
    <xf numFmtId="1" fontId="121" fillId="0" borderId="1" xfId="0" applyNumberFormat="1" applyFont="1" applyFill="1" applyBorder="1"/>
    <xf numFmtId="0" fontId="50" fillId="0" borderId="0" xfId="0" applyFont="1" applyFill="1"/>
    <xf numFmtId="1" fontId="3" fillId="0" borderId="115" xfId="0" applyNumberFormat="1" applyFont="1" applyFill="1" applyBorder="1" applyAlignment="1">
      <alignment horizontal="center"/>
    </xf>
    <xf numFmtId="1" fontId="3" fillId="0" borderId="115" xfId="0" applyNumberFormat="1" applyFont="1" applyFill="1" applyBorder="1"/>
    <xf numFmtId="1" fontId="0" fillId="0" borderId="115" xfId="0" applyNumberFormat="1" applyFill="1" applyBorder="1"/>
    <xf numFmtId="1" fontId="0" fillId="0" borderId="1" xfId="0" applyNumberFormat="1" applyFill="1" applyBorder="1"/>
    <xf numFmtId="0" fontId="35" fillId="0" borderId="49" xfId="0" applyFont="1" applyFill="1" applyBorder="1"/>
    <xf numFmtId="1" fontId="0" fillId="0" borderId="0" xfId="0" applyNumberFormat="1" applyFill="1" applyBorder="1"/>
    <xf numFmtId="1" fontId="0" fillId="0" borderId="59" xfId="0" applyNumberFormat="1" applyFill="1" applyBorder="1" applyAlignment="1">
      <alignment horizontal="center" vertical="center"/>
    </xf>
    <xf numFmtId="0" fontId="3" fillId="0" borderId="49" xfId="0" applyFont="1" applyFill="1" applyBorder="1"/>
    <xf numFmtId="0" fontId="35" fillId="0" borderId="20" xfId="0" applyFont="1" applyFill="1" applyBorder="1"/>
    <xf numFmtId="1" fontId="3" fillId="0" borderId="43" xfId="0" applyNumberFormat="1" applyFont="1" applyFill="1" applyBorder="1" applyAlignment="1">
      <alignment horizontal="center"/>
    </xf>
    <xf numFmtId="1" fontId="35" fillId="0" borderId="43" xfId="42" applyNumberFormat="1" applyFont="1" applyFill="1" applyBorder="1" applyAlignment="1">
      <alignment horizontal="center"/>
    </xf>
    <xf numFmtId="1" fontId="3" fillId="0" borderId="43" xfId="0" applyNumberFormat="1" applyFont="1" applyFill="1" applyBorder="1"/>
    <xf numFmtId="1" fontId="0" fillId="0" borderId="129" xfId="0" applyNumberFormat="1" applyFill="1" applyBorder="1"/>
    <xf numFmtId="1" fontId="0" fillId="0" borderId="44" xfId="0" applyNumberFormat="1" applyFill="1" applyBorder="1" applyAlignment="1">
      <alignment horizontal="center" vertical="center"/>
    </xf>
    <xf numFmtId="0" fontId="0" fillId="0" borderId="19" xfId="0" applyFill="1" applyBorder="1"/>
    <xf numFmtId="1" fontId="0" fillId="0" borderId="38" xfId="0" applyNumberFormat="1" applyFill="1" applyBorder="1" applyAlignment="1">
      <alignment horizontal="center" vertical="center"/>
    </xf>
    <xf numFmtId="0" fontId="0" fillId="0" borderId="28" xfId="0" applyFill="1" applyBorder="1"/>
    <xf numFmtId="1" fontId="0" fillId="0" borderId="26" xfId="0" applyNumberFormat="1" applyFill="1" applyBorder="1" applyAlignment="1">
      <alignment horizontal="center" vertical="center"/>
    </xf>
    <xf numFmtId="0" fontId="0" fillId="0" borderId="181" xfId="0" applyFill="1" applyBorder="1"/>
    <xf numFmtId="0" fontId="0" fillId="0" borderId="182" xfId="0" applyFill="1" applyBorder="1"/>
    <xf numFmtId="1" fontId="0" fillId="0" borderId="43" xfId="0" applyNumberFormat="1" applyFill="1" applyBorder="1"/>
    <xf numFmtId="0" fontId="0" fillId="0" borderId="18" xfId="0" applyFill="1" applyBorder="1"/>
    <xf numFmtId="1" fontId="3" fillId="0" borderId="39" xfId="0" applyNumberFormat="1" applyFont="1" applyFill="1" applyBorder="1" applyAlignment="1">
      <alignment horizontal="center"/>
    </xf>
    <xf numFmtId="1" fontId="3" fillId="0" borderId="39" xfId="0" applyNumberFormat="1" applyFont="1" applyFill="1" applyBorder="1"/>
    <xf numFmtId="1" fontId="0" fillId="0" borderId="39" xfId="0" applyNumberFormat="1" applyFill="1" applyBorder="1"/>
    <xf numFmtId="1" fontId="0" fillId="0" borderId="37" xfId="0" applyNumberFormat="1" applyFill="1" applyBorder="1" applyAlignment="1">
      <alignment horizontal="center" vertical="center"/>
    </xf>
    <xf numFmtId="0" fontId="35" fillId="0" borderId="121" xfId="0" applyFont="1" applyFill="1" applyBorder="1"/>
    <xf numFmtId="1" fontId="3" fillId="0" borderId="55" xfId="0" applyNumberFormat="1" applyFont="1" applyFill="1" applyBorder="1" applyAlignment="1">
      <alignment horizontal="center"/>
    </xf>
    <xf numFmtId="1" fontId="35" fillId="0" borderId="55" xfId="42" applyNumberFormat="1" applyFont="1" applyFill="1" applyBorder="1" applyAlignment="1">
      <alignment horizontal="center"/>
    </xf>
    <xf numFmtId="1" fontId="3" fillId="0" borderId="55" xfId="0" applyNumberFormat="1" applyFont="1" applyFill="1" applyBorder="1"/>
    <xf numFmtId="1" fontId="0" fillId="0" borderId="124" xfId="0" applyNumberFormat="1" applyFill="1" applyBorder="1" applyAlignment="1">
      <alignment horizontal="center" vertical="center"/>
    </xf>
    <xf numFmtId="0" fontId="1" fillId="0" borderId="22" xfId="41" applyFont="1" applyBorder="1"/>
    <xf numFmtId="1" fontId="109" fillId="24" borderId="41" xfId="41" applyNumberFormat="1" applyFont="1" applyFill="1" applyBorder="1"/>
    <xf numFmtId="1" fontId="0" fillId="0" borderId="183" xfId="0" applyNumberFormat="1" applyBorder="1"/>
    <xf numFmtId="1" fontId="3" fillId="0" borderId="54" xfId="0" applyNumberFormat="1" applyFont="1" applyBorder="1" applyAlignment="1">
      <alignment vertical="center"/>
    </xf>
    <xf numFmtId="0" fontId="4" fillId="0" borderId="22" xfId="41" applyFont="1" applyBorder="1"/>
    <xf numFmtId="0" fontId="4" fillId="24" borderId="41" xfId="41" applyFont="1" applyFill="1" applyBorder="1"/>
    <xf numFmtId="0" fontId="0" fillId="0" borderId="183" xfId="0" applyBorder="1"/>
    <xf numFmtId="0" fontId="3" fillId="0" borderId="54" xfId="0" applyFont="1" applyBorder="1" applyAlignment="1">
      <alignment vertical="center"/>
    </xf>
    <xf numFmtId="0" fontId="0" fillId="19" borderId="36" xfId="0" applyFill="1" applyBorder="1"/>
    <xf numFmtId="0" fontId="0" fillId="19" borderId="184" xfId="0" applyFill="1" applyBorder="1"/>
    <xf numFmtId="0" fontId="0" fillId="0" borderId="184" xfId="0" applyBorder="1"/>
    <xf numFmtId="0" fontId="0" fillId="0" borderId="36" xfId="0" applyBorder="1"/>
    <xf numFmtId="0" fontId="0" fillId="21" borderId="30" xfId="0" applyFill="1" applyBorder="1"/>
    <xf numFmtId="0" fontId="0" fillId="0" borderId="185" xfId="0" applyBorder="1"/>
    <xf numFmtId="0" fontId="0" fillId="0" borderId="39" xfId="0" applyBorder="1"/>
    <xf numFmtId="0" fontId="0" fillId="0" borderId="53" xfId="0" applyBorder="1"/>
    <xf numFmtId="0" fontId="0" fillId="0" borderId="18" xfId="0" applyBorder="1"/>
    <xf numFmtId="0" fontId="0" fillId="0" borderId="37" xfId="0" applyBorder="1"/>
    <xf numFmtId="0" fontId="0" fillId="0" borderId="30" xfId="0" applyBorder="1"/>
    <xf numFmtId="0" fontId="0" fillId="19" borderId="18" xfId="0" applyFill="1" applyBorder="1"/>
    <xf numFmtId="0" fontId="0" fillId="19" borderId="39" xfId="0" applyFill="1" applyBorder="1"/>
    <xf numFmtId="0" fontId="0" fillId="19" borderId="37" xfId="0" applyFill="1" applyBorder="1"/>
    <xf numFmtId="1" fontId="35" fillId="0" borderId="18" xfId="42" applyNumberFormat="1" applyFont="1" applyFill="1" applyBorder="1" applyAlignment="1">
      <alignment horizontal="center" vertical="center"/>
    </xf>
    <xf numFmtId="1" fontId="35" fillId="0" borderId="39" xfId="42" applyNumberFormat="1" applyFont="1" applyFill="1" applyBorder="1" applyAlignment="1">
      <alignment horizontal="center" vertical="center"/>
    </xf>
    <xf numFmtId="1" fontId="35" fillId="0" borderId="37" xfId="42" applyNumberFormat="1" applyFont="1" applyFill="1" applyBorder="1" applyAlignment="1">
      <alignment horizontal="center" vertical="center"/>
    </xf>
    <xf numFmtId="0" fontId="10" fillId="0" borderId="1" xfId="41" applyFont="1" applyFill="1" applyBorder="1" applyAlignment="1">
      <alignment horizontal="center" wrapText="1"/>
    </xf>
    <xf numFmtId="1" fontId="9" fillId="0" borderId="1" xfId="41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left" wrapText="1"/>
    </xf>
    <xf numFmtId="0" fontId="9" fillId="0" borderId="0" xfId="0" applyFont="1" applyFill="1" applyBorder="1"/>
    <xf numFmtId="0" fontId="4" fillId="0" borderId="0" xfId="0" applyFont="1" applyFill="1"/>
    <xf numFmtId="0" fontId="9" fillId="0" borderId="1" xfId="41" applyFont="1" applyFill="1" applyBorder="1" applyAlignment="1">
      <alignment horizontal="center" wrapText="1"/>
    </xf>
    <xf numFmtId="0" fontId="0" fillId="0" borderId="40" xfId="0" applyFill="1" applyBorder="1"/>
    <xf numFmtId="0" fontId="0" fillId="0" borderId="38" xfId="0" applyFill="1" applyBorder="1"/>
    <xf numFmtId="1" fontId="0" fillId="25" borderId="59" xfId="0" applyNumberFormat="1" applyFill="1" applyBorder="1" applyAlignment="1">
      <alignment horizontal="center" vertical="center"/>
    </xf>
    <xf numFmtId="0" fontId="0" fillId="0" borderId="177" xfId="0" applyFill="1" applyBorder="1"/>
    <xf numFmtId="0" fontId="0" fillId="0" borderId="35" xfId="0" applyFill="1" applyBorder="1"/>
    <xf numFmtId="0" fontId="126" fillId="0" borderId="0" xfId="0" applyFont="1" applyFill="1"/>
    <xf numFmtId="0" fontId="127" fillId="0" borderId="0" xfId="0" applyFont="1" applyFill="1"/>
    <xf numFmtId="0" fontId="126" fillId="0" borderId="0" xfId="0" applyFont="1"/>
    <xf numFmtId="0" fontId="3" fillId="0" borderId="0" xfId="0" applyFont="1" applyAlignment="1">
      <alignment horizontal="center" vertical="center"/>
    </xf>
    <xf numFmtId="0" fontId="14" fillId="26" borderId="0" xfId="0" applyFont="1" applyFill="1"/>
    <xf numFmtId="0" fontId="3" fillId="26" borderId="0" xfId="0" applyFont="1" applyFill="1" applyAlignment="1">
      <alignment horizontal="center"/>
    </xf>
    <xf numFmtId="0" fontId="3" fillId="26" borderId="0" xfId="0" applyFont="1" applyFill="1"/>
    <xf numFmtId="0" fontId="120" fillId="26" borderId="47" xfId="0" applyFont="1" applyFill="1" applyBorder="1"/>
    <xf numFmtId="0" fontId="10" fillId="26" borderId="0" xfId="0" applyFont="1" applyFill="1"/>
    <xf numFmtId="0" fontId="128" fillId="26" borderId="63" xfId="0" applyFont="1" applyFill="1" applyBorder="1"/>
    <xf numFmtId="0" fontId="10" fillId="26" borderId="186" xfId="0" applyFont="1" applyFill="1" applyBorder="1"/>
    <xf numFmtId="0" fontId="5" fillId="26" borderId="186" xfId="0" applyFont="1" applyFill="1" applyBorder="1"/>
    <xf numFmtId="0" fontId="10" fillId="26" borderId="187" xfId="0" applyFont="1" applyFill="1" applyBorder="1"/>
    <xf numFmtId="0" fontId="129" fillId="26" borderId="188" xfId="0" applyFont="1" applyFill="1" applyBorder="1"/>
    <xf numFmtId="0" fontId="5" fillId="26" borderId="0" xfId="0" applyFont="1" applyFill="1"/>
    <xf numFmtId="0" fontId="128" fillId="26" borderId="189" xfId="0" applyFont="1" applyFill="1" applyBorder="1"/>
    <xf numFmtId="0" fontId="10" fillId="26" borderId="0" xfId="0" applyFont="1" applyFill="1" applyBorder="1"/>
    <xf numFmtId="0" fontId="5" fillId="26" borderId="0" xfId="0" applyFont="1" applyFill="1" applyBorder="1"/>
    <xf numFmtId="0" fontId="0" fillId="26" borderId="0" xfId="0" applyFill="1" applyBorder="1"/>
    <xf numFmtId="0" fontId="0" fillId="26" borderId="190" xfId="0" applyFill="1" applyBorder="1"/>
    <xf numFmtId="0" fontId="0" fillId="26" borderId="0" xfId="0" applyFill="1"/>
    <xf numFmtId="0" fontId="129" fillId="26" borderId="55" xfId="0" applyFont="1" applyFill="1" applyBorder="1"/>
    <xf numFmtId="0" fontId="128" fillId="26" borderId="191" xfId="0" applyFont="1" applyFill="1" applyBorder="1"/>
    <xf numFmtId="0" fontId="10" fillId="26" borderId="192" xfId="0" applyFont="1" applyFill="1" applyBorder="1"/>
    <xf numFmtId="0" fontId="5" fillId="26" borderId="192" xfId="0" applyFont="1" applyFill="1" applyBorder="1"/>
    <xf numFmtId="0" fontId="0" fillId="26" borderId="192" xfId="0" applyFill="1" applyBorder="1"/>
    <xf numFmtId="0" fontId="0" fillId="26" borderId="193" xfId="0" applyFill="1" applyBorder="1"/>
    <xf numFmtId="0" fontId="32" fillId="26" borderId="0" xfId="0" applyFont="1" applyFill="1"/>
    <xf numFmtId="0" fontId="113" fillId="26" borderId="0" xfId="0" applyFont="1" applyFill="1"/>
    <xf numFmtId="0" fontId="113" fillId="0" borderId="0" xfId="0" applyFont="1"/>
    <xf numFmtId="0" fontId="113" fillId="0" borderId="0" xfId="0" applyFont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59" xfId="0" applyFont="1" applyFill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 applyFill="1" applyAlignment="1">
      <alignment horizontal="center"/>
    </xf>
    <xf numFmtId="0" fontId="26" fillId="0" borderId="59" xfId="0" applyFont="1" applyFill="1" applyBorder="1" applyAlignment="1">
      <alignment horizontal="center" wrapText="1"/>
    </xf>
    <xf numFmtId="0" fontId="26" fillId="0" borderId="1" xfId="0" applyFont="1" applyFill="1" applyBorder="1" applyAlignment="1">
      <alignment horizontal="center" wrapText="1"/>
    </xf>
    <xf numFmtId="0" fontId="9" fillId="0" borderId="49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10" fillId="0" borderId="59" xfId="0" applyFont="1" applyFill="1" applyBorder="1"/>
    <xf numFmtId="0" fontId="9" fillId="0" borderId="45" xfId="0" applyFont="1" applyFill="1" applyBorder="1" applyAlignment="1">
      <alignment horizontal="center" vertical="center"/>
    </xf>
    <xf numFmtId="0" fontId="10" fillId="0" borderId="179" xfId="0" applyFont="1" applyFill="1" applyBorder="1"/>
    <xf numFmtId="0" fontId="3" fillId="0" borderId="59" xfId="0" applyFont="1" applyFill="1" applyBorder="1"/>
    <xf numFmtId="0" fontId="3" fillId="0" borderId="179" xfId="0" applyFont="1" applyFill="1" applyBorder="1"/>
    <xf numFmtId="0" fontId="3" fillId="0" borderId="45" xfId="0" applyFont="1" applyFill="1" applyBorder="1"/>
    <xf numFmtId="0" fontId="26" fillId="0" borderId="43" xfId="0" applyFont="1" applyFill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 wrapText="1"/>
    </xf>
    <xf numFmtId="0" fontId="130" fillId="0" borderId="0" xfId="0" applyFont="1"/>
    <xf numFmtId="0" fontId="0" fillId="0" borderId="0" xfId="0" applyFill="1" applyBorder="1"/>
    <xf numFmtId="0" fontId="0" fillId="0" borderId="0" xfId="0" applyFont="1" applyFill="1" applyBorder="1"/>
    <xf numFmtId="0" fontId="0" fillId="21" borderId="0" xfId="0" applyFill="1"/>
    <xf numFmtId="0" fontId="0" fillId="0" borderId="16" xfId="0" applyBorder="1"/>
    <xf numFmtId="0" fontId="0" fillId="0" borderId="175" xfId="0" applyBorder="1"/>
    <xf numFmtId="0" fontId="0" fillId="0" borderId="194" xfId="0" applyFill="1" applyBorder="1"/>
    <xf numFmtId="0" fontId="0" fillId="0" borderId="16" xfId="0" applyFill="1" applyBorder="1"/>
    <xf numFmtId="0" fontId="0" fillId="0" borderId="175" xfId="0" applyFill="1" applyBorder="1"/>
    <xf numFmtId="0" fontId="0" fillId="27" borderId="175" xfId="0" applyFill="1" applyBorder="1"/>
    <xf numFmtId="0" fontId="0" fillId="0" borderId="16" xfId="0" applyFont="1" applyFill="1" applyBorder="1"/>
    <xf numFmtId="0" fontId="0" fillId="0" borderId="175" xfId="0" applyFont="1" applyFill="1" applyBorder="1"/>
    <xf numFmtId="0" fontId="0" fillId="27" borderId="194" xfId="0" applyFont="1" applyFill="1" applyBorder="1"/>
    <xf numFmtId="0" fontId="112" fillId="0" borderId="1" xfId="4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center" vertical="center"/>
    </xf>
    <xf numFmtId="0" fontId="0" fillId="28" borderId="0" xfId="0" applyFill="1"/>
    <xf numFmtId="0" fontId="0" fillId="0" borderId="45" xfId="0" applyBorder="1"/>
    <xf numFmtId="0" fontId="0" fillId="0" borderId="179" xfId="0" applyBorder="1"/>
    <xf numFmtId="0" fontId="0" fillId="0" borderId="45" xfId="0" applyFill="1" applyBorder="1"/>
    <xf numFmtId="0" fontId="0" fillId="27" borderId="0" xfId="0" applyFill="1" applyBorder="1"/>
    <xf numFmtId="0" fontId="0" fillId="0" borderId="179" xfId="0" applyFill="1" applyBorder="1"/>
    <xf numFmtId="0" fontId="3" fillId="27" borderId="45" xfId="0" applyFont="1" applyFill="1" applyBorder="1"/>
    <xf numFmtId="0" fontId="0" fillId="25" borderId="0" xfId="0" applyFill="1"/>
    <xf numFmtId="0" fontId="0" fillId="27" borderId="179" xfId="0" applyFill="1" applyBorder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27" borderId="0" xfId="0" applyFill="1"/>
    <xf numFmtId="0" fontId="0" fillId="27" borderId="45" xfId="0" applyFill="1" applyBorder="1"/>
    <xf numFmtId="0" fontId="0" fillId="27" borderId="179" xfId="0" applyFont="1" applyFill="1" applyBorder="1"/>
    <xf numFmtId="0" fontId="0" fillId="32" borderId="0" xfId="0" applyFill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0" borderId="17" xfId="0" applyBorder="1"/>
    <xf numFmtId="0" fontId="0" fillId="0" borderId="129" xfId="0" applyBorder="1"/>
    <xf numFmtId="0" fontId="0" fillId="0" borderId="180" xfId="0" applyBorder="1"/>
    <xf numFmtId="0" fontId="0" fillId="0" borderId="17" xfId="0" applyFill="1" applyBorder="1"/>
    <xf numFmtId="0" fontId="0" fillId="0" borderId="129" xfId="0" applyFill="1" applyBorder="1"/>
    <xf numFmtId="0" fontId="0" fillId="27" borderId="129" xfId="0" applyFill="1" applyBorder="1"/>
    <xf numFmtId="0" fontId="0" fillId="0" borderId="180" xfId="0" applyFill="1" applyBorder="1"/>
    <xf numFmtId="0" fontId="0" fillId="27" borderId="180" xfId="0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33" borderId="16" xfId="0" applyFont="1" applyFill="1" applyBorder="1" applyAlignment="1">
      <alignment horizontal="center"/>
    </xf>
    <xf numFmtId="0" fontId="0" fillId="33" borderId="175" xfId="0" applyFont="1" applyFill="1" applyBorder="1" applyAlignment="1">
      <alignment horizontal="center"/>
    </xf>
    <xf numFmtId="0" fontId="0" fillId="33" borderId="194" xfId="0" applyFont="1" applyFill="1" applyBorder="1" applyAlignment="1">
      <alignment horizontal="center"/>
    </xf>
    <xf numFmtId="0" fontId="0" fillId="33" borderId="63" xfId="0" applyFont="1" applyFill="1" applyBorder="1"/>
    <xf numFmtId="0" fontId="0" fillId="0" borderId="186" xfId="0" applyFont="1" applyFill="1" applyBorder="1"/>
    <xf numFmtId="0" fontId="0" fillId="0" borderId="186" xfId="0" applyFont="1" applyBorder="1"/>
    <xf numFmtId="0" fontId="0" fillId="36" borderId="186" xfId="0" applyFont="1" applyFill="1" applyBorder="1"/>
    <xf numFmtId="0" fontId="0" fillId="0" borderId="186" xfId="0" applyFont="1" applyFill="1" applyBorder="1" applyAlignment="1">
      <alignment horizontal="left"/>
    </xf>
    <xf numFmtId="0" fontId="0" fillId="0" borderId="187" xfId="0" applyFont="1" applyFill="1" applyBorder="1"/>
    <xf numFmtId="0" fontId="0" fillId="0" borderId="0" xfId="0" applyFont="1"/>
    <xf numFmtId="0" fontId="0" fillId="0" borderId="4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79" xfId="0" applyFont="1" applyBorder="1" applyAlignment="1">
      <alignment horizontal="center"/>
    </xf>
    <xf numFmtId="0" fontId="0" fillId="0" borderId="189" xfId="0" applyFont="1" applyBorder="1"/>
    <xf numFmtId="0" fontId="0" fillId="0" borderId="0" xfId="0" applyFont="1" applyBorder="1"/>
    <xf numFmtId="0" fontId="0" fillId="0" borderId="0" xfId="0" applyFont="1" applyFill="1" applyBorder="1" applyAlignment="1">
      <alignment horizontal="left"/>
    </xf>
    <xf numFmtId="0" fontId="0" fillId="0" borderId="190" xfId="0" applyFont="1" applyFill="1" applyBorder="1"/>
    <xf numFmtId="0" fontId="0" fillId="0" borderId="0" xfId="0" applyBorder="1"/>
    <xf numFmtId="0" fontId="0" fillId="21" borderId="45" xfId="0" applyFont="1" applyFill="1" applyBorder="1" applyAlignment="1">
      <alignment horizontal="center"/>
    </xf>
    <xf numFmtId="0" fontId="0" fillId="21" borderId="0" xfId="0" applyFont="1" applyFill="1" applyBorder="1" applyAlignment="1">
      <alignment horizontal="center"/>
    </xf>
    <xf numFmtId="0" fontId="0" fillId="21" borderId="179" xfId="0" applyFont="1" applyFill="1" applyBorder="1" applyAlignment="1">
      <alignment horizontal="center"/>
    </xf>
    <xf numFmtId="0" fontId="0" fillId="32" borderId="0" xfId="0" applyFont="1" applyFill="1" applyBorder="1"/>
    <xf numFmtId="0" fontId="0" fillId="26" borderId="0" xfId="0" applyFont="1" applyFill="1" applyBorder="1"/>
    <xf numFmtId="0" fontId="0" fillId="31" borderId="0" xfId="0" applyFont="1" applyFill="1" applyBorder="1"/>
    <xf numFmtId="0" fontId="0" fillId="0" borderId="190" xfId="0" applyFont="1" applyFill="1" applyBorder="1" applyAlignment="1">
      <alignment horizontal="left"/>
    </xf>
    <xf numFmtId="0" fontId="0" fillId="29" borderId="45" xfId="0" applyFont="1" applyFill="1" applyBorder="1" applyAlignment="1">
      <alignment horizontal="center"/>
    </xf>
    <xf numFmtId="0" fontId="0" fillId="29" borderId="0" xfId="0" applyFont="1" applyFill="1" applyBorder="1" applyAlignment="1">
      <alignment horizontal="center"/>
    </xf>
    <xf numFmtId="0" fontId="0" fillId="29" borderId="179" xfId="0" applyFont="1" applyFill="1" applyBorder="1" applyAlignment="1">
      <alignment horizontal="center"/>
    </xf>
    <xf numFmtId="0" fontId="0" fillId="37" borderId="190" xfId="0" applyFont="1" applyFill="1" applyBorder="1"/>
    <xf numFmtId="0" fontId="0" fillId="0" borderId="4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9" xfId="0" applyBorder="1" applyAlignment="1">
      <alignment horizontal="center"/>
    </xf>
    <xf numFmtId="0" fontId="0" fillId="21" borderId="0" xfId="0" applyFont="1" applyFill="1" applyBorder="1"/>
    <xf numFmtId="0" fontId="0" fillId="37" borderId="17" xfId="0" applyFont="1" applyFill="1" applyBorder="1" applyAlignment="1">
      <alignment horizontal="center"/>
    </xf>
    <xf numFmtId="0" fontId="0" fillId="37" borderId="129" xfId="0" applyFill="1" applyBorder="1" applyAlignment="1">
      <alignment horizontal="center"/>
    </xf>
    <xf numFmtId="0" fontId="0" fillId="37" borderId="180" xfId="0" applyFill="1" applyBorder="1" applyAlignment="1">
      <alignment horizontal="center"/>
    </xf>
    <xf numFmtId="0" fontId="0" fillId="18" borderId="0" xfId="0" applyFont="1" applyFill="1" applyBorder="1"/>
    <xf numFmtId="0" fontId="0" fillId="18" borderId="16" xfId="0" applyFill="1" applyBorder="1" applyAlignment="1">
      <alignment horizontal="center"/>
    </xf>
    <xf numFmtId="0" fontId="0" fillId="18" borderId="175" xfId="0" applyFill="1" applyBorder="1" applyAlignment="1">
      <alignment horizontal="center"/>
    </xf>
    <xf numFmtId="0" fontId="0" fillId="18" borderId="194" xfId="0" applyFill="1" applyBorder="1" applyAlignment="1">
      <alignment horizontal="center"/>
    </xf>
    <xf numFmtId="0" fontId="0" fillId="0" borderId="191" xfId="0" applyFont="1" applyBorder="1"/>
    <xf numFmtId="0" fontId="0" fillId="0" borderId="192" xfId="0" applyFont="1" applyBorder="1"/>
    <xf numFmtId="0" fontId="0" fillId="0" borderId="193" xfId="0" applyFont="1" applyFill="1" applyBorder="1"/>
    <xf numFmtId="0" fontId="0" fillId="26" borderId="0" xfId="0" applyFill="1" applyBorder="1" applyAlignment="1">
      <alignment horizontal="center"/>
    </xf>
    <xf numFmtId="0" fontId="0" fillId="26" borderId="179" xfId="0" applyFill="1" applyBorder="1" applyAlignment="1">
      <alignment horizontal="center"/>
    </xf>
    <xf numFmtId="2" fontId="0" fillId="0" borderId="0" xfId="0" applyNumberFormat="1" applyFill="1" applyBorder="1" applyAlignment="1"/>
    <xf numFmtId="0" fontId="131" fillId="0" borderId="0" xfId="0" applyFont="1" applyAlignment="1">
      <alignment horizontal="center"/>
    </xf>
    <xf numFmtId="0" fontId="131" fillId="0" borderId="45" xfId="0" applyFont="1" applyBorder="1" applyAlignment="1">
      <alignment horizontal="center"/>
    </xf>
    <xf numFmtId="0" fontId="131" fillId="0" borderId="0" xfId="0" applyFont="1" applyBorder="1" applyAlignment="1">
      <alignment horizontal="center"/>
    </xf>
    <xf numFmtId="0" fontId="131" fillId="0" borderId="179" xfId="0" applyFont="1" applyBorder="1" applyAlignment="1">
      <alignment horizontal="center"/>
    </xf>
    <xf numFmtId="0" fontId="0" fillId="37" borderId="0" xfId="0" applyFont="1" applyFill="1" applyBorder="1"/>
    <xf numFmtId="0" fontId="0" fillId="32" borderId="45" xfId="0" applyFont="1" applyFill="1" applyBorder="1" applyAlignment="1">
      <alignment horizontal="center"/>
    </xf>
    <xf numFmtId="0" fontId="0" fillId="32" borderId="0" xfId="0" applyFont="1" applyFill="1" applyBorder="1" applyAlignment="1">
      <alignment horizontal="center"/>
    </xf>
    <xf numFmtId="0" fontId="0" fillId="32" borderId="179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0" fillId="36" borderId="17" xfId="0" applyFill="1" applyBorder="1" applyAlignment="1">
      <alignment horizontal="center"/>
    </xf>
    <xf numFmtId="0" fontId="0" fillId="36" borderId="129" xfId="0" applyFill="1" applyBorder="1" applyAlignment="1">
      <alignment horizontal="center"/>
    </xf>
    <xf numFmtId="0" fontId="0" fillId="36" borderId="180" xfId="0" applyFill="1" applyBorder="1" applyAlignment="1">
      <alignment horizontal="center"/>
    </xf>
    <xf numFmtId="0" fontId="0" fillId="29" borderId="190" xfId="0" applyFont="1" applyFill="1" applyBorder="1"/>
    <xf numFmtId="0" fontId="0" fillId="0" borderId="189" xfId="0" applyFont="1" applyFill="1" applyBorder="1"/>
    <xf numFmtId="0" fontId="0" fillId="29" borderId="0" xfId="0" applyFont="1" applyFill="1" applyBorder="1"/>
    <xf numFmtId="0" fontId="0" fillId="32" borderId="190" xfId="0" applyFont="1" applyFill="1" applyBorder="1"/>
    <xf numFmtId="0" fontId="0" fillId="36" borderId="0" xfId="0" applyFont="1" applyFill="1" applyBorder="1"/>
    <xf numFmtId="0" fontId="0" fillId="0" borderId="192" xfId="0" applyFont="1" applyFill="1" applyBorder="1"/>
    <xf numFmtId="0" fontId="0" fillId="33" borderId="189" xfId="0" applyFont="1" applyFill="1" applyBorder="1"/>
    <xf numFmtId="0" fontId="0" fillId="21" borderId="190" xfId="0" applyFont="1" applyFill="1" applyBorder="1"/>
    <xf numFmtId="0" fontId="0" fillId="18" borderId="190" xfId="0" applyFont="1" applyFill="1" applyBorder="1"/>
    <xf numFmtId="0" fontId="0" fillId="0" borderId="63" xfId="0" applyFont="1" applyFill="1" applyBorder="1" applyAlignment="1">
      <alignment horizontal="left"/>
    </xf>
    <xf numFmtId="0" fontId="0" fillId="0" borderId="187" xfId="0" applyFont="1" applyFill="1" applyBorder="1" applyAlignment="1">
      <alignment horizontal="left"/>
    </xf>
    <xf numFmtId="0" fontId="0" fillId="26" borderId="190" xfId="0" applyFont="1" applyFill="1" applyBorder="1"/>
    <xf numFmtId="0" fontId="0" fillId="36" borderId="190" xfId="0" applyFont="1" applyFill="1" applyBorder="1"/>
    <xf numFmtId="0" fontId="0" fillId="0" borderId="0" xfId="0" applyFont="1" applyFill="1" applyBorder="1" applyAlignment="1"/>
    <xf numFmtId="0" fontId="0" fillId="0" borderId="63" xfId="0" applyFont="1" applyFill="1" applyBorder="1"/>
    <xf numFmtId="0" fontId="0" fillId="0" borderId="187" xfId="0" applyFont="1" applyBorder="1"/>
    <xf numFmtId="0" fontId="0" fillId="0" borderId="193" xfId="0" applyFont="1" applyBorder="1"/>
    <xf numFmtId="0" fontId="0" fillId="33" borderId="1" xfId="0" applyFont="1" applyFill="1" applyBorder="1"/>
    <xf numFmtId="0" fontId="114" fillId="0" borderId="1" xfId="0" applyFont="1" applyFill="1" applyBorder="1" applyAlignment="1">
      <alignment horizontal="left" wrapText="1"/>
    </xf>
    <xf numFmtId="0" fontId="114" fillId="0" borderId="1" xfId="0" applyFont="1" applyFill="1" applyBorder="1"/>
    <xf numFmtId="0" fontId="115" fillId="0" borderId="0" xfId="0" applyFont="1" applyFill="1" applyBorder="1"/>
    <xf numFmtId="0" fontId="114" fillId="0" borderId="43" xfId="0" applyFont="1" applyFill="1" applyBorder="1" applyAlignment="1">
      <alignment horizontal="left" wrapText="1"/>
    </xf>
    <xf numFmtId="0" fontId="115" fillId="0" borderId="1" xfId="0" applyFont="1" applyFill="1" applyBorder="1"/>
    <xf numFmtId="0" fontId="114" fillId="0" borderId="0" xfId="0" applyFont="1" applyFill="1" applyBorder="1"/>
    <xf numFmtId="0" fontId="114" fillId="0" borderId="118" xfId="0" applyFont="1" applyFill="1" applyBorder="1" applyAlignment="1">
      <alignment horizontal="left" wrapText="1"/>
    </xf>
    <xf numFmtId="0" fontId="0" fillId="18" borderId="1" xfId="0" applyFill="1" applyBorder="1" applyAlignment="1">
      <alignment horizontal="center"/>
    </xf>
    <xf numFmtId="0" fontId="0" fillId="21" borderId="1" xfId="0" applyFill="1" applyBorder="1"/>
    <xf numFmtId="0" fontId="131" fillId="26" borderId="1" xfId="0" applyFont="1" applyFill="1" applyBorder="1" applyAlignment="1">
      <alignment horizontal="center"/>
    </xf>
    <xf numFmtId="0" fontId="0" fillId="26" borderId="1" xfId="0" applyFill="1" applyBorder="1"/>
    <xf numFmtId="0" fontId="0" fillId="26" borderId="119" xfId="0" applyFill="1" applyBorder="1" applyAlignment="1">
      <alignment horizontal="center"/>
    </xf>
    <xf numFmtId="0" fontId="0" fillId="0" borderId="1" xfId="0" applyBorder="1"/>
    <xf numFmtId="0" fontId="0" fillId="32" borderId="1" xfId="0" applyFont="1" applyFill="1" applyBorder="1" applyAlignment="1">
      <alignment horizontal="center"/>
    </xf>
    <xf numFmtId="0" fontId="111" fillId="23" borderId="1" xfId="0" applyFont="1" applyFill="1" applyBorder="1" applyAlignment="1">
      <alignment horizontal="center"/>
    </xf>
    <xf numFmtId="0" fontId="9" fillId="23" borderId="1" xfId="0" applyFont="1" applyFill="1" applyBorder="1" applyAlignment="1">
      <alignment horizontal="center"/>
    </xf>
    <xf numFmtId="0" fontId="9" fillId="23" borderId="59" xfId="0" applyFont="1" applyFill="1" applyBorder="1" applyAlignment="1">
      <alignment horizontal="center" vertical="center"/>
    </xf>
    <xf numFmtId="0" fontId="111" fillId="23" borderId="57" xfId="0" applyFont="1" applyFill="1" applyBorder="1" applyAlignment="1">
      <alignment horizontal="center"/>
    </xf>
    <xf numFmtId="0" fontId="9" fillId="23" borderId="57" xfId="0" applyFont="1" applyFill="1" applyBorder="1" applyAlignment="1">
      <alignment horizontal="center"/>
    </xf>
    <xf numFmtId="0" fontId="9" fillId="23" borderId="58" xfId="0" applyFont="1" applyFill="1" applyBorder="1" applyAlignment="1">
      <alignment horizontal="center" vertical="center"/>
    </xf>
    <xf numFmtId="0" fontId="10" fillId="0" borderId="1" xfId="41" applyFont="1" applyFill="1" applyBorder="1" applyAlignment="1">
      <alignment horizontal="left" wrapText="1"/>
    </xf>
    <xf numFmtId="1" fontId="111" fillId="0" borderId="1" xfId="41" applyNumberFormat="1" applyFont="1" applyFill="1" applyBorder="1" applyAlignment="1">
      <alignment horizontal="center" wrapText="1"/>
    </xf>
    <xf numFmtId="1" fontId="10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6" borderId="1" xfId="0" applyFill="1" applyBorder="1" applyAlignment="1">
      <alignment horizontal="center" vertical="center"/>
    </xf>
    <xf numFmtId="164" fontId="0" fillId="26" borderId="1" xfId="0" applyNumberFormat="1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164" fontId="0" fillId="21" borderId="1" xfId="0" applyNumberFormat="1" applyFill="1" applyBorder="1" applyAlignment="1">
      <alignment horizontal="center" vertical="center"/>
    </xf>
    <xf numFmtId="0" fontId="0" fillId="22" borderId="1" xfId="0" applyFill="1" applyBorder="1"/>
    <xf numFmtId="0" fontId="0" fillId="22" borderId="1" xfId="0" applyFill="1" applyBorder="1" applyAlignment="1">
      <alignment horizontal="center" vertical="center"/>
    </xf>
    <xf numFmtId="164" fontId="0" fillId="22" borderId="1" xfId="0" applyNumberFormat="1" applyFill="1" applyBorder="1" applyAlignment="1">
      <alignment horizontal="center" vertical="center"/>
    </xf>
    <xf numFmtId="164" fontId="108" fillId="0" borderId="40" xfId="0" applyNumberFormat="1" applyFont="1" applyFill="1" applyBorder="1" applyAlignment="1">
      <alignment horizontal="center"/>
    </xf>
    <xf numFmtId="49" fontId="3" fillId="0" borderId="0" xfId="0" applyNumberFormat="1" applyFont="1"/>
    <xf numFmtId="1" fontId="36" fillId="19" borderId="40" xfId="42" applyNumberFormat="1" applyFont="1" applyFill="1" applyBorder="1" applyAlignment="1">
      <alignment horizontal="center"/>
    </xf>
    <xf numFmtId="0" fontId="36" fillId="0" borderId="24" xfId="0" applyFont="1" applyFill="1" applyBorder="1" applyAlignment="1">
      <alignment horizontal="center"/>
    </xf>
    <xf numFmtId="0" fontId="36" fillId="0" borderId="51" xfId="0" applyFont="1" applyFill="1" applyBorder="1"/>
    <xf numFmtId="0" fontId="36" fillId="0" borderId="51" xfId="0" applyFont="1" applyFill="1" applyBorder="1" applyAlignment="1">
      <alignment horizontal="center"/>
    </xf>
    <xf numFmtId="1" fontId="36" fillId="0" borderId="51" xfId="42" applyNumberFormat="1" applyFont="1" applyFill="1" applyBorder="1" applyAlignment="1">
      <alignment horizontal="center"/>
    </xf>
    <xf numFmtId="0" fontId="36" fillId="0" borderId="19" xfId="0" applyFont="1" applyFill="1" applyBorder="1" applyAlignment="1">
      <alignment horizontal="center"/>
    </xf>
    <xf numFmtId="0" fontId="36" fillId="0" borderId="40" xfId="0" applyFont="1" applyFill="1" applyBorder="1"/>
    <xf numFmtId="0" fontId="36" fillId="0" borderId="40" xfId="0" applyFont="1" applyFill="1" applyBorder="1" applyAlignment="1">
      <alignment horizontal="center"/>
    </xf>
    <xf numFmtId="1" fontId="36" fillId="0" borderId="40" xfId="42" applyNumberFormat="1" applyFont="1" applyFill="1" applyBorder="1" applyAlignment="1">
      <alignment horizontal="center"/>
    </xf>
    <xf numFmtId="164" fontId="36" fillId="0" borderId="38" xfId="42" applyNumberFormat="1" applyFont="1" applyFill="1" applyBorder="1" applyAlignment="1">
      <alignment horizontal="center"/>
    </xf>
    <xf numFmtId="164" fontId="63" fillId="0" borderId="31" xfId="0" applyNumberFormat="1" applyFont="1" applyFill="1" applyBorder="1" applyAlignment="1">
      <alignment horizontal="center"/>
    </xf>
    <xf numFmtId="0" fontId="38" fillId="0" borderId="0" xfId="0" applyFont="1" applyFill="1"/>
    <xf numFmtId="0" fontId="104" fillId="0" borderId="29" xfId="41" applyFont="1" applyFill="1" applyBorder="1" applyAlignment="1">
      <alignment vertical="center"/>
    </xf>
    <xf numFmtId="164" fontId="63" fillId="0" borderId="176" xfId="0" applyNumberFormat="1" applyFont="1" applyFill="1" applyBorder="1" applyAlignment="1">
      <alignment horizontal="center"/>
    </xf>
    <xf numFmtId="164" fontId="106" fillId="18" borderId="39" xfId="41" applyNumberFormat="1" applyFont="1" applyFill="1" applyBorder="1" applyAlignment="1">
      <alignment horizontal="center" vertical="center"/>
    </xf>
    <xf numFmtId="164" fontId="106" fillId="18" borderId="38" xfId="41" applyNumberFormat="1" applyFont="1" applyFill="1" applyBorder="1" applyAlignment="1">
      <alignment horizontal="center" vertical="center"/>
    </xf>
    <xf numFmtId="164" fontId="106" fillId="18" borderId="27" xfId="41" applyNumberFormat="1" applyFont="1" applyFill="1" applyBorder="1" applyAlignment="1">
      <alignment horizontal="center" vertical="center"/>
    </xf>
    <xf numFmtId="164" fontId="63" fillId="0" borderId="33" xfId="0" applyNumberFormat="1" applyFont="1" applyFill="1" applyBorder="1" applyAlignment="1">
      <alignment horizontal="center"/>
    </xf>
    <xf numFmtId="0" fontId="36" fillId="0" borderId="29" xfId="0" applyFont="1" applyFill="1" applyBorder="1" applyAlignment="1">
      <alignment horizontal="center"/>
    </xf>
    <xf numFmtId="0" fontId="36" fillId="0" borderId="50" xfId="0" applyFont="1" applyFill="1" applyBorder="1"/>
    <xf numFmtId="0" fontId="36" fillId="0" borderId="50" xfId="0" applyFont="1" applyFill="1" applyBorder="1" applyAlignment="1">
      <alignment horizontal="center"/>
    </xf>
    <xf numFmtId="1" fontId="36" fillId="0" borderId="50" xfId="42" applyNumberFormat="1" applyFont="1" applyFill="1" applyBorder="1" applyAlignment="1">
      <alignment horizontal="center"/>
    </xf>
    <xf numFmtId="164" fontId="36" fillId="0" borderId="27" xfId="42" applyNumberFormat="1" applyFont="1" applyFill="1" applyBorder="1" applyAlignment="1">
      <alignment horizontal="center"/>
    </xf>
    <xf numFmtId="164" fontId="106" fillId="18" borderId="37" xfId="41" applyNumberFormat="1" applyFont="1" applyFill="1" applyBorder="1" applyAlignment="1">
      <alignment horizontal="center" vertical="center"/>
    </xf>
    <xf numFmtId="1" fontId="36" fillId="20" borderId="40" xfId="42" applyNumberFormat="1" applyFont="1" applyFill="1" applyBorder="1" applyAlignment="1">
      <alignment horizontal="center"/>
    </xf>
    <xf numFmtId="0" fontId="63" fillId="0" borderId="18" xfId="0" applyFont="1" applyFill="1" applyBorder="1" applyAlignment="1">
      <alignment horizontal="center"/>
    </xf>
    <xf numFmtId="0" fontId="63" fillId="0" borderId="39" xfId="0" applyFont="1" applyFill="1" applyBorder="1"/>
    <xf numFmtId="0" fontId="63" fillId="0" borderId="39" xfId="0" applyFont="1" applyFill="1" applyBorder="1" applyAlignment="1">
      <alignment horizontal="center"/>
    </xf>
    <xf numFmtId="1" fontId="63" fillId="0" borderId="39" xfId="42" applyNumberFormat="1" applyFont="1" applyFill="1" applyBorder="1" applyAlignment="1">
      <alignment horizontal="center"/>
    </xf>
    <xf numFmtId="1" fontId="63" fillId="20" borderId="39" xfId="42" applyNumberFormat="1" applyFont="1" applyFill="1" applyBorder="1" applyAlignment="1">
      <alignment horizontal="center"/>
    </xf>
    <xf numFmtId="1" fontId="63" fillId="19" borderId="39" xfId="42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2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36" fillId="0" borderId="18" xfId="0" applyFont="1" applyFill="1" applyBorder="1" applyAlignment="1">
      <alignment horizontal="center"/>
    </xf>
    <xf numFmtId="0" fontId="36" fillId="0" borderId="39" xfId="0" applyFont="1" applyFill="1" applyBorder="1"/>
    <xf numFmtId="0" fontId="36" fillId="0" borderId="39" xfId="0" applyFont="1" applyFill="1" applyBorder="1" applyAlignment="1">
      <alignment horizontal="center"/>
    </xf>
    <xf numFmtId="1" fontId="36" fillId="0" borderId="39" xfId="42" applyNumberFormat="1" applyFont="1" applyFill="1" applyBorder="1" applyAlignment="1">
      <alignment horizontal="center"/>
    </xf>
    <xf numFmtId="1" fontId="133" fillId="0" borderId="40" xfId="42" applyNumberFormat="1" applyFont="1" applyFill="1" applyBorder="1" applyAlignment="1">
      <alignment horizontal="center"/>
    </xf>
    <xf numFmtId="0" fontId="1" fillId="0" borderId="22" xfId="0" applyFont="1" applyFill="1" applyBorder="1" applyAlignment="1">
      <alignment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" fontId="133" fillId="0" borderId="50" xfId="42" applyNumberFormat="1" applyFont="1" applyFill="1" applyBorder="1" applyAlignment="1">
      <alignment horizontal="center"/>
    </xf>
    <xf numFmtId="1" fontId="118" fillId="0" borderId="188" xfId="42" applyNumberFormat="1" applyFont="1" applyFill="1" applyBorder="1" applyAlignment="1">
      <alignment horizontal="center" vertical="center"/>
    </xf>
    <xf numFmtId="1" fontId="118" fillId="0" borderId="40" xfId="42" applyNumberFormat="1" applyFont="1" applyFill="1" applyBorder="1" applyAlignment="1">
      <alignment horizontal="center" vertical="center"/>
    </xf>
    <xf numFmtId="1" fontId="118" fillId="0" borderId="251" xfId="42" applyNumberFormat="1" applyFont="1" applyFill="1" applyBorder="1" applyAlignment="1">
      <alignment horizontal="center" vertical="center"/>
    </xf>
    <xf numFmtId="1" fontId="118" fillId="0" borderId="252" xfId="42" applyNumberFormat="1" applyFont="1" applyFill="1" applyBorder="1" applyAlignment="1">
      <alignment horizontal="center" vertical="center"/>
    </xf>
    <xf numFmtId="1" fontId="133" fillId="0" borderId="47" xfId="42" applyNumberFormat="1" applyFont="1" applyFill="1" applyBorder="1" applyAlignment="1">
      <alignment horizontal="center" vertical="center"/>
    </xf>
    <xf numFmtId="1" fontId="133" fillId="0" borderId="40" xfId="42" applyNumberFormat="1" applyFont="1" applyFill="1" applyBorder="1" applyAlignment="1">
      <alignment horizontal="center" vertical="center"/>
    </xf>
    <xf numFmtId="1" fontId="133" fillId="0" borderId="188" xfId="42" applyNumberFormat="1" applyFont="1" applyFill="1" applyBorder="1" applyAlignment="1">
      <alignment horizontal="center" vertical="center"/>
    </xf>
    <xf numFmtId="1" fontId="133" fillId="0" borderId="50" xfId="42" applyNumberFormat="1" applyFont="1" applyFill="1" applyBorder="1" applyAlignment="1">
      <alignment horizontal="center" vertical="center"/>
    </xf>
    <xf numFmtId="1" fontId="63" fillId="0" borderId="53" xfId="42" applyNumberFormat="1" applyFont="1" applyFill="1" applyBorder="1" applyAlignment="1">
      <alignment horizontal="center"/>
    </xf>
    <xf numFmtId="1" fontId="63" fillId="0" borderId="35" xfId="42" applyNumberFormat="1" applyFont="1" applyFill="1" applyBorder="1" applyAlignment="1">
      <alignment horizontal="center"/>
    </xf>
    <xf numFmtId="1" fontId="63" fillId="0" borderId="36" xfId="42" applyNumberFormat="1" applyFont="1" applyFill="1" applyBorder="1" applyAlignment="1">
      <alignment horizontal="center"/>
    </xf>
    <xf numFmtId="1" fontId="63" fillId="0" borderId="177" xfId="42" applyNumberFormat="1" applyFont="1" applyFill="1" applyBorder="1" applyAlignment="1">
      <alignment horizontal="center"/>
    </xf>
    <xf numFmtId="1" fontId="63" fillId="0" borderId="184" xfId="42" applyNumberFormat="1" applyFont="1" applyFill="1" applyBorder="1" applyAlignment="1">
      <alignment horizontal="center"/>
    </xf>
    <xf numFmtId="1" fontId="134" fillId="0" borderId="253" xfId="42" applyNumberFormat="1" applyFont="1" applyFill="1" applyBorder="1" applyAlignment="1">
      <alignment horizontal="center" vertical="center"/>
    </xf>
    <xf numFmtId="1" fontId="134" fillId="0" borderId="254" xfId="42" applyNumberFormat="1" applyFont="1" applyFill="1" applyBorder="1" applyAlignment="1">
      <alignment horizontal="center" vertical="center"/>
    </xf>
    <xf numFmtId="1" fontId="134" fillId="0" borderId="255" xfId="42" applyNumberFormat="1" applyFont="1" applyFill="1" applyBorder="1" applyAlignment="1">
      <alignment horizontal="center" vertical="center"/>
    </xf>
    <xf numFmtId="1" fontId="134" fillId="0" borderId="256" xfId="42" applyNumberFormat="1" applyFont="1" applyFill="1" applyBorder="1" applyAlignment="1">
      <alignment horizontal="center" vertical="center"/>
    </xf>
    <xf numFmtId="164" fontId="134" fillId="0" borderId="31" xfId="0" applyNumberFormat="1" applyFont="1" applyFill="1" applyBorder="1" applyAlignment="1">
      <alignment horizontal="center" vertical="center"/>
    </xf>
    <xf numFmtId="164" fontId="134" fillId="0" borderId="30" xfId="0" applyNumberFormat="1" applyFont="1" applyFill="1" applyBorder="1" applyAlignment="1">
      <alignment horizontal="center" vertical="center"/>
    </xf>
    <xf numFmtId="164" fontId="134" fillId="0" borderId="176" xfId="0" applyNumberFormat="1" applyFont="1" applyFill="1" applyBorder="1" applyAlignment="1">
      <alignment horizontal="center" vertical="center"/>
    </xf>
    <xf numFmtId="1" fontId="134" fillId="0" borderId="5" xfId="42" applyNumberFormat="1" applyFont="1" applyFill="1" applyBorder="1" applyAlignment="1">
      <alignment horizontal="center" vertical="center"/>
    </xf>
    <xf numFmtId="164" fontId="133" fillId="0" borderId="31" xfId="0" applyNumberFormat="1" applyFont="1" applyFill="1" applyBorder="1" applyAlignment="1">
      <alignment horizontal="center" vertical="center"/>
    </xf>
    <xf numFmtId="164" fontId="133" fillId="0" borderId="33" xfId="0" applyNumberFormat="1" applyFont="1" applyFill="1" applyBorder="1" applyAlignment="1">
      <alignment horizontal="center" vertical="center"/>
    </xf>
    <xf numFmtId="1" fontId="36" fillId="20" borderId="39" xfId="42" applyNumberFormat="1" applyFont="1" applyFill="1" applyBorder="1" applyAlignment="1">
      <alignment horizontal="center"/>
    </xf>
    <xf numFmtId="1" fontId="63" fillId="20" borderId="50" xfId="42" applyNumberFormat="1" applyFont="1" applyFill="1" applyBorder="1" applyAlignment="1">
      <alignment horizontal="center"/>
    </xf>
    <xf numFmtId="164" fontId="134" fillId="0" borderId="33" xfId="0" applyNumberFormat="1" applyFont="1" applyFill="1" applyBorder="1" applyAlignment="1">
      <alignment horizontal="center" vertical="center"/>
    </xf>
    <xf numFmtId="1" fontId="63" fillId="19" borderId="177" xfId="42" applyNumberFormat="1" applyFont="1" applyFill="1" applyBorder="1" applyAlignment="1">
      <alignment horizontal="center"/>
    </xf>
    <xf numFmtId="164" fontId="134" fillId="19" borderId="30" xfId="0" applyNumberFormat="1" applyFont="1" applyFill="1" applyBorder="1" applyAlignment="1">
      <alignment horizontal="center" vertical="center"/>
    </xf>
    <xf numFmtId="164" fontId="63" fillId="20" borderId="37" xfId="42" applyNumberFormat="1" applyFont="1" applyFill="1" applyBorder="1" applyAlignment="1">
      <alignment horizontal="center"/>
    </xf>
    <xf numFmtId="164" fontId="36" fillId="20" borderId="46" xfId="42" applyNumberFormat="1" applyFont="1" applyFill="1" applyBorder="1" applyAlignment="1">
      <alignment horizontal="center"/>
    </xf>
    <xf numFmtId="164" fontId="63" fillId="19" borderId="30" xfId="0" applyNumberFormat="1" applyFont="1" applyFill="1" applyBorder="1" applyAlignment="1">
      <alignment horizontal="center"/>
    </xf>
    <xf numFmtId="164" fontId="133" fillId="19" borderId="31" xfId="0" applyNumberFormat="1" applyFont="1" applyFill="1" applyBorder="1" applyAlignment="1">
      <alignment horizontal="center" vertical="center"/>
    </xf>
    <xf numFmtId="0" fontId="63" fillId="20" borderId="0" xfId="0" applyFont="1" applyFill="1"/>
    <xf numFmtId="0" fontId="63" fillId="20" borderId="257" xfId="0" applyFont="1" applyFill="1" applyBorder="1"/>
    <xf numFmtId="0" fontId="130" fillId="20" borderId="0" xfId="0" applyFont="1" applyFill="1"/>
    <xf numFmtId="0" fontId="36" fillId="20" borderId="0" xfId="0" applyFont="1" applyFill="1"/>
    <xf numFmtId="0" fontId="135" fillId="20" borderId="0" xfId="0" applyFont="1" applyFill="1"/>
    <xf numFmtId="0" fontId="40" fillId="20" borderId="0" xfId="0" applyFont="1" applyFill="1"/>
    <xf numFmtId="0" fontId="5" fillId="20" borderId="0" xfId="0" applyFont="1" applyFill="1"/>
    <xf numFmtId="49" fontId="47" fillId="0" borderId="0" xfId="0" applyNumberFormat="1" applyFont="1" applyAlignment="1">
      <alignment horizontal="center"/>
    </xf>
    <xf numFmtId="164" fontId="106" fillId="38" borderId="40" xfId="41" applyNumberFormat="1" applyFont="1" applyFill="1" applyBorder="1" applyAlignment="1">
      <alignment horizontal="center" vertical="center"/>
    </xf>
    <xf numFmtId="164" fontId="106" fillId="38" borderId="50" xfId="41" applyNumberFormat="1" applyFont="1" applyFill="1" applyBorder="1" applyAlignment="1">
      <alignment horizontal="center" vertical="center"/>
    </xf>
    <xf numFmtId="164" fontId="105" fillId="20" borderId="40" xfId="0" applyNumberFormat="1" applyFont="1" applyFill="1" applyBorder="1" applyAlignment="1">
      <alignment horizontal="center"/>
    </xf>
    <xf numFmtId="1" fontId="63" fillId="20" borderId="40" xfId="42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20" borderId="0" xfId="0" applyFont="1" applyFill="1"/>
    <xf numFmtId="0" fontId="38" fillId="20" borderId="0" xfId="0" applyFont="1" applyFill="1"/>
    <xf numFmtId="0" fontId="5" fillId="20" borderId="0" xfId="0" applyFont="1" applyFill="1" applyAlignment="1">
      <alignment vertical="center"/>
    </xf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164" fontId="134" fillId="20" borderId="30" xfId="0" applyNumberFormat="1" applyFont="1" applyFill="1" applyBorder="1" applyAlignment="1">
      <alignment horizontal="center" vertical="center"/>
    </xf>
    <xf numFmtId="164" fontId="134" fillId="20" borderId="33" xfId="0" applyNumberFormat="1" applyFont="1" applyFill="1" applyBorder="1" applyAlignment="1">
      <alignment horizontal="center" vertical="center"/>
    </xf>
    <xf numFmtId="1" fontId="137" fillId="20" borderId="40" xfId="42" applyNumberFormat="1" applyFont="1" applyFill="1" applyBorder="1" applyAlignment="1">
      <alignment horizontal="center"/>
    </xf>
    <xf numFmtId="1" fontId="136" fillId="20" borderId="51" xfId="42" applyNumberFormat="1" applyFont="1" applyFill="1" applyBorder="1" applyAlignment="1">
      <alignment horizontal="center"/>
    </xf>
    <xf numFmtId="1" fontId="133" fillId="19" borderId="40" xfId="42" applyNumberFormat="1" applyFont="1" applyFill="1" applyBorder="1" applyAlignment="1">
      <alignment horizontal="center"/>
    </xf>
    <xf numFmtId="164" fontId="105" fillId="0" borderId="50" xfId="0" applyNumberFormat="1" applyFont="1" applyFill="1" applyBorder="1" applyAlignment="1">
      <alignment horizontal="center"/>
    </xf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1" fontId="133" fillId="0" borderId="35" xfId="42" applyNumberFormat="1" applyFont="1" applyFill="1" applyBorder="1" applyAlignment="1">
      <alignment horizontal="center"/>
    </xf>
    <xf numFmtId="1" fontId="133" fillId="0" borderId="36" xfId="42" applyNumberFormat="1" applyFont="1" applyFill="1" applyBorder="1" applyAlignment="1">
      <alignment horizontal="center"/>
    </xf>
    <xf numFmtId="164" fontId="36" fillId="20" borderId="265" xfId="42" applyNumberFormat="1" applyFont="1" applyFill="1" applyBorder="1" applyAlignment="1">
      <alignment horizontal="center"/>
    </xf>
    <xf numFmtId="1" fontId="133" fillId="19" borderId="53" xfId="42" applyNumberFormat="1" applyFont="1" applyFill="1" applyBorder="1" applyAlignment="1">
      <alignment horizontal="center"/>
    </xf>
    <xf numFmtId="164" fontId="36" fillId="20" borderId="266" xfId="42" applyNumberFormat="1" applyFont="1" applyFill="1" applyBorder="1" applyAlignment="1">
      <alignment horizontal="center"/>
    </xf>
    <xf numFmtId="0" fontId="36" fillId="0" borderId="129" xfId="0" applyFont="1" applyFill="1" applyBorder="1"/>
    <xf numFmtId="0" fontId="0" fillId="0" borderId="179" xfId="0" applyFill="1" applyBorder="1" applyAlignment="1">
      <alignment horizontal="center"/>
    </xf>
    <xf numFmtId="164" fontId="36" fillId="20" borderId="267" xfId="42" applyNumberFormat="1" applyFont="1" applyFill="1" applyBorder="1" applyAlignment="1">
      <alignment horizontal="center"/>
    </xf>
    <xf numFmtId="164" fontId="36" fillId="20" borderId="264" xfId="42" applyNumberFormat="1" applyFont="1" applyFill="1" applyBorder="1" applyAlignment="1">
      <alignment horizontal="center"/>
    </xf>
    <xf numFmtId="164" fontId="36" fillId="20" borderId="268" xfId="42" applyNumberFormat="1" applyFont="1" applyFill="1" applyBorder="1" applyAlignment="1">
      <alignment horizontal="center"/>
    </xf>
    <xf numFmtId="164" fontId="36" fillId="20" borderId="6" xfId="42" applyNumberFormat="1" applyFont="1" applyFill="1" applyBorder="1" applyAlignment="1">
      <alignment horizontal="center"/>
    </xf>
    <xf numFmtId="164" fontId="63" fillId="20" borderId="38" xfId="42" applyNumberFormat="1" applyFont="1" applyFill="1" applyBorder="1" applyAlignment="1">
      <alignment horizontal="center"/>
    </xf>
    <xf numFmtId="0" fontId="4" fillId="0" borderId="269" xfId="0" applyFont="1" applyBorder="1" applyAlignment="1">
      <alignment horizontal="center" vertical="center" wrapText="1"/>
    </xf>
    <xf numFmtId="164" fontId="105" fillId="0" borderId="39" xfId="0" applyNumberFormat="1" applyFont="1" applyFill="1" applyBorder="1" applyAlignment="1">
      <alignment horizontal="center"/>
    </xf>
    <xf numFmtId="0" fontId="3" fillId="0" borderId="270" xfId="0" applyFont="1" applyBorder="1" applyAlignment="1">
      <alignment horizontal="center" vertical="center"/>
    </xf>
    <xf numFmtId="0" fontId="3" fillId="0" borderId="263" xfId="0" applyFont="1" applyBorder="1" applyAlignment="1">
      <alignment horizontal="center" vertical="center"/>
    </xf>
    <xf numFmtId="0" fontId="3" fillId="0" borderId="261" xfId="41" applyFont="1" applyBorder="1" applyAlignment="1">
      <alignment horizontal="center" vertical="center" wrapText="1"/>
    </xf>
    <xf numFmtId="0" fontId="3" fillId="0" borderId="270" xfId="41" applyFont="1" applyBorder="1" applyAlignment="1">
      <alignment horizontal="center" vertical="center" wrapText="1"/>
    </xf>
    <xf numFmtId="0" fontId="3" fillId="0" borderId="194" xfId="0" applyFont="1" applyBorder="1" applyAlignment="1">
      <alignment horizontal="center" vertical="center"/>
    </xf>
    <xf numFmtId="0" fontId="3" fillId="0" borderId="261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1" fontId="133" fillId="20" borderId="40" xfId="42" applyNumberFormat="1" applyFont="1" applyFill="1" applyBorder="1" applyAlignment="1">
      <alignment horizontal="center"/>
    </xf>
    <xf numFmtId="164" fontId="47" fillId="0" borderId="0" xfId="0" applyNumberFormat="1" applyFont="1" applyAlignment="1">
      <alignment horizontal="center"/>
    </xf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63" fillId="0" borderId="24" xfId="0" quotePrefix="1" applyFont="1" applyFill="1" applyBorder="1" applyAlignment="1">
      <alignment horizontal="center"/>
    </xf>
    <xf numFmtId="0" fontId="63" fillId="20" borderId="51" xfId="0" applyFont="1" applyFill="1" applyBorder="1"/>
    <xf numFmtId="0" fontId="63" fillId="0" borderId="51" xfId="0" applyFont="1" applyFill="1" applyBorder="1" applyAlignment="1">
      <alignment horizontal="center"/>
    </xf>
    <xf numFmtId="1" fontId="63" fillId="0" borderId="51" xfId="42" applyNumberFormat="1" applyFont="1" applyFill="1" applyBorder="1" applyAlignment="1">
      <alignment horizontal="center"/>
    </xf>
    <xf numFmtId="1" fontId="142" fillId="0" borderId="34" xfId="42" applyNumberFormat="1" applyFont="1" applyFill="1" applyBorder="1" applyAlignment="1">
      <alignment horizontal="center"/>
    </xf>
    <xf numFmtId="1" fontId="142" fillId="0" borderId="271" xfId="42" applyNumberFormat="1" applyFont="1" applyFill="1" applyBorder="1" applyAlignment="1">
      <alignment horizontal="center" vertical="center"/>
    </xf>
    <xf numFmtId="164" fontId="142" fillId="20" borderId="46" xfId="42" applyNumberFormat="1" applyFont="1" applyFill="1" applyBorder="1" applyAlignment="1">
      <alignment horizontal="center"/>
    </xf>
    <xf numFmtId="164" fontId="134" fillId="19" borderId="42" xfId="0" applyNumberFormat="1" applyFont="1" applyFill="1" applyBorder="1" applyAlignment="1">
      <alignment horizontal="center" vertical="center"/>
    </xf>
    <xf numFmtId="0" fontId="63" fillId="20" borderId="40" xfId="0" applyFont="1" applyFill="1" applyBorder="1"/>
    <xf numFmtId="1" fontId="142" fillId="0" borderId="53" xfId="42" applyNumberFormat="1" applyFont="1" applyFill="1" applyBorder="1" applyAlignment="1">
      <alignment horizontal="center"/>
    </xf>
    <xf numFmtId="1" fontId="142" fillId="0" borderId="256" xfId="42" applyNumberFormat="1" applyFont="1" applyFill="1" applyBorder="1" applyAlignment="1">
      <alignment horizontal="center" vertical="center"/>
    </xf>
    <xf numFmtId="1" fontId="142" fillId="0" borderId="177" xfId="42" applyNumberFormat="1" applyFont="1" applyFill="1" applyBorder="1" applyAlignment="1">
      <alignment horizontal="center"/>
    </xf>
    <xf numFmtId="164" fontId="142" fillId="0" borderId="38" xfId="42" applyNumberFormat="1" applyFont="1" applyFill="1" applyBorder="1" applyAlignment="1">
      <alignment horizontal="center"/>
    </xf>
    <xf numFmtId="0" fontId="63" fillId="20" borderId="0" xfId="0" applyFont="1" applyFill="1" applyBorder="1"/>
    <xf numFmtId="1" fontId="142" fillId="0" borderId="35" xfId="42" applyNumberFormat="1" applyFont="1" applyFill="1" applyBorder="1" applyAlignment="1">
      <alignment horizontal="center"/>
    </xf>
    <xf numFmtId="0" fontId="63" fillId="20" borderId="50" xfId="0" applyFont="1" applyFill="1" applyBorder="1"/>
    <xf numFmtId="1" fontId="142" fillId="0" borderId="36" xfId="42" applyNumberFormat="1" applyFont="1" applyFill="1" applyBorder="1" applyAlignment="1">
      <alignment horizontal="center"/>
    </xf>
    <xf numFmtId="1" fontId="142" fillId="0" borderId="5" xfId="42" applyNumberFormat="1" applyFont="1" applyFill="1" applyBorder="1" applyAlignment="1">
      <alignment horizontal="center" vertical="center"/>
    </xf>
    <xf numFmtId="1" fontId="142" fillId="0" borderId="184" xfId="42" applyNumberFormat="1" applyFont="1" applyFill="1" applyBorder="1" applyAlignment="1">
      <alignment horizontal="center"/>
    </xf>
    <xf numFmtId="164" fontId="142" fillId="0" borderId="27" xfId="42" applyNumberFormat="1" applyFont="1" applyFill="1" applyBorder="1" applyAlignment="1">
      <alignment horizontal="center"/>
    </xf>
    <xf numFmtId="0" fontId="36" fillId="20" borderId="39" xfId="0" applyFont="1" applyFill="1" applyBorder="1"/>
    <xf numFmtId="0" fontId="36" fillId="20" borderId="40" xfId="0" applyFont="1" applyFill="1" applyBorder="1"/>
    <xf numFmtId="0" fontId="36" fillId="20" borderId="39" xfId="0" applyFont="1" applyFill="1" applyBorder="1" applyAlignment="1">
      <alignment horizontal="center"/>
    </xf>
    <xf numFmtId="0" fontId="36" fillId="20" borderId="50" xfId="0" applyFont="1" applyFill="1" applyBorder="1"/>
    <xf numFmtId="1" fontId="130" fillId="0" borderId="47" xfId="42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38" fillId="0" borderId="0" xfId="0" applyFont="1" applyFill="1" applyBorder="1" applyAlignment="1">
      <alignment vertical="center"/>
    </xf>
    <xf numFmtId="49" fontId="47" fillId="0" borderId="0" xfId="0" applyNumberFormat="1" applyFont="1" applyAlignment="1">
      <alignment horizontal="center" vertical="center"/>
    </xf>
    <xf numFmtId="0" fontId="48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39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140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0" fontId="141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130" fillId="0" borderId="0" xfId="0" applyFont="1" applyAlignment="1">
      <alignment horizontal="center" vertical="center"/>
    </xf>
    <xf numFmtId="0" fontId="7" fillId="0" borderId="0" xfId="0" applyFont="1" applyFill="1"/>
    <xf numFmtId="0" fontId="7" fillId="0" borderId="0" xfId="0" applyFont="1"/>
    <xf numFmtId="0" fontId="23" fillId="20" borderId="30" xfId="0" applyFont="1" applyFill="1" applyBorder="1" applyAlignment="1">
      <alignment horizontal="center"/>
    </xf>
    <xf numFmtId="164" fontId="106" fillId="38" borderId="39" xfId="41" applyNumberFormat="1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/>
    </xf>
    <xf numFmtId="0" fontId="36" fillId="0" borderId="188" xfId="0" applyFont="1" applyFill="1" applyBorder="1" applyAlignment="1">
      <alignment horizontal="center"/>
    </xf>
    <xf numFmtId="1" fontId="36" fillId="0" borderId="188" xfId="42" applyNumberFormat="1" applyFont="1" applyFill="1" applyBorder="1" applyAlignment="1">
      <alignment horizontal="center"/>
    </xf>
    <xf numFmtId="1" fontId="137" fillId="20" borderId="39" xfId="42" applyNumberFormat="1" applyFont="1" applyFill="1" applyBorder="1" applyAlignment="1">
      <alignment horizontal="center"/>
    </xf>
    <xf numFmtId="1" fontId="136" fillId="20" borderId="39" xfId="42" applyNumberFormat="1" applyFont="1" applyFill="1" applyBorder="1" applyAlignment="1">
      <alignment horizontal="center"/>
    </xf>
    <xf numFmtId="0" fontId="23" fillId="20" borderId="33" xfId="0" applyFont="1" applyFill="1" applyBorder="1" applyAlignment="1">
      <alignment horizontal="center"/>
    </xf>
    <xf numFmtId="164" fontId="143" fillId="38" borderId="40" xfId="41" applyNumberFormat="1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1" fontId="142" fillId="19" borderId="272" xfId="42" applyNumberFormat="1" applyFont="1" applyFill="1" applyBorder="1" applyAlignment="1">
      <alignment horizontal="center"/>
    </xf>
    <xf numFmtId="1" fontId="63" fillId="20" borderId="51" xfId="42" applyNumberFormat="1" applyFont="1" applyFill="1" applyBorder="1" applyAlignment="1">
      <alignment horizontal="center"/>
    </xf>
    <xf numFmtId="164" fontId="133" fillId="20" borderId="31" xfId="0" applyNumberFormat="1" applyFont="1" applyFill="1" applyBorder="1" applyAlignment="1">
      <alignment horizontal="center" vertical="center"/>
    </xf>
    <xf numFmtId="0" fontId="63" fillId="0" borderId="0" xfId="0" applyFont="1" applyFill="1" applyBorder="1"/>
    <xf numFmtId="164" fontId="63" fillId="20" borderId="27" xfId="42" applyNumberFormat="1" applyFont="1" applyFill="1" applyBorder="1" applyAlignment="1">
      <alignment horizontal="center"/>
    </xf>
    <xf numFmtId="164" fontId="133" fillId="20" borderId="33" xfId="0" applyNumberFormat="1" applyFont="1" applyFill="1" applyBorder="1" applyAlignment="1">
      <alignment horizontal="center" vertical="center"/>
    </xf>
    <xf numFmtId="1" fontId="134" fillId="0" borderId="251" xfId="42" applyNumberFormat="1" applyFont="1" applyFill="1" applyBorder="1" applyAlignment="1">
      <alignment horizontal="center" vertical="center"/>
    </xf>
    <xf numFmtId="1" fontId="134" fillId="0" borderId="50" xfId="42" applyNumberFormat="1" applyFont="1" applyFill="1" applyBorder="1" applyAlignment="1">
      <alignment horizontal="center" vertical="center"/>
    </xf>
    <xf numFmtId="1" fontId="134" fillId="0" borderId="188" xfId="42" applyNumberFormat="1" applyFont="1" applyFill="1" applyBorder="1" applyAlignment="1">
      <alignment horizontal="center" vertical="center"/>
    </xf>
    <xf numFmtId="1" fontId="63" fillId="0" borderId="185" xfId="42" applyNumberFormat="1" applyFont="1" applyFill="1" applyBorder="1" applyAlignment="1">
      <alignment horizontal="center"/>
    </xf>
    <xf numFmtId="0" fontId="63" fillId="0" borderId="273" xfId="0" applyFont="1" applyFill="1" applyBorder="1" applyAlignment="1">
      <alignment horizontal="center"/>
    </xf>
    <xf numFmtId="1" fontId="134" fillId="0" borderId="40" xfId="42" applyNumberFormat="1" applyFont="1" applyFill="1" applyBorder="1" applyAlignment="1">
      <alignment horizontal="center" vertical="center"/>
    </xf>
    <xf numFmtId="164" fontId="134" fillId="20" borderId="31" xfId="0" applyNumberFormat="1" applyFont="1" applyFill="1" applyBorder="1" applyAlignment="1">
      <alignment horizontal="center" vertical="center"/>
    </xf>
    <xf numFmtId="0" fontId="0" fillId="0" borderId="11" xfId="0" applyBorder="1"/>
    <xf numFmtId="164" fontId="63" fillId="20" borderId="274" xfId="42" applyNumberFormat="1" applyFont="1" applyFill="1" applyBorder="1" applyAlignment="1">
      <alignment horizontal="center"/>
    </xf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164" fontId="36" fillId="19" borderId="15" xfId="0" applyNumberFormat="1" applyFont="1" applyFill="1" applyBorder="1" applyAlignment="1">
      <alignment horizontal="center"/>
    </xf>
    <xf numFmtId="164" fontId="36" fillId="0" borderId="260" xfId="0" applyNumberFormat="1" applyFont="1" applyFill="1" applyBorder="1" applyAlignment="1">
      <alignment horizontal="center"/>
    </xf>
    <xf numFmtId="164" fontId="36" fillId="0" borderId="31" xfId="0" applyNumberFormat="1" applyFont="1" applyFill="1" applyBorder="1" applyAlignment="1">
      <alignment horizontal="center"/>
    </xf>
    <xf numFmtId="164" fontId="36" fillId="0" borderId="176" xfId="0" applyNumberFormat="1" applyFont="1" applyFill="1" applyBorder="1" applyAlignment="1">
      <alignment horizontal="center"/>
    </xf>
    <xf numFmtId="164" fontId="36" fillId="0" borderId="33" xfId="0" applyNumberFormat="1" applyFont="1" applyFill="1" applyBorder="1" applyAlignment="1">
      <alignment horizontal="center"/>
    </xf>
    <xf numFmtId="0" fontId="39" fillId="0" borderId="0" xfId="0" applyFont="1" applyAlignment="1">
      <alignment horizontal="center" vertical="center"/>
    </xf>
    <xf numFmtId="0" fontId="63" fillId="0" borderId="259" xfId="0" applyFont="1" applyFill="1" applyBorder="1" applyAlignment="1">
      <alignment horizontal="center"/>
    </xf>
    <xf numFmtId="0" fontId="63" fillId="0" borderId="252" xfId="0" applyFont="1" applyFill="1" applyBorder="1"/>
    <xf numFmtId="0" fontId="63" fillId="0" borderId="252" xfId="0" applyFont="1" applyFill="1" applyBorder="1" applyAlignment="1">
      <alignment horizontal="center"/>
    </xf>
    <xf numFmtId="1" fontId="63" fillId="0" borderId="252" xfId="42" applyNumberFormat="1" applyFont="1" applyFill="1" applyBorder="1" applyAlignment="1">
      <alignment horizontal="center"/>
    </xf>
    <xf numFmtId="1" fontId="63" fillId="20" borderId="252" xfId="42" applyNumberFormat="1" applyFont="1" applyFill="1" applyBorder="1" applyAlignment="1">
      <alignment horizontal="center"/>
    </xf>
    <xf numFmtId="1" fontId="137" fillId="20" borderId="252" xfId="42" applyNumberFormat="1" applyFont="1" applyFill="1" applyBorder="1" applyAlignment="1">
      <alignment horizontal="center"/>
    </xf>
    <xf numFmtId="164" fontId="63" fillId="20" borderId="258" xfId="42" applyNumberFormat="1" applyFont="1" applyFill="1" applyBorder="1" applyAlignment="1">
      <alignment horizontal="center"/>
    </xf>
    <xf numFmtId="1" fontId="63" fillId="0" borderId="251" xfId="42" applyNumberFormat="1" applyFont="1" applyFill="1" applyBorder="1" applyAlignment="1">
      <alignment horizontal="center"/>
    </xf>
    <xf numFmtId="0" fontId="144" fillId="0" borderId="0" xfId="0" applyFont="1" applyFill="1" applyBorder="1"/>
    <xf numFmtId="0" fontId="145" fillId="0" borderId="0" xfId="0" applyFont="1" applyFill="1" applyBorder="1"/>
    <xf numFmtId="0" fontId="146" fillId="0" borderId="0" xfId="0" applyFont="1" applyFill="1" applyBorder="1"/>
    <xf numFmtId="0" fontId="147" fillId="0" borderId="0" xfId="0" applyFont="1" applyFill="1" applyBorder="1"/>
    <xf numFmtId="0" fontId="144" fillId="0" borderId="0" xfId="0" applyFont="1" applyFill="1" applyBorder="1" applyAlignment="1">
      <alignment vertical="center"/>
    </xf>
    <xf numFmtId="0" fontId="145" fillId="0" borderId="0" xfId="0" applyFont="1" applyFill="1" applyBorder="1" applyAlignment="1">
      <alignment vertical="center"/>
    </xf>
    <xf numFmtId="0" fontId="146" fillId="0" borderId="0" xfId="0" applyFont="1" applyFill="1" applyBorder="1" applyAlignment="1">
      <alignment vertical="center"/>
    </xf>
    <xf numFmtId="0" fontId="147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0" borderId="0" xfId="0" applyFont="1" applyFill="1" applyAlignment="1">
      <alignment vertical="center"/>
    </xf>
    <xf numFmtId="0" fontId="0" fillId="0" borderId="0" xfId="0" applyBorder="1" applyAlignment="1">
      <alignment vertical="center"/>
    </xf>
    <xf numFmtId="0" fontId="38" fillId="0" borderId="0" xfId="0" applyFont="1" applyFill="1" applyAlignment="1">
      <alignment vertical="center"/>
    </xf>
    <xf numFmtId="0" fontId="38" fillId="0" borderId="0" xfId="0" applyFont="1" applyFill="1" applyAlignment="1">
      <alignment horizontal="center" vertical="center"/>
    </xf>
    <xf numFmtId="0" fontId="38" fillId="0" borderId="0" xfId="0" applyFont="1" applyAlignment="1">
      <alignment vertical="center"/>
    </xf>
    <xf numFmtId="0" fontId="38" fillId="2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04" fillId="0" borderId="18" xfId="41" applyFont="1" applyFill="1" applyBorder="1" applyAlignment="1">
      <alignment vertical="center"/>
    </xf>
    <xf numFmtId="0" fontId="107" fillId="0" borderId="29" xfId="41" applyFont="1" applyFill="1" applyBorder="1" applyAlignment="1">
      <alignment vertical="center"/>
    </xf>
    <xf numFmtId="0" fontId="132" fillId="0" borderId="19" xfId="41" applyFont="1" applyFill="1" applyBorder="1" applyAlignment="1">
      <alignment vertical="center"/>
    </xf>
    <xf numFmtId="164" fontId="108" fillId="0" borderId="50" xfId="0" applyNumberFormat="1" applyFont="1" applyFill="1" applyBorder="1" applyAlignment="1">
      <alignment horizontal="center"/>
    </xf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1" fontId="63" fillId="20" borderId="177" xfId="42" applyNumberFormat="1" applyFont="1" applyFill="1" applyBorder="1" applyAlignment="1">
      <alignment horizontal="center"/>
    </xf>
    <xf numFmtId="1" fontId="133" fillId="0" borderId="251" xfId="42" applyNumberFormat="1" applyFont="1" applyFill="1" applyBorder="1" applyAlignment="1">
      <alignment horizontal="center" vertical="center"/>
    </xf>
    <xf numFmtId="0" fontId="107" fillId="0" borderId="18" xfId="41" applyFont="1" applyFill="1" applyBorder="1" applyAlignment="1">
      <alignment vertical="center"/>
    </xf>
    <xf numFmtId="164" fontId="108" fillId="0" borderId="39" xfId="0" applyNumberFormat="1" applyFont="1" applyFill="1" applyBorder="1" applyAlignment="1">
      <alignment horizontal="center"/>
    </xf>
    <xf numFmtId="164" fontId="106" fillId="38" borderId="38" xfId="41" applyNumberFormat="1" applyFont="1" applyFill="1" applyBorder="1" applyAlignment="1">
      <alignment horizontal="center" vertical="center"/>
    </xf>
    <xf numFmtId="164" fontId="106" fillId="38" borderId="27" xfId="41" applyNumberFormat="1" applyFont="1" applyFill="1" applyBorder="1" applyAlignment="1">
      <alignment horizontal="center" vertical="center"/>
    </xf>
    <xf numFmtId="0" fontId="23" fillId="19" borderId="30" xfId="0" applyFont="1" applyFill="1" applyBorder="1" applyAlignment="1">
      <alignment horizontal="center"/>
    </xf>
    <xf numFmtId="0" fontId="23" fillId="19" borderId="33" xfId="0" applyFont="1" applyFill="1" applyBorder="1" applyAlignment="1">
      <alignment horizontal="center"/>
    </xf>
    <xf numFmtId="0" fontId="9" fillId="19" borderId="1" xfId="4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42" fillId="0" borderId="0" xfId="0" applyFont="1" applyAlignment="1">
      <alignment horizontal="center" vertical="center"/>
    </xf>
    <xf numFmtId="0" fontId="142" fillId="0" borderId="0" xfId="0" applyFont="1" applyFill="1" applyAlignment="1">
      <alignment horizontal="center" vertical="center"/>
    </xf>
    <xf numFmtId="0" fontId="142" fillId="0" borderId="0" xfId="0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0" fontId="97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14" fillId="0" borderId="0" xfId="0" applyFont="1" applyAlignment="1">
      <alignment horizontal="justify" vertical="center"/>
    </xf>
    <xf numFmtId="0" fontId="3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61" xfId="0" applyFont="1" applyBorder="1" applyAlignment="1">
      <alignment horizontal="center" vertical="center" wrapText="1"/>
    </xf>
    <xf numFmtId="0" fontId="4" fillId="0" borderId="26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2" fillId="0" borderId="0" xfId="0" applyFont="1" applyFill="1" applyAlignment="1">
      <alignment horizontal="center"/>
    </xf>
    <xf numFmtId="0" fontId="15" fillId="0" borderId="217" xfId="0" applyFont="1" applyFill="1" applyBorder="1" applyAlignment="1">
      <alignment horizontal="center"/>
    </xf>
    <xf numFmtId="0" fontId="15" fillId="0" borderId="218" xfId="0" applyFont="1" applyFill="1" applyBorder="1" applyAlignment="1">
      <alignment horizontal="center"/>
    </xf>
    <xf numFmtId="0" fontId="15" fillId="0" borderId="219" xfId="0" applyFont="1" applyFill="1" applyBorder="1" applyAlignment="1">
      <alignment horizontal="center"/>
    </xf>
    <xf numFmtId="0" fontId="15" fillId="0" borderId="224" xfId="41" applyFont="1" applyFill="1" applyBorder="1" applyAlignment="1">
      <alignment horizontal="center" vertical="center" wrapText="1"/>
    </xf>
    <xf numFmtId="0" fontId="15" fillId="0" borderId="20" xfId="41" applyFont="1" applyFill="1" applyBorder="1" applyAlignment="1">
      <alignment horizontal="center" vertical="center" wrapText="1"/>
    </xf>
    <xf numFmtId="0" fontId="15" fillId="0" borderId="209" xfId="0" applyFont="1" applyFill="1" applyBorder="1" applyAlignment="1">
      <alignment horizontal="center" vertical="center" wrapText="1"/>
    </xf>
    <xf numFmtId="0" fontId="15" fillId="0" borderId="213" xfId="0" applyFont="1" applyFill="1" applyBorder="1" applyAlignment="1">
      <alignment horizontal="center" vertical="center" wrapText="1"/>
    </xf>
    <xf numFmtId="0" fontId="76" fillId="0" borderId="0" xfId="0" applyFont="1" applyFill="1" applyAlignment="1">
      <alignment horizontal="left"/>
    </xf>
    <xf numFmtId="0" fontId="15" fillId="0" borderId="223" xfId="0" applyFont="1" applyFill="1" applyBorder="1" applyAlignment="1">
      <alignment horizontal="center" vertical="center" wrapText="1"/>
    </xf>
    <xf numFmtId="0" fontId="16" fillId="9" borderId="16" xfId="0" applyFont="1" applyFill="1" applyBorder="1" applyAlignment="1">
      <alignment horizontal="center" vertical="center"/>
    </xf>
    <xf numFmtId="0" fontId="16" fillId="9" borderId="175" xfId="0" applyFont="1" applyFill="1" applyBorder="1" applyAlignment="1">
      <alignment horizontal="center" vertical="center"/>
    </xf>
    <xf numFmtId="0" fontId="16" fillId="9" borderId="194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left"/>
    </xf>
    <xf numFmtId="0" fontId="15" fillId="0" borderId="210" xfId="41" applyFont="1" applyFill="1" applyBorder="1" applyAlignment="1">
      <alignment horizontal="center" vertical="center"/>
    </xf>
    <xf numFmtId="0" fontId="15" fillId="0" borderId="211" xfId="41" applyFont="1" applyFill="1" applyBorder="1" applyAlignment="1">
      <alignment horizontal="center" vertical="center"/>
    </xf>
    <xf numFmtId="0" fontId="15" fillId="0" borderId="212" xfId="41" applyFont="1" applyFill="1" applyBorder="1" applyAlignment="1">
      <alignment horizontal="center" vertical="center"/>
    </xf>
    <xf numFmtId="0" fontId="15" fillId="0" borderId="221" xfId="41" applyFont="1" applyFill="1" applyBorder="1" applyAlignment="1">
      <alignment horizontal="center" vertical="center"/>
    </xf>
    <xf numFmtId="0" fontId="15" fillId="0" borderId="222" xfId="41" applyFont="1" applyFill="1" applyBorder="1" applyAlignment="1">
      <alignment horizontal="center" vertical="center"/>
    </xf>
    <xf numFmtId="49" fontId="69" fillId="0" borderId="203" xfId="0" applyNumberFormat="1" applyFont="1" applyFill="1" applyBorder="1" applyAlignment="1">
      <alignment horizontal="center" vertical="center" wrapText="1"/>
    </xf>
    <xf numFmtId="49" fontId="69" fillId="0" borderId="204" xfId="0" applyNumberFormat="1" applyFont="1" applyFill="1" applyBorder="1" applyAlignment="1">
      <alignment horizontal="center" vertical="center" wrapText="1"/>
    </xf>
    <xf numFmtId="0" fontId="15" fillId="10" borderId="214" xfId="0" applyFont="1" applyFill="1" applyBorder="1" applyAlignment="1">
      <alignment horizontal="center" vertical="center" wrapText="1"/>
    </xf>
    <xf numFmtId="0" fontId="15" fillId="10" borderId="215" xfId="0" applyFont="1" applyFill="1" applyBorder="1" applyAlignment="1">
      <alignment horizontal="center" vertical="center" wrapText="1"/>
    </xf>
    <xf numFmtId="0" fontId="15" fillId="10" borderId="216" xfId="0" applyFont="1" applyFill="1" applyBorder="1" applyAlignment="1">
      <alignment horizontal="center" vertical="center" wrapText="1"/>
    </xf>
    <xf numFmtId="0" fontId="0" fillId="0" borderId="218" xfId="0" applyBorder="1" applyAlignment="1">
      <alignment horizontal="center"/>
    </xf>
    <xf numFmtId="0" fontId="0" fillId="0" borderId="219" xfId="0" applyBorder="1" applyAlignment="1">
      <alignment horizontal="center"/>
    </xf>
    <xf numFmtId="0" fontId="99" fillId="0" borderId="217" xfId="0" applyFont="1" applyFill="1" applyBorder="1" applyAlignment="1">
      <alignment horizontal="center" vertical="center"/>
    </xf>
    <xf numFmtId="0" fontId="99" fillId="0" borderId="218" xfId="0" applyFont="1" applyFill="1" applyBorder="1" applyAlignment="1">
      <alignment horizontal="center" vertical="center"/>
    </xf>
    <xf numFmtId="0" fontId="99" fillId="0" borderId="219" xfId="0" applyFont="1" applyFill="1" applyBorder="1" applyAlignment="1">
      <alignment horizontal="center" vertical="center"/>
    </xf>
    <xf numFmtId="0" fontId="99" fillId="0" borderId="205" xfId="0" applyFont="1" applyFill="1" applyBorder="1" applyAlignment="1">
      <alignment horizontal="center" vertical="center"/>
    </xf>
    <xf numFmtId="0" fontId="99" fillId="0" borderId="129" xfId="0" applyFont="1" applyFill="1" applyBorder="1" applyAlignment="1">
      <alignment horizontal="center" vertical="center"/>
    </xf>
    <xf numFmtId="0" fontId="99" fillId="0" borderId="206" xfId="0" applyFont="1" applyFill="1" applyBorder="1" applyAlignment="1">
      <alignment horizontal="center" vertical="center"/>
    </xf>
    <xf numFmtId="0" fontId="89" fillId="0" borderId="0" xfId="0" applyFont="1" applyFill="1" applyBorder="1" applyAlignment="1">
      <alignment horizontal="left"/>
    </xf>
    <xf numFmtId="49" fontId="69" fillId="0" borderId="195" xfId="0" applyNumberFormat="1" applyFont="1" applyFill="1" applyBorder="1" applyAlignment="1">
      <alignment horizontal="center" vertical="center" wrapText="1"/>
    </xf>
    <xf numFmtId="49" fontId="69" fillId="0" borderId="196" xfId="0" applyNumberFormat="1" applyFont="1" applyFill="1" applyBorder="1" applyAlignment="1">
      <alignment horizontal="center" vertical="center" wrapText="1"/>
    </xf>
    <xf numFmtId="0" fontId="86" fillId="0" borderId="0" xfId="0" applyFont="1" applyFill="1" applyBorder="1" applyAlignment="1">
      <alignment horizontal="left"/>
    </xf>
    <xf numFmtId="0" fontId="87" fillId="0" borderId="0" xfId="0" applyFont="1" applyFill="1" applyBorder="1" applyAlignment="1"/>
    <xf numFmtId="49" fontId="69" fillId="0" borderId="220" xfId="0" applyNumberFormat="1" applyFont="1" applyFill="1" applyBorder="1" applyAlignment="1">
      <alignment horizontal="center" vertical="center" wrapText="1"/>
    </xf>
    <xf numFmtId="0" fontId="88" fillId="0" borderId="0" xfId="0" applyFont="1" applyFill="1" applyBorder="1" applyAlignment="1">
      <alignment horizontal="left"/>
    </xf>
    <xf numFmtId="49" fontId="69" fillId="0" borderId="197" xfId="0" applyNumberFormat="1" applyFont="1" applyFill="1" applyBorder="1" applyAlignment="1">
      <alignment horizontal="center" vertical="center" wrapText="1"/>
    </xf>
    <xf numFmtId="49" fontId="69" fillId="0" borderId="198" xfId="0" applyNumberFormat="1" applyFont="1" applyFill="1" applyBorder="1" applyAlignment="1">
      <alignment horizontal="center" vertical="center" wrapText="1"/>
    </xf>
    <xf numFmtId="0" fontId="96" fillId="0" borderId="49" xfId="0" applyFont="1" applyBorder="1" applyAlignment="1">
      <alignment horizontal="center" vertical="center" textRotation="90"/>
    </xf>
    <xf numFmtId="0" fontId="0" fillId="0" borderId="49" xfId="0" applyBorder="1" applyAlignment="1">
      <alignment horizontal="center" vertical="center" textRotation="90"/>
    </xf>
    <xf numFmtId="0" fontId="0" fillId="0" borderId="20" xfId="0" applyBorder="1" applyAlignment="1">
      <alignment horizontal="center" vertical="center" textRotation="90"/>
    </xf>
    <xf numFmtId="49" fontId="101" fillId="2" borderId="174" xfId="0" applyNumberFormat="1" applyFont="1" applyFill="1" applyBorder="1" applyAlignment="1">
      <alignment horizontal="left" vertical="center"/>
    </xf>
    <xf numFmtId="0" fontId="102" fillId="2" borderId="121" xfId="0" applyFont="1" applyFill="1" applyBorder="1" applyAlignment="1">
      <alignment horizontal="left" vertical="center"/>
    </xf>
    <xf numFmtId="49" fontId="78" fillId="11" borderId="174" xfId="0" applyNumberFormat="1" applyFont="1" applyFill="1" applyBorder="1" applyAlignment="1">
      <alignment horizontal="left" vertical="center"/>
    </xf>
    <xf numFmtId="0" fontId="103" fillId="11" borderId="121" xfId="0" applyFont="1" applyFill="1" applyBorder="1" applyAlignment="1">
      <alignment horizontal="left" vertical="center"/>
    </xf>
    <xf numFmtId="49" fontId="69" fillId="0" borderId="199" xfId="0" applyNumberFormat="1" applyFont="1" applyFill="1" applyBorder="1" applyAlignment="1">
      <alignment horizontal="center" vertical="center" wrapText="1"/>
    </xf>
    <xf numFmtId="49" fontId="69" fillId="0" borderId="200" xfId="0" applyNumberFormat="1" applyFont="1" applyFill="1" applyBorder="1" applyAlignment="1">
      <alignment horizontal="center" vertical="center" wrapText="1"/>
    </xf>
    <xf numFmtId="49" fontId="69" fillId="0" borderId="201" xfId="0" applyNumberFormat="1" applyFont="1" applyFill="1" applyBorder="1" applyAlignment="1">
      <alignment horizontal="center" vertical="center" wrapText="1"/>
    </xf>
    <xf numFmtId="49" fontId="69" fillId="0" borderId="202" xfId="0" applyNumberFormat="1" applyFont="1" applyFill="1" applyBorder="1" applyAlignment="1">
      <alignment horizontal="center" vertical="center" wrapText="1"/>
    </xf>
    <xf numFmtId="49" fontId="95" fillId="6" borderId="49" xfId="0" applyNumberFormat="1" applyFont="1" applyFill="1" applyBorder="1" applyAlignment="1">
      <alignment horizontal="left" vertical="center"/>
    </xf>
    <xf numFmtId="49" fontId="98" fillId="6" borderId="49" xfId="0" applyNumberFormat="1" applyFont="1" applyFill="1" applyBorder="1" applyAlignment="1">
      <alignment horizontal="left" vertical="center"/>
    </xf>
    <xf numFmtId="49" fontId="99" fillId="11" borderId="49" xfId="0" applyNumberFormat="1" applyFont="1" applyFill="1" applyBorder="1" applyAlignment="1">
      <alignment horizontal="left" vertical="center"/>
    </xf>
    <xf numFmtId="49" fontId="38" fillId="11" borderId="49" xfId="0" applyNumberFormat="1" applyFont="1" applyFill="1" applyBorder="1" applyAlignment="1">
      <alignment horizontal="left" vertical="center"/>
    </xf>
    <xf numFmtId="0" fontId="90" fillId="0" borderId="0" xfId="0" applyFont="1" applyAlignment="1">
      <alignment horizontal="left" vertical="center"/>
    </xf>
    <xf numFmtId="16" fontId="100" fillId="0" borderId="207" xfId="0" applyNumberFormat="1" applyFont="1" applyFill="1" applyBorder="1" applyAlignment="1">
      <alignment horizontal="center" vertical="center"/>
    </xf>
    <xf numFmtId="16" fontId="100" fillId="0" borderId="183" xfId="0" applyNumberFormat="1" applyFont="1" applyFill="1" applyBorder="1" applyAlignment="1">
      <alignment horizontal="center" vertical="center"/>
    </xf>
    <xf numFmtId="16" fontId="100" fillId="0" borderId="208" xfId="0" applyNumberFormat="1" applyFont="1" applyFill="1" applyBorder="1" applyAlignment="1">
      <alignment horizontal="center" vertical="center"/>
    </xf>
    <xf numFmtId="16" fontId="100" fillId="0" borderId="51" xfId="0" applyNumberFormat="1" applyFont="1" applyFill="1" applyBorder="1" applyAlignment="1">
      <alignment horizontal="center" vertical="center"/>
    </xf>
    <xf numFmtId="16" fontId="100" fillId="0" borderId="147" xfId="0" applyNumberFormat="1" applyFont="1" applyFill="1" applyBorder="1" applyAlignment="1">
      <alignment horizontal="center" vertical="center"/>
    </xf>
    <xf numFmtId="0" fontId="12" fillId="0" borderId="231" xfId="0" applyFont="1" applyBorder="1" applyAlignment="1">
      <alignment horizontal="center"/>
    </xf>
    <xf numFmtId="0" fontId="12" fillId="0" borderId="232" xfId="0" applyFont="1" applyBorder="1" applyAlignment="1">
      <alignment horizontal="center"/>
    </xf>
    <xf numFmtId="0" fontId="43" fillId="0" borderId="229" xfId="0" applyFont="1" applyBorder="1" applyAlignment="1">
      <alignment horizontal="center" vertical="top"/>
    </xf>
    <xf numFmtId="0" fontId="43" fillId="0" borderId="230" xfId="0" applyFont="1" applyBorder="1" applyAlignment="1">
      <alignment horizontal="center" vertical="top"/>
    </xf>
    <xf numFmtId="0" fontId="12" fillId="0" borderId="227" xfId="0" applyFont="1" applyBorder="1" applyAlignment="1">
      <alignment horizontal="center"/>
    </xf>
    <xf numFmtId="0" fontId="12" fillId="0" borderId="228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9" fillId="23" borderId="49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9" fillId="23" borderId="56" xfId="0" applyFont="1" applyFill="1" applyBorder="1" applyAlignment="1">
      <alignment horizontal="center" vertical="center" wrapText="1"/>
    </xf>
    <xf numFmtId="0" fontId="9" fillId="0" borderId="1" xfId="41" applyFont="1" applyFill="1" applyBorder="1" applyAlignment="1">
      <alignment horizontal="center" vertical="center" wrapText="1"/>
    </xf>
    <xf numFmtId="0" fontId="9" fillId="23" borderId="20" xfId="0" applyFont="1" applyFill="1" applyBorder="1" applyAlignment="1">
      <alignment horizontal="center" vertical="center" wrapText="1"/>
    </xf>
    <xf numFmtId="0" fontId="9" fillId="0" borderId="1" xfId="41" applyFont="1" applyFill="1" applyBorder="1" applyAlignment="1">
      <alignment horizontal="center" wrapText="1"/>
    </xf>
    <xf numFmtId="0" fontId="9" fillId="0" borderId="119" xfId="41" applyFont="1" applyFill="1" applyBorder="1" applyAlignment="1">
      <alignment horizontal="center" wrapText="1"/>
    </xf>
    <xf numFmtId="0" fontId="9" fillId="0" borderId="118" xfId="41" applyFont="1" applyFill="1" applyBorder="1" applyAlignment="1">
      <alignment horizontal="center" wrapText="1"/>
    </xf>
    <xf numFmtId="0" fontId="9" fillId="0" borderId="94" xfId="41" applyFont="1" applyFill="1" applyBorder="1" applyAlignment="1">
      <alignment horizontal="center" wrapText="1"/>
    </xf>
    <xf numFmtId="0" fontId="50" fillId="0" borderId="250" xfId="0" applyFont="1" applyFill="1" applyBorder="1" applyAlignment="1">
      <alignment horizontal="center" wrapText="1"/>
    </xf>
    <xf numFmtId="0" fontId="50" fillId="0" borderId="233" xfId="0" applyFont="1" applyFill="1" applyBorder="1" applyAlignment="1">
      <alignment horizontal="center" wrapText="1"/>
    </xf>
    <xf numFmtId="0" fontId="50" fillId="0" borderId="234" xfId="0" applyFont="1" applyFill="1" applyBorder="1" applyAlignment="1">
      <alignment horizontal="center" wrapText="1"/>
    </xf>
    <xf numFmtId="0" fontId="9" fillId="0" borderId="243" xfId="0" applyFont="1" applyFill="1" applyBorder="1" applyAlignment="1">
      <alignment horizontal="center" vertical="center" wrapText="1"/>
    </xf>
    <xf numFmtId="0" fontId="59" fillId="0" borderId="58" xfId="0" applyFont="1" applyFill="1" applyBorder="1" applyAlignment="1">
      <alignment horizontal="center" vertical="center"/>
    </xf>
    <xf numFmtId="0" fontId="59" fillId="0" borderId="44" xfId="0" applyFont="1" applyFill="1" applyBorder="1" applyAlignment="1">
      <alignment horizontal="center" vertical="center"/>
    </xf>
    <xf numFmtId="0" fontId="9" fillId="0" borderId="225" xfId="0" applyFont="1" applyFill="1" applyBorder="1" applyAlignment="1">
      <alignment horizontal="center"/>
    </xf>
    <xf numFmtId="0" fontId="9" fillId="0" borderId="242" xfId="0" applyFont="1" applyFill="1" applyBorder="1" applyAlignment="1">
      <alignment horizontal="center"/>
    </xf>
    <xf numFmtId="0" fontId="9" fillId="0" borderId="245" xfId="0" applyFont="1" applyFill="1" applyBorder="1" applyAlignment="1">
      <alignment horizontal="center"/>
    </xf>
    <xf numFmtId="0" fontId="60" fillId="0" borderId="246" xfId="0" applyFont="1" applyFill="1" applyBorder="1" applyAlignment="1">
      <alignment horizontal="center"/>
    </xf>
    <xf numFmtId="0" fontId="9" fillId="0" borderId="247" xfId="0" applyFont="1" applyFill="1" applyBorder="1" applyAlignment="1">
      <alignment horizontal="center" vertical="center" wrapText="1"/>
    </xf>
    <xf numFmtId="0" fontId="54" fillId="0" borderId="248" xfId="0" applyFont="1" applyFill="1" applyBorder="1" applyAlignment="1">
      <alignment horizontal="center" wrapText="1"/>
    </xf>
    <xf numFmtId="0" fontId="54" fillId="0" borderId="246" xfId="0" applyFont="1" applyFill="1" applyBorder="1" applyAlignment="1">
      <alignment horizontal="center" wrapText="1"/>
    </xf>
    <xf numFmtId="0" fontId="54" fillId="0" borderId="237" xfId="0" applyFont="1" applyFill="1" applyBorder="1" applyAlignment="1">
      <alignment horizontal="center" wrapText="1"/>
    </xf>
    <xf numFmtId="0" fontId="59" fillId="0" borderId="57" xfId="0" applyFont="1" applyFill="1" applyBorder="1" applyAlignment="1">
      <alignment horizontal="center" vertical="center"/>
    </xf>
    <xf numFmtId="0" fontId="59" fillId="0" borderId="43" xfId="0" applyFont="1" applyFill="1" applyBorder="1" applyAlignment="1">
      <alignment horizontal="center" vertical="center"/>
    </xf>
    <xf numFmtId="0" fontId="9" fillId="0" borderId="249" xfId="0" applyFont="1" applyFill="1" applyBorder="1" applyAlignment="1">
      <alignment horizontal="center" vertical="center" wrapText="1"/>
    </xf>
    <xf numFmtId="0" fontId="59" fillId="0" borderId="237" xfId="0" applyFont="1" applyFill="1" applyBorder="1" applyAlignment="1">
      <alignment horizontal="center" vertical="center"/>
    </xf>
    <xf numFmtId="0" fontId="59" fillId="0" borderId="238" xfId="0" applyFont="1" applyFill="1" applyBorder="1" applyAlignment="1">
      <alignment horizontal="center" vertical="center"/>
    </xf>
    <xf numFmtId="0" fontId="9" fillId="0" borderId="239" xfId="41" applyFont="1" applyFill="1" applyBorder="1" applyAlignment="1">
      <alignment horizontal="center" wrapText="1"/>
    </xf>
    <xf numFmtId="0" fontId="9" fillId="0" borderId="20" xfId="41" applyFont="1" applyFill="1" applyBorder="1" applyAlignment="1">
      <alignment horizontal="center" wrapText="1"/>
    </xf>
    <xf numFmtId="0" fontId="9" fillId="0" borderId="56" xfId="41" applyFont="1" applyFill="1" applyBorder="1" applyAlignment="1">
      <alignment horizontal="center" wrapText="1"/>
    </xf>
    <xf numFmtId="0" fontId="9" fillId="0" borderId="240" xfId="41" applyFont="1" applyFill="1" applyBorder="1" applyAlignment="1">
      <alignment horizontal="center" wrapText="1"/>
    </xf>
    <xf numFmtId="0" fontId="9" fillId="0" borderId="57" xfId="0" applyFont="1" applyFill="1" applyBorder="1" applyAlignment="1">
      <alignment horizontal="center"/>
    </xf>
    <xf numFmtId="0" fontId="11" fillId="0" borderId="57" xfId="0" applyFont="1" applyFill="1" applyBorder="1" applyAlignment="1">
      <alignment horizontal="center"/>
    </xf>
    <xf numFmtId="0" fontId="59" fillId="0" borderId="241" xfId="0" applyFont="1" applyFill="1" applyBorder="1" applyAlignment="1">
      <alignment horizontal="center" vertical="center"/>
    </xf>
    <xf numFmtId="0" fontId="59" fillId="0" borderId="235" xfId="0" applyFont="1" applyFill="1" applyBorder="1" applyAlignment="1">
      <alignment horizontal="center" vertical="center"/>
    </xf>
    <xf numFmtId="0" fontId="9" fillId="0" borderId="210" xfId="41" applyFont="1" applyFill="1" applyBorder="1" applyAlignment="1">
      <alignment horizontal="center"/>
    </xf>
    <xf numFmtId="0" fontId="9" fillId="0" borderId="211" xfId="41" applyFont="1" applyFill="1" applyBorder="1" applyAlignment="1">
      <alignment horizontal="center"/>
    </xf>
    <xf numFmtId="0" fontId="9" fillId="0" borderId="212" xfId="41" applyFont="1" applyFill="1" applyBorder="1" applyAlignment="1">
      <alignment horizontal="center"/>
    </xf>
    <xf numFmtId="0" fontId="9" fillId="0" borderId="225" xfId="41" applyFont="1" applyFill="1" applyBorder="1" applyAlignment="1">
      <alignment horizontal="center"/>
    </xf>
    <xf numFmtId="0" fontId="9" fillId="0" borderId="242" xfId="41" applyFont="1" applyFill="1" applyBorder="1" applyAlignment="1">
      <alignment horizontal="center"/>
    </xf>
    <xf numFmtId="0" fontId="9" fillId="0" borderId="226" xfId="41" applyFont="1" applyFill="1" applyBorder="1" applyAlignment="1">
      <alignment horizontal="center"/>
    </xf>
    <xf numFmtId="0" fontId="11" fillId="0" borderId="243" xfId="0" applyFont="1" applyFill="1" applyBorder="1" applyAlignment="1">
      <alignment horizontal="center" vertical="center"/>
    </xf>
    <xf numFmtId="0" fontId="11" fillId="0" borderId="244" xfId="0" applyFont="1" applyFill="1" applyBorder="1" applyAlignment="1">
      <alignment horizontal="center" vertical="center"/>
    </xf>
    <xf numFmtId="0" fontId="9" fillId="0" borderId="209" xfId="0" applyFont="1" applyFill="1" applyBorder="1" applyAlignment="1">
      <alignment horizontal="center" vertical="center" wrapText="1"/>
    </xf>
    <xf numFmtId="0" fontId="9" fillId="0" borderId="213" xfId="0" applyFont="1" applyFill="1" applyBorder="1" applyAlignment="1">
      <alignment horizontal="center" vertical="center" wrapText="1"/>
    </xf>
    <xf numFmtId="0" fontId="9" fillId="10" borderId="214" xfId="0" applyFont="1" applyFill="1" applyBorder="1" applyAlignment="1">
      <alignment horizontal="center" vertical="center" wrapText="1"/>
    </xf>
    <xf numFmtId="0" fontId="9" fillId="10" borderId="215" xfId="0" applyFont="1" applyFill="1" applyBorder="1" applyAlignment="1">
      <alignment horizontal="center" vertical="center" wrapText="1"/>
    </xf>
    <xf numFmtId="0" fontId="9" fillId="10" borderId="216" xfId="0" applyFont="1" applyFill="1" applyBorder="1" applyAlignment="1">
      <alignment horizontal="center" vertical="center" wrapText="1"/>
    </xf>
    <xf numFmtId="0" fontId="9" fillId="0" borderId="244" xfId="0" applyFont="1" applyFill="1" applyBorder="1" applyAlignment="1">
      <alignment horizontal="center" vertical="center" wrapText="1"/>
    </xf>
    <xf numFmtId="0" fontId="60" fillId="10" borderId="250" xfId="0" applyFont="1" applyFill="1" applyBorder="1" applyAlignment="1">
      <alignment horizontal="center" vertical="center" wrapText="1"/>
    </xf>
    <xf numFmtId="0" fontId="60" fillId="10" borderId="233" xfId="0" applyFont="1" applyFill="1" applyBorder="1" applyAlignment="1">
      <alignment horizontal="center" vertical="center" wrapText="1"/>
    </xf>
    <xf numFmtId="0" fontId="60" fillId="10" borderId="234" xfId="0" applyFont="1" applyFill="1" applyBorder="1" applyAlignment="1">
      <alignment horizontal="center" vertical="center" wrapText="1"/>
    </xf>
    <xf numFmtId="0" fontId="9" fillId="0" borderId="221" xfId="41" applyFont="1" applyFill="1" applyBorder="1" applyAlignment="1">
      <alignment horizontal="center" vertical="center"/>
    </xf>
    <xf numFmtId="0" fontId="9" fillId="0" borderId="222" xfId="41" applyFont="1" applyFill="1" applyBorder="1" applyAlignment="1">
      <alignment horizontal="center" vertical="center"/>
    </xf>
    <xf numFmtId="0" fontId="9" fillId="0" borderId="233" xfId="0" applyFont="1" applyFill="1" applyBorder="1" applyAlignment="1">
      <alignment horizontal="center"/>
    </xf>
    <xf numFmtId="0" fontId="11" fillId="0" borderId="233" xfId="0" applyFont="1" applyFill="1" applyBorder="1" applyAlignment="1">
      <alignment horizontal="center"/>
    </xf>
    <xf numFmtId="0" fontId="59" fillId="0" borderId="234" xfId="0" applyFont="1" applyFill="1" applyBorder="1" applyAlignment="1">
      <alignment horizontal="center" vertical="center"/>
    </xf>
    <xf numFmtId="0" fontId="9" fillId="0" borderId="223" xfId="0" applyFont="1" applyFill="1" applyBorder="1" applyAlignment="1">
      <alignment horizontal="center" vertical="center" wrapText="1"/>
    </xf>
    <xf numFmtId="0" fontId="9" fillId="0" borderId="217" xfId="0" applyFont="1" applyFill="1" applyBorder="1" applyAlignment="1">
      <alignment horizontal="center"/>
    </xf>
    <xf numFmtId="0" fontId="9" fillId="0" borderId="218" xfId="0" applyFont="1" applyFill="1" applyBorder="1" applyAlignment="1">
      <alignment horizontal="center"/>
    </xf>
    <xf numFmtId="0" fontId="9" fillId="0" borderId="219" xfId="0" applyFont="1" applyFill="1" applyBorder="1" applyAlignment="1">
      <alignment horizontal="center"/>
    </xf>
    <xf numFmtId="0" fontId="9" fillId="0" borderId="224" xfId="41" applyFont="1" applyFill="1" applyBorder="1" applyAlignment="1">
      <alignment horizontal="center" wrapText="1"/>
    </xf>
    <xf numFmtId="0" fontId="9" fillId="0" borderId="236" xfId="41" applyFont="1" applyFill="1" applyBorder="1" applyAlignment="1">
      <alignment horizontal="center" vertical="center"/>
    </xf>
    <xf numFmtId="0" fontId="11" fillId="0" borderId="22" xfId="41" applyFont="1" applyBorder="1" applyAlignment="1">
      <alignment horizontal="center" vertical="center"/>
    </xf>
    <xf numFmtId="0" fontId="11" fillId="0" borderId="41" xfId="41" applyFont="1" applyBorder="1" applyAlignment="1">
      <alignment horizontal="center" vertical="center"/>
    </xf>
    <xf numFmtId="0" fontId="11" fillId="0" borderId="54" xfId="41" applyFont="1" applyBorder="1" applyAlignment="1">
      <alignment horizontal="center" vertical="center"/>
    </xf>
    <xf numFmtId="0" fontId="11" fillId="0" borderId="48" xfId="41" applyFont="1" applyBorder="1" applyAlignment="1">
      <alignment horizontal="center" vertical="center"/>
    </xf>
    <xf numFmtId="0" fontId="11" fillId="0" borderId="25" xfId="41" applyFont="1" applyBorder="1" applyAlignment="1">
      <alignment horizontal="center" vertical="center"/>
    </xf>
    <xf numFmtId="0" fontId="149" fillId="0" borderId="0" xfId="0" applyFont="1" applyAlignment="1">
      <alignment horizontal="center"/>
    </xf>
    <xf numFmtId="0" fontId="150" fillId="0" borderId="0" xfId="0" applyFont="1" applyAlignment="1">
      <alignment horizontal="center"/>
    </xf>
    <xf numFmtId="0" fontId="151" fillId="0" borderId="0" xfId="0" applyFont="1" applyFill="1" applyBorder="1" applyAlignment="1">
      <alignment horizontal="center"/>
    </xf>
    <xf numFmtId="0" fontId="9" fillId="24" borderId="1" xfId="0" applyFont="1" applyFill="1" applyBorder="1" applyAlignment="1">
      <alignment horizontal="center" vertical="center"/>
    </xf>
    <xf numFmtId="0" fontId="9" fillId="19" borderId="1" xfId="0" applyFont="1" applyFill="1" applyBorder="1" applyAlignment="1">
      <alignment horizontal="center" vertical="center"/>
    </xf>
    <xf numFmtId="1" fontId="9" fillId="19" borderId="1" xfId="0" applyNumberFormat="1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horizontal="center" vertical="center"/>
    </xf>
    <xf numFmtId="0" fontId="0" fillId="19" borderId="0" xfId="0" applyFill="1" applyAlignment="1">
      <alignment vertical="center"/>
    </xf>
    <xf numFmtId="0" fontId="152" fillId="24" borderId="1" xfId="41" applyFont="1" applyFill="1" applyBorder="1" applyAlignment="1">
      <alignment horizontal="left" vertical="center"/>
    </xf>
    <xf numFmtId="0" fontId="152" fillId="0" borderId="1" xfId="41" applyFont="1" applyFill="1" applyBorder="1" applyAlignment="1">
      <alignment horizontal="left" vertical="center"/>
    </xf>
    <xf numFmtId="0" fontId="26" fillId="0" borderId="1" xfId="41" applyFont="1" applyFill="1" applyBorder="1" applyAlignment="1">
      <alignment horizontal="left" vertical="center"/>
    </xf>
    <xf numFmtId="0" fontId="148" fillId="0" borderId="1" xfId="41" applyFont="1" applyFill="1" applyBorder="1" applyAlignment="1">
      <alignment horizontal="left" vertical="center"/>
    </xf>
    <xf numFmtId="0" fontId="153" fillId="0" borderId="1" xfId="41" applyFont="1" applyFill="1" applyBorder="1" applyAlignment="1">
      <alignment horizontal="left" vertical="center"/>
    </xf>
    <xf numFmtId="0" fontId="9" fillId="19" borderId="1" xfId="41" applyFont="1" applyFill="1" applyBorder="1" applyAlignment="1">
      <alignment horizontal="left" vertical="center"/>
    </xf>
  </cellXfs>
  <cellStyles count="43">
    <cellStyle name="Calculated Column - IBM Cognos" xfId="1"/>
    <cellStyle name="Calculated Column Name - IBM Cognos" xfId="2"/>
    <cellStyle name="Calculated Column Name - IBM Cognos 2" xfId="3"/>
    <cellStyle name="Calculated Column Name - IBM Cognos 3" xfId="4"/>
    <cellStyle name="Calculated Row - IBM Cognos" xfId="5"/>
    <cellStyle name="Calculated Row Name - IBM Cognos" xfId="6"/>
    <cellStyle name="Calculated Row Name - IBM Cognos 2" xfId="7"/>
    <cellStyle name="Calculated Row Name - IBM Cognos 3" xfId="8"/>
    <cellStyle name="Column Name - IBM Cognos" xfId="9"/>
    <cellStyle name="Column Name - IBM Cognos 2" xfId="10"/>
    <cellStyle name="Column Name - IBM Cognos 3" xfId="11"/>
    <cellStyle name="Column Template - IBM Cognos" xfId="12"/>
    <cellStyle name="Differs From Base - IBM Cognos" xfId="13"/>
    <cellStyle name="Group Name - IBM Cognos" xfId="14"/>
    <cellStyle name="Group Name - IBM Cognos 2" xfId="15"/>
    <cellStyle name="Group Name - IBM Cognos 3" xfId="16"/>
    <cellStyle name="Hold Values - IBM Cognos" xfId="17"/>
    <cellStyle name="Hold Values - IBM Cognos 2" xfId="18"/>
    <cellStyle name="Hold Values - IBM Cognos 3" xfId="19"/>
    <cellStyle name="List Name - IBM Cognos" xfId="20"/>
    <cellStyle name="List Name - IBM Cognos 2" xfId="21"/>
    <cellStyle name="List Name - IBM Cognos 3" xfId="22"/>
    <cellStyle name="Locked - IBM Cognos" xfId="23"/>
    <cellStyle name="Measure - IBM Cognos" xfId="24"/>
    <cellStyle name="Measure Header - IBM Cognos" xfId="25"/>
    <cellStyle name="Measure Name - IBM Cognos" xfId="26"/>
    <cellStyle name="Measure Summary - IBM Cognos" xfId="27"/>
    <cellStyle name="Measure Summary TM1 - IBM Cognos" xfId="28"/>
    <cellStyle name="Measure Template - IBM Cognos" xfId="29"/>
    <cellStyle name="More - IBM Cognos" xfId="30"/>
    <cellStyle name="Pending Change - IBM Cognos" xfId="31"/>
    <cellStyle name="Row Name - IBM Cognos" xfId="32"/>
    <cellStyle name="Row Name - IBM Cognos 2" xfId="33"/>
    <cellStyle name="Row Name - IBM Cognos 3" xfId="34"/>
    <cellStyle name="Row Template - IBM Cognos" xfId="35"/>
    <cellStyle name="Summary Column Name - IBM Cognos" xfId="36"/>
    <cellStyle name="Summary Column Name TM1 - IBM Cognos" xfId="37"/>
    <cellStyle name="Summary Row Name - IBM Cognos" xfId="38"/>
    <cellStyle name="Summary Row Name TM1 - IBM Cognos" xfId="39"/>
    <cellStyle name="Unsaved Change - IBM Cognos" xfId="40"/>
    <cellStyle name="Обычный" xfId="0" builtinId="0"/>
    <cellStyle name="Обычный 2" xfId="41"/>
    <cellStyle name="Обычный_20111106_КоммерТурнир" xfId="42"/>
  </cellStyles>
  <dxfs count="149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FFFF99"/>
        </patternFill>
      </fill>
    </dxf>
    <dxf>
      <font>
        <color theme="0" tint="-0.34998626667073579"/>
      </font>
      <fill>
        <patternFill patternType="solid">
          <fgColor theme="6" tint="0.59996337778862885"/>
          <bgColor theme="6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40"/>
  <sheetViews>
    <sheetView zoomScaleSheetLayoutView="70" workbookViewId="0">
      <pane ySplit="4" topLeftCell="A5" activePane="bottomLeft" state="frozen"/>
      <selection pane="bottomLeft" activeCell="J6" sqref="J6"/>
    </sheetView>
  </sheetViews>
  <sheetFormatPr defaultColWidth="8.85546875" defaultRowHeight="12.75" x14ac:dyDescent="0.2"/>
  <cols>
    <col min="1" max="1" width="4.42578125" style="26" bestFit="1" customWidth="1"/>
    <col min="2" max="2" width="30.28515625" bestFit="1" customWidth="1"/>
    <col min="3" max="3" width="8.85546875" bestFit="1" customWidth="1"/>
    <col min="4" max="4" width="11.140625" bestFit="1" customWidth="1"/>
    <col min="5" max="8" width="8.42578125" bestFit="1" customWidth="1"/>
    <col min="9" max="9" width="12.28515625" bestFit="1" customWidth="1"/>
    <col min="10" max="10" width="8.7109375" bestFit="1" customWidth="1"/>
    <col min="11" max="11" width="13" style="26" bestFit="1" customWidth="1"/>
    <col min="12" max="12" width="11.42578125" style="26" customWidth="1"/>
    <col min="13" max="13" width="3" customWidth="1"/>
    <col min="14" max="14" width="8.85546875" customWidth="1"/>
    <col min="15" max="15" width="23" customWidth="1"/>
    <col min="16" max="16" width="26.42578125" customWidth="1"/>
  </cols>
  <sheetData>
    <row r="1" spans="1:15" ht="21" customHeight="1" x14ac:dyDescent="0.2">
      <c r="A1" s="1318" t="s">
        <v>491</v>
      </c>
      <c r="B1" s="1318"/>
      <c r="C1" s="1318"/>
      <c r="D1" s="1318"/>
      <c r="E1" s="1318"/>
      <c r="F1" s="1318"/>
      <c r="G1" s="1318"/>
      <c r="H1" s="1318"/>
      <c r="I1" s="1318"/>
      <c r="J1" s="1318"/>
      <c r="K1" s="1318"/>
      <c r="L1" s="60"/>
      <c r="M1" s="9"/>
      <c r="N1" s="9"/>
    </row>
    <row r="2" spans="1:15" ht="21" x14ac:dyDescent="0.2">
      <c r="A2" s="1319" t="s">
        <v>62</v>
      </c>
      <c r="B2" s="1319"/>
      <c r="C2" s="1319"/>
      <c r="D2" s="1319"/>
      <c r="E2" s="1319"/>
      <c r="F2" s="1319"/>
      <c r="G2" s="1319"/>
      <c r="H2" s="1319"/>
      <c r="I2" s="1319"/>
      <c r="J2" s="1319"/>
      <c r="K2" s="1319"/>
      <c r="L2" s="61"/>
      <c r="M2" s="9"/>
      <c r="N2" s="9"/>
    </row>
    <row r="3" spans="1:15" ht="21.75" thickBot="1" x14ac:dyDescent="0.25">
      <c r="A3" s="1320" t="s">
        <v>486</v>
      </c>
      <c r="B3" s="1320"/>
      <c r="C3" s="1320"/>
      <c r="D3" s="1320"/>
      <c r="E3" s="1320"/>
      <c r="F3" s="1320"/>
      <c r="G3" s="1320"/>
      <c r="H3" s="1320"/>
      <c r="I3" s="1320"/>
      <c r="J3" s="1320"/>
      <c r="K3" s="1320"/>
      <c r="L3" s="61"/>
      <c r="M3" s="9"/>
      <c r="N3" s="9"/>
      <c r="O3" s="1047" t="s">
        <v>487</v>
      </c>
    </row>
    <row r="4" spans="1:15" s="166" customFormat="1" ht="23.25" customHeight="1" thickBot="1" x14ac:dyDescent="0.25">
      <c r="A4" s="161" t="s">
        <v>40</v>
      </c>
      <c r="B4" s="162" t="s">
        <v>5</v>
      </c>
      <c r="C4" s="162" t="s">
        <v>7</v>
      </c>
      <c r="D4" s="162" t="s">
        <v>8</v>
      </c>
      <c r="E4" s="163" t="s">
        <v>2</v>
      </c>
      <c r="F4" s="163" t="s">
        <v>3</v>
      </c>
      <c r="G4" s="163" t="s">
        <v>4</v>
      </c>
      <c r="H4" s="163" t="s">
        <v>10</v>
      </c>
      <c r="I4" s="163" t="s">
        <v>492</v>
      </c>
      <c r="J4" s="163" t="s">
        <v>1</v>
      </c>
      <c r="K4" s="163" t="s">
        <v>9</v>
      </c>
      <c r="L4" s="167" t="s">
        <v>0</v>
      </c>
      <c r="M4" s="120"/>
      <c r="N4" s="165" t="s">
        <v>11</v>
      </c>
    </row>
    <row r="5" spans="1:15" s="160" customFormat="1" ht="18" x14ac:dyDescent="0.25">
      <c r="A5" s="1073">
        <v>1</v>
      </c>
      <c r="B5" s="1074" t="s">
        <v>30</v>
      </c>
      <c r="C5" s="1075">
        <v>5</v>
      </c>
      <c r="D5" s="1075">
        <v>2</v>
      </c>
      <c r="E5" s="1076">
        <v>183</v>
      </c>
      <c r="F5" s="1077">
        <v>213</v>
      </c>
      <c r="G5" s="1076">
        <v>147</v>
      </c>
      <c r="H5" s="1076">
        <v>200</v>
      </c>
      <c r="I5" s="1076"/>
      <c r="J5" s="1076">
        <f>SUM(E5:H5)+I5*3-MIN(E5:H5)</f>
        <v>596</v>
      </c>
      <c r="K5" s="1078">
        <f t="shared" ref="K5:K20" si="0">MAX(E5:H5)</f>
        <v>213</v>
      </c>
      <c r="L5" s="1129">
        <f t="shared" ref="L5:L20" si="1">ROUND(J5/3,1)</f>
        <v>198.7</v>
      </c>
      <c r="M5" s="881"/>
      <c r="N5" s="1131">
        <f t="shared" ref="N5:N20" si="2">J5/10</f>
        <v>59.6</v>
      </c>
    </row>
    <row r="6" spans="1:15" s="160" customFormat="1" ht="18" x14ac:dyDescent="0.25">
      <c r="A6" s="699">
        <f>A5+1</f>
        <v>2</v>
      </c>
      <c r="B6" s="696" t="s">
        <v>18</v>
      </c>
      <c r="C6" s="695">
        <v>1</v>
      </c>
      <c r="D6" s="695">
        <v>2</v>
      </c>
      <c r="E6" s="698">
        <v>187</v>
      </c>
      <c r="F6" s="698">
        <v>191</v>
      </c>
      <c r="G6" s="698">
        <v>172</v>
      </c>
      <c r="H6" s="698">
        <v>194</v>
      </c>
      <c r="I6" s="698"/>
      <c r="J6" s="698">
        <f t="shared" ref="J6:J20" si="3">SUM(E6:H6)+I6*3-MIN(E6:H6)</f>
        <v>572</v>
      </c>
      <c r="K6" s="698">
        <f t="shared" si="0"/>
        <v>194</v>
      </c>
      <c r="L6" s="697">
        <f t="shared" si="1"/>
        <v>190.7</v>
      </c>
      <c r="M6" s="881"/>
      <c r="N6" s="1058">
        <f t="shared" si="2"/>
        <v>57.2</v>
      </c>
    </row>
    <row r="7" spans="1:15" s="160" customFormat="1" ht="18" x14ac:dyDescent="0.25">
      <c r="A7" s="699">
        <f t="shared" ref="A7:A13" si="4">A6+1</f>
        <v>3</v>
      </c>
      <c r="B7" s="696" t="s">
        <v>75</v>
      </c>
      <c r="C7" s="695">
        <v>6</v>
      </c>
      <c r="D7" s="695">
        <v>1</v>
      </c>
      <c r="E7" s="698">
        <v>200</v>
      </c>
      <c r="F7" s="698">
        <v>148</v>
      </c>
      <c r="G7" s="698">
        <v>154</v>
      </c>
      <c r="H7" s="698">
        <v>189</v>
      </c>
      <c r="I7" s="698"/>
      <c r="J7" s="698">
        <f t="shared" si="3"/>
        <v>543</v>
      </c>
      <c r="K7" s="698">
        <f t="shared" si="0"/>
        <v>200</v>
      </c>
      <c r="L7" s="697">
        <f t="shared" si="1"/>
        <v>181</v>
      </c>
      <c r="M7" s="881"/>
      <c r="N7" s="1058">
        <f t="shared" si="2"/>
        <v>54.3</v>
      </c>
    </row>
    <row r="8" spans="1:15" s="160" customFormat="1" ht="18" x14ac:dyDescent="0.25">
      <c r="A8" s="699">
        <f t="shared" si="4"/>
        <v>4</v>
      </c>
      <c r="B8" s="696" t="s">
        <v>17</v>
      </c>
      <c r="C8" s="695">
        <v>1</v>
      </c>
      <c r="D8" s="695">
        <v>2</v>
      </c>
      <c r="E8" s="698">
        <v>184</v>
      </c>
      <c r="F8" s="698">
        <v>173</v>
      </c>
      <c r="G8" s="698">
        <v>157</v>
      </c>
      <c r="H8" s="698">
        <v>173</v>
      </c>
      <c r="I8" s="698"/>
      <c r="J8" s="698">
        <f t="shared" si="3"/>
        <v>530</v>
      </c>
      <c r="K8" s="698">
        <f t="shared" si="0"/>
        <v>184</v>
      </c>
      <c r="L8" s="697">
        <f t="shared" si="1"/>
        <v>176.7</v>
      </c>
      <c r="M8" s="881"/>
      <c r="N8" s="1058">
        <f t="shared" si="2"/>
        <v>53</v>
      </c>
    </row>
    <row r="9" spans="1:15" s="160" customFormat="1" ht="18" x14ac:dyDescent="0.25">
      <c r="A9" s="699">
        <f t="shared" si="4"/>
        <v>5</v>
      </c>
      <c r="B9" s="696" t="s">
        <v>106</v>
      </c>
      <c r="C9" s="695">
        <v>2</v>
      </c>
      <c r="D9" s="695">
        <v>1</v>
      </c>
      <c r="E9" s="698">
        <v>171</v>
      </c>
      <c r="F9" s="698">
        <v>158</v>
      </c>
      <c r="G9" s="698">
        <v>189</v>
      </c>
      <c r="H9" s="698">
        <v>165</v>
      </c>
      <c r="I9" s="698"/>
      <c r="J9" s="698">
        <f t="shared" si="3"/>
        <v>525</v>
      </c>
      <c r="K9" s="698">
        <f t="shared" si="0"/>
        <v>189</v>
      </c>
      <c r="L9" s="697">
        <f t="shared" si="1"/>
        <v>175</v>
      </c>
      <c r="M9" s="881"/>
      <c r="N9" s="1058">
        <f t="shared" si="2"/>
        <v>52.5</v>
      </c>
    </row>
    <row r="10" spans="1:15" s="160" customFormat="1" ht="18" x14ac:dyDescent="0.25">
      <c r="A10" s="699">
        <f t="shared" si="4"/>
        <v>6</v>
      </c>
      <c r="B10" s="696" t="s">
        <v>15</v>
      </c>
      <c r="C10" s="695">
        <v>2</v>
      </c>
      <c r="D10" s="695">
        <v>1</v>
      </c>
      <c r="E10" s="698">
        <v>124</v>
      </c>
      <c r="F10" s="698">
        <v>154</v>
      </c>
      <c r="G10" s="698">
        <v>194</v>
      </c>
      <c r="H10" s="698">
        <v>176</v>
      </c>
      <c r="I10" s="698"/>
      <c r="J10" s="698">
        <f t="shared" si="3"/>
        <v>524</v>
      </c>
      <c r="K10" s="698">
        <f t="shared" si="0"/>
        <v>194</v>
      </c>
      <c r="L10" s="697">
        <f t="shared" si="1"/>
        <v>174.7</v>
      </c>
      <c r="M10" s="881"/>
      <c r="N10" s="1058">
        <f t="shared" si="2"/>
        <v>52.4</v>
      </c>
    </row>
    <row r="11" spans="1:15" s="160" customFormat="1" ht="18" x14ac:dyDescent="0.25">
      <c r="A11" s="699">
        <f t="shared" si="4"/>
        <v>7</v>
      </c>
      <c r="B11" s="696" t="s">
        <v>39</v>
      </c>
      <c r="C11" s="695">
        <v>2</v>
      </c>
      <c r="D11" s="695">
        <v>2</v>
      </c>
      <c r="E11" s="698">
        <v>182</v>
      </c>
      <c r="F11" s="698">
        <v>162</v>
      </c>
      <c r="G11" s="698">
        <v>147</v>
      </c>
      <c r="H11" s="698">
        <v>158</v>
      </c>
      <c r="I11" s="698"/>
      <c r="J11" s="698">
        <f t="shared" si="3"/>
        <v>502</v>
      </c>
      <c r="K11" s="698">
        <f t="shared" si="0"/>
        <v>182</v>
      </c>
      <c r="L11" s="697">
        <f t="shared" si="1"/>
        <v>167.3</v>
      </c>
      <c r="M11" s="881"/>
      <c r="N11" s="1058">
        <f t="shared" si="2"/>
        <v>50.2</v>
      </c>
    </row>
    <row r="12" spans="1:15" s="160" customFormat="1" ht="18" x14ac:dyDescent="0.25">
      <c r="A12" s="699">
        <f t="shared" si="4"/>
        <v>8</v>
      </c>
      <c r="B12" s="696" t="s">
        <v>485</v>
      </c>
      <c r="C12" s="695">
        <v>4</v>
      </c>
      <c r="D12" s="695">
        <v>1</v>
      </c>
      <c r="E12" s="698">
        <v>167</v>
      </c>
      <c r="F12" s="698">
        <v>167</v>
      </c>
      <c r="G12" s="698">
        <v>121</v>
      </c>
      <c r="H12" s="698">
        <v>162</v>
      </c>
      <c r="I12" s="698"/>
      <c r="J12" s="698">
        <f t="shared" si="3"/>
        <v>496</v>
      </c>
      <c r="K12" s="698">
        <f t="shared" si="0"/>
        <v>167</v>
      </c>
      <c r="L12" s="697">
        <f t="shared" si="1"/>
        <v>165.3</v>
      </c>
      <c r="M12" s="881"/>
      <c r="N12" s="1058">
        <f t="shared" si="2"/>
        <v>49.6</v>
      </c>
    </row>
    <row r="13" spans="1:15" s="160" customFormat="1" ht="18" x14ac:dyDescent="0.25">
      <c r="A13" s="699">
        <f t="shared" si="4"/>
        <v>9</v>
      </c>
      <c r="B13" s="696" t="s">
        <v>56</v>
      </c>
      <c r="C13" s="695">
        <v>3</v>
      </c>
      <c r="D13" s="695">
        <v>1</v>
      </c>
      <c r="E13" s="698">
        <v>158</v>
      </c>
      <c r="F13" s="698">
        <v>172</v>
      </c>
      <c r="G13" s="698">
        <v>141</v>
      </c>
      <c r="H13" s="698">
        <v>151</v>
      </c>
      <c r="I13" s="698"/>
      <c r="J13" s="698">
        <f t="shared" si="3"/>
        <v>481</v>
      </c>
      <c r="K13" s="698">
        <f t="shared" si="0"/>
        <v>172</v>
      </c>
      <c r="L13" s="697">
        <f t="shared" si="1"/>
        <v>160.30000000000001</v>
      </c>
      <c r="M13" s="881"/>
      <c r="N13" s="1058">
        <f t="shared" si="2"/>
        <v>48.1</v>
      </c>
    </row>
    <row r="14" spans="1:15" s="160" customFormat="1" ht="18" x14ac:dyDescent="0.25">
      <c r="A14" s="699">
        <f t="shared" ref="A14:A20" si="5">A13+1</f>
        <v>10</v>
      </c>
      <c r="B14" s="696" t="s">
        <v>148</v>
      </c>
      <c r="C14" s="695">
        <v>3</v>
      </c>
      <c r="D14" s="695">
        <v>2</v>
      </c>
      <c r="E14" s="698">
        <v>139</v>
      </c>
      <c r="F14" s="698">
        <v>137</v>
      </c>
      <c r="G14" s="698">
        <v>154</v>
      </c>
      <c r="H14" s="698">
        <v>140</v>
      </c>
      <c r="I14" s="698"/>
      <c r="J14" s="698">
        <f t="shared" si="3"/>
        <v>433</v>
      </c>
      <c r="K14" s="698">
        <f t="shared" si="0"/>
        <v>154</v>
      </c>
      <c r="L14" s="697">
        <f t="shared" si="1"/>
        <v>144.30000000000001</v>
      </c>
      <c r="M14" s="881"/>
      <c r="N14" s="1058">
        <f t="shared" si="2"/>
        <v>43.3</v>
      </c>
    </row>
    <row r="15" spans="1:15" s="160" customFormat="1" ht="18" x14ac:dyDescent="0.25">
      <c r="A15" s="699">
        <f t="shared" si="5"/>
        <v>11</v>
      </c>
      <c r="B15" s="696" t="s">
        <v>149</v>
      </c>
      <c r="C15" s="695">
        <v>1</v>
      </c>
      <c r="D15" s="695">
        <v>1</v>
      </c>
      <c r="E15" s="698">
        <v>137</v>
      </c>
      <c r="F15" s="698">
        <v>120</v>
      </c>
      <c r="G15" s="698">
        <v>105</v>
      </c>
      <c r="H15" s="698">
        <v>155</v>
      </c>
      <c r="I15" s="698"/>
      <c r="J15" s="698">
        <f t="shared" si="3"/>
        <v>412</v>
      </c>
      <c r="K15" s="698">
        <f t="shared" si="0"/>
        <v>155</v>
      </c>
      <c r="L15" s="697">
        <f t="shared" si="1"/>
        <v>137.30000000000001</v>
      </c>
      <c r="M15" s="881"/>
      <c r="N15" s="1058">
        <f t="shared" si="2"/>
        <v>41.2</v>
      </c>
    </row>
    <row r="16" spans="1:15" s="160" customFormat="1" ht="18" x14ac:dyDescent="0.25">
      <c r="A16" s="699">
        <f t="shared" si="5"/>
        <v>12</v>
      </c>
      <c r="B16" s="696" t="s">
        <v>134</v>
      </c>
      <c r="C16" s="695">
        <v>2</v>
      </c>
      <c r="D16" s="695">
        <v>2</v>
      </c>
      <c r="E16" s="698">
        <v>125</v>
      </c>
      <c r="F16" s="698">
        <v>159</v>
      </c>
      <c r="G16" s="698">
        <v>125</v>
      </c>
      <c r="H16" s="698">
        <v>114</v>
      </c>
      <c r="I16" s="698"/>
      <c r="J16" s="698">
        <f t="shared" si="3"/>
        <v>409</v>
      </c>
      <c r="K16" s="698">
        <f t="shared" si="0"/>
        <v>159</v>
      </c>
      <c r="L16" s="697">
        <f t="shared" si="1"/>
        <v>136.30000000000001</v>
      </c>
      <c r="M16" s="881"/>
      <c r="N16" s="1058">
        <f t="shared" si="2"/>
        <v>40.9</v>
      </c>
    </row>
    <row r="17" spans="1:14" s="160" customFormat="1" ht="18" x14ac:dyDescent="0.25">
      <c r="A17" s="699">
        <f t="shared" si="5"/>
        <v>13</v>
      </c>
      <c r="B17" s="696" t="s">
        <v>60</v>
      </c>
      <c r="C17" s="695">
        <v>5</v>
      </c>
      <c r="D17" s="695">
        <v>1</v>
      </c>
      <c r="E17" s="698">
        <v>120</v>
      </c>
      <c r="F17" s="698">
        <v>136</v>
      </c>
      <c r="G17" s="698">
        <v>145</v>
      </c>
      <c r="H17" s="698">
        <v>108</v>
      </c>
      <c r="I17" s="698"/>
      <c r="J17" s="698">
        <f t="shared" si="3"/>
        <v>401</v>
      </c>
      <c r="K17" s="698">
        <f t="shared" si="0"/>
        <v>145</v>
      </c>
      <c r="L17" s="697">
        <f t="shared" si="1"/>
        <v>133.69999999999999</v>
      </c>
      <c r="M17" s="881"/>
      <c r="N17" s="1058">
        <f t="shared" si="2"/>
        <v>40.1</v>
      </c>
    </row>
    <row r="18" spans="1:14" s="160" customFormat="1" ht="18" x14ac:dyDescent="0.25">
      <c r="A18" s="699">
        <f t="shared" si="5"/>
        <v>14</v>
      </c>
      <c r="B18" s="696" t="s">
        <v>77</v>
      </c>
      <c r="C18" s="695">
        <v>3</v>
      </c>
      <c r="D18" s="695">
        <v>2</v>
      </c>
      <c r="E18" s="698">
        <v>143</v>
      </c>
      <c r="F18" s="698">
        <v>112</v>
      </c>
      <c r="G18" s="698">
        <v>145</v>
      </c>
      <c r="H18" s="698">
        <v>109</v>
      </c>
      <c r="I18" s="698"/>
      <c r="J18" s="698">
        <f t="shared" si="3"/>
        <v>400</v>
      </c>
      <c r="K18" s="698">
        <f t="shared" si="0"/>
        <v>145</v>
      </c>
      <c r="L18" s="697">
        <f t="shared" si="1"/>
        <v>133.30000000000001</v>
      </c>
      <c r="M18" s="881"/>
      <c r="N18" s="1058">
        <f t="shared" si="2"/>
        <v>40</v>
      </c>
    </row>
    <row r="19" spans="1:14" s="160" customFormat="1" ht="18" x14ac:dyDescent="0.25">
      <c r="A19" s="699">
        <f t="shared" si="5"/>
        <v>15</v>
      </c>
      <c r="B19" s="696" t="s">
        <v>208</v>
      </c>
      <c r="C19" s="695">
        <v>4</v>
      </c>
      <c r="D19" s="695">
        <v>2</v>
      </c>
      <c r="E19" s="698">
        <v>139</v>
      </c>
      <c r="F19" s="698">
        <v>128</v>
      </c>
      <c r="G19" s="698">
        <v>113</v>
      </c>
      <c r="H19" s="698">
        <v>131</v>
      </c>
      <c r="I19" s="698"/>
      <c r="J19" s="698">
        <f t="shared" si="3"/>
        <v>398</v>
      </c>
      <c r="K19" s="698">
        <f t="shared" si="0"/>
        <v>139</v>
      </c>
      <c r="L19" s="697">
        <f t="shared" si="1"/>
        <v>132.69999999999999</v>
      </c>
      <c r="M19" s="881"/>
      <c r="N19" s="1061">
        <f t="shared" si="2"/>
        <v>39.799999999999997</v>
      </c>
    </row>
    <row r="20" spans="1:14" s="160" customFormat="1" ht="18.75" thickBot="1" x14ac:dyDescent="0.3">
      <c r="A20" s="694">
        <f t="shared" si="5"/>
        <v>16</v>
      </c>
      <c r="B20" s="693" t="s">
        <v>74</v>
      </c>
      <c r="C20" s="692">
        <v>2</v>
      </c>
      <c r="D20" s="692">
        <v>1</v>
      </c>
      <c r="E20" s="691">
        <v>138</v>
      </c>
      <c r="F20" s="691">
        <v>114</v>
      </c>
      <c r="G20" s="691">
        <v>139</v>
      </c>
      <c r="H20" s="691">
        <v>111</v>
      </c>
      <c r="I20" s="691"/>
      <c r="J20" s="691">
        <f t="shared" si="3"/>
        <v>391</v>
      </c>
      <c r="K20" s="691">
        <f t="shared" si="0"/>
        <v>139</v>
      </c>
      <c r="L20" s="690">
        <f t="shared" si="1"/>
        <v>130.30000000000001</v>
      </c>
      <c r="M20" s="881"/>
      <c r="N20" s="1065">
        <f t="shared" si="2"/>
        <v>39.1</v>
      </c>
    </row>
    <row r="21" spans="1:14" s="27" customFormat="1" ht="18" x14ac:dyDescent="0.25">
      <c r="M21" s="9"/>
    </row>
    <row r="22" spans="1:14" s="1" customFormat="1" ht="21" x14ac:dyDescent="0.35">
      <c r="A22" s="880"/>
      <c r="B22" s="16" t="str">
        <f>B5</f>
        <v>Гамов Евгений</v>
      </c>
      <c r="C22" s="7" t="s">
        <v>43</v>
      </c>
      <c r="D22" s="1188">
        <v>59.6</v>
      </c>
      <c r="E22" s="17" t="s">
        <v>70</v>
      </c>
      <c r="F22" s="18"/>
      <c r="G22" s="10"/>
      <c r="H22" s="10"/>
      <c r="I22" s="10"/>
      <c r="J22" s="7"/>
      <c r="K22" s="29"/>
      <c r="M22" s="9"/>
    </row>
    <row r="23" spans="1:14" s="12" customFormat="1" ht="21" x14ac:dyDescent="0.35">
      <c r="A23" s="1059"/>
      <c r="B23" s="13" t="str">
        <f>B5</f>
        <v>Гамов Евгений</v>
      </c>
      <c r="C23" s="15" t="s">
        <v>43</v>
      </c>
      <c r="D23" s="49">
        <v>213</v>
      </c>
      <c r="E23" s="11" t="s">
        <v>490</v>
      </c>
      <c r="F23" s="14"/>
      <c r="G23" s="14"/>
      <c r="H23" s="14"/>
      <c r="I23" s="14"/>
      <c r="J23" s="15"/>
      <c r="K23" s="30"/>
      <c r="M23" s="9"/>
    </row>
    <row r="24" spans="1:14" s="27" customFormat="1" ht="18.75" thickBot="1" x14ac:dyDescent="0.3">
      <c r="M24" s="9"/>
    </row>
    <row r="25" spans="1:14" s="164" customFormat="1" ht="22.5" customHeight="1" thickBot="1" x14ac:dyDescent="0.25">
      <c r="A25" s="1079" t="s">
        <v>40</v>
      </c>
      <c r="B25" s="1080" t="s">
        <v>5</v>
      </c>
      <c r="C25" s="1080" t="s">
        <v>7</v>
      </c>
      <c r="D25" s="1080" t="s">
        <v>8</v>
      </c>
      <c r="E25" s="1081" t="s">
        <v>2</v>
      </c>
      <c r="F25" s="1081" t="s">
        <v>3</v>
      </c>
      <c r="G25" s="1081" t="s">
        <v>4</v>
      </c>
      <c r="H25" s="1081" t="s">
        <v>10</v>
      </c>
      <c r="I25" s="1081" t="s">
        <v>133</v>
      </c>
      <c r="J25" s="163" t="s">
        <v>1</v>
      </c>
      <c r="K25" s="1081" t="s">
        <v>9</v>
      </c>
      <c r="L25" s="1082" t="s">
        <v>0</v>
      </c>
      <c r="M25" s="120"/>
      <c r="N25" s="1083" t="s">
        <v>11</v>
      </c>
    </row>
    <row r="26" spans="1:14" s="27" customFormat="1" ht="18" x14ac:dyDescent="0.25">
      <c r="A26" s="1049">
        <v>1</v>
      </c>
      <c r="B26" s="1050" t="s">
        <v>19</v>
      </c>
      <c r="C26" s="1051">
        <v>4</v>
      </c>
      <c r="D26" s="1051">
        <v>1</v>
      </c>
      <c r="E26" s="1052">
        <v>142</v>
      </c>
      <c r="F26" s="1052">
        <v>166</v>
      </c>
      <c r="G26" s="1052">
        <v>155</v>
      </c>
      <c r="H26" s="1052">
        <v>174</v>
      </c>
      <c r="I26" s="1052"/>
      <c r="J26" s="1101">
        <f t="shared" ref="J26:J37" si="6">SUM(E26:H26)+24-MIN(E26:H26)</f>
        <v>519</v>
      </c>
      <c r="K26" s="1052">
        <f t="shared" ref="K26:K37" si="7">MAX(E26:H26)</f>
        <v>174</v>
      </c>
      <c r="L26" s="1130">
        <f t="shared" ref="L26:L37" si="8">(SUM(E26:H26)-MIN(E26:H26))/3</f>
        <v>165</v>
      </c>
      <c r="M26" s="881"/>
      <c r="N26" s="1259">
        <f t="shared" ref="N26:N37" si="9">J26/10</f>
        <v>51.9</v>
      </c>
    </row>
    <row r="27" spans="1:14" s="159" customFormat="1" ht="18" x14ac:dyDescent="0.25">
      <c r="A27" s="1053">
        <f>A26+1</f>
        <v>2</v>
      </c>
      <c r="B27" s="1054" t="s">
        <v>55</v>
      </c>
      <c r="C27" s="1055">
        <v>4</v>
      </c>
      <c r="D27" s="1055">
        <v>2</v>
      </c>
      <c r="E27" s="1056">
        <v>130</v>
      </c>
      <c r="F27" s="1056">
        <v>149</v>
      </c>
      <c r="G27" s="1056">
        <v>173</v>
      </c>
      <c r="H27" s="1056">
        <v>154</v>
      </c>
      <c r="I27" s="1056"/>
      <c r="J27" s="1102">
        <f t="shared" si="6"/>
        <v>500</v>
      </c>
      <c r="K27" s="1056">
        <f t="shared" si="7"/>
        <v>173</v>
      </c>
      <c r="L27" s="1057">
        <f t="shared" si="8"/>
        <v>158.66666666666666</v>
      </c>
      <c r="M27" s="881"/>
      <c r="N27" s="1260">
        <f t="shared" si="9"/>
        <v>50</v>
      </c>
    </row>
    <row r="28" spans="1:14" s="28" customFormat="1" ht="18" x14ac:dyDescent="0.25">
      <c r="A28" s="1053">
        <f t="shared" ref="A28:A36" si="10">A27+1</f>
        <v>3</v>
      </c>
      <c r="B28" s="1054" t="s">
        <v>12</v>
      </c>
      <c r="C28" s="1055">
        <v>3</v>
      </c>
      <c r="D28" s="1055">
        <v>1</v>
      </c>
      <c r="E28" s="1056">
        <v>162</v>
      </c>
      <c r="F28" s="1056">
        <v>123</v>
      </c>
      <c r="G28" s="1056">
        <v>135</v>
      </c>
      <c r="H28" s="1056">
        <v>175</v>
      </c>
      <c r="I28" s="1056"/>
      <c r="J28" s="1102">
        <f t="shared" si="6"/>
        <v>496</v>
      </c>
      <c r="K28" s="1056">
        <f t="shared" si="7"/>
        <v>175</v>
      </c>
      <c r="L28" s="1057">
        <f t="shared" si="8"/>
        <v>157.33333333333334</v>
      </c>
      <c r="M28" s="881"/>
      <c r="N28" s="1260">
        <f t="shared" si="9"/>
        <v>49.6</v>
      </c>
    </row>
    <row r="29" spans="1:14" s="27" customFormat="1" ht="18" x14ac:dyDescent="0.25">
      <c r="A29" s="1053">
        <f t="shared" si="10"/>
        <v>4</v>
      </c>
      <c r="B29" s="1054" t="s">
        <v>488</v>
      </c>
      <c r="C29" s="1055">
        <v>2</v>
      </c>
      <c r="D29" s="1055">
        <v>2</v>
      </c>
      <c r="E29" s="1056">
        <v>153</v>
      </c>
      <c r="F29" s="1056">
        <v>143</v>
      </c>
      <c r="G29" s="1056">
        <v>162</v>
      </c>
      <c r="H29" s="1056">
        <v>157</v>
      </c>
      <c r="I29" s="1056"/>
      <c r="J29" s="1102">
        <f t="shared" si="6"/>
        <v>496</v>
      </c>
      <c r="K29" s="1056">
        <f t="shared" si="7"/>
        <v>162</v>
      </c>
      <c r="L29" s="1057">
        <f t="shared" si="8"/>
        <v>157.33333333333334</v>
      </c>
      <c r="M29" s="881"/>
      <c r="N29" s="1260">
        <f t="shared" si="9"/>
        <v>49.6</v>
      </c>
    </row>
    <row r="30" spans="1:14" s="27" customFormat="1" ht="18" x14ac:dyDescent="0.25">
      <c r="A30" s="1053">
        <f t="shared" si="10"/>
        <v>5</v>
      </c>
      <c r="B30" s="1054" t="s">
        <v>53</v>
      </c>
      <c r="C30" s="1055">
        <v>6</v>
      </c>
      <c r="D30" s="1055">
        <v>1</v>
      </c>
      <c r="E30" s="1056">
        <v>132</v>
      </c>
      <c r="F30" s="1072">
        <v>181</v>
      </c>
      <c r="G30" s="1056">
        <v>147</v>
      </c>
      <c r="H30" s="1056">
        <v>137</v>
      </c>
      <c r="I30" s="1056"/>
      <c r="J30" s="1101">
        <f t="shared" si="6"/>
        <v>489</v>
      </c>
      <c r="K30" s="1048">
        <f t="shared" si="7"/>
        <v>181</v>
      </c>
      <c r="L30" s="1057">
        <f t="shared" si="8"/>
        <v>155</v>
      </c>
      <c r="M30" s="881"/>
      <c r="N30" s="1260">
        <f t="shared" si="9"/>
        <v>48.9</v>
      </c>
    </row>
    <row r="31" spans="1:14" s="62" customFormat="1" ht="18" x14ac:dyDescent="0.25">
      <c r="A31" s="1053">
        <f t="shared" si="10"/>
        <v>6</v>
      </c>
      <c r="B31" s="1054" t="s">
        <v>59</v>
      </c>
      <c r="C31" s="1055">
        <v>6</v>
      </c>
      <c r="D31" s="1055">
        <v>2</v>
      </c>
      <c r="E31" s="1056">
        <v>156</v>
      </c>
      <c r="F31" s="1056">
        <v>156</v>
      </c>
      <c r="G31" s="1056">
        <v>117</v>
      </c>
      <c r="H31" s="1056">
        <v>141</v>
      </c>
      <c r="I31" s="1056"/>
      <c r="J31" s="1103">
        <f t="shared" si="6"/>
        <v>477</v>
      </c>
      <c r="K31" s="1056">
        <f t="shared" si="7"/>
        <v>156</v>
      </c>
      <c r="L31" s="1057">
        <f t="shared" si="8"/>
        <v>151</v>
      </c>
      <c r="M31" s="881"/>
      <c r="N31" s="1260">
        <f t="shared" si="9"/>
        <v>47.7</v>
      </c>
    </row>
    <row r="32" spans="1:14" s="28" customFormat="1" ht="18" x14ac:dyDescent="0.25">
      <c r="A32" s="1053">
        <f t="shared" si="10"/>
        <v>7</v>
      </c>
      <c r="B32" s="1054" t="s">
        <v>76</v>
      </c>
      <c r="C32" s="1055">
        <v>1</v>
      </c>
      <c r="D32" s="1055">
        <v>1</v>
      </c>
      <c r="E32" s="1056">
        <v>129</v>
      </c>
      <c r="F32" s="1056">
        <v>155</v>
      </c>
      <c r="G32" s="1056">
        <v>136</v>
      </c>
      <c r="H32" s="1056">
        <v>137</v>
      </c>
      <c r="I32" s="1056"/>
      <c r="J32" s="1102">
        <f t="shared" si="6"/>
        <v>452</v>
      </c>
      <c r="K32" s="1056">
        <f t="shared" si="7"/>
        <v>155</v>
      </c>
      <c r="L32" s="1057">
        <f t="shared" si="8"/>
        <v>142.66666666666666</v>
      </c>
      <c r="M32" s="881"/>
      <c r="N32" s="1260">
        <f t="shared" si="9"/>
        <v>45.2</v>
      </c>
    </row>
    <row r="33" spans="1:14" s="28" customFormat="1" ht="18" x14ac:dyDescent="0.25">
      <c r="A33" s="1053">
        <f t="shared" si="10"/>
        <v>8</v>
      </c>
      <c r="B33" s="1054" t="s">
        <v>14</v>
      </c>
      <c r="C33" s="1055">
        <v>1</v>
      </c>
      <c r="D33" s="1055">
        <v>1</v>
      </c>
      <c r="E33" s="1056">
        <v>143</v>
      </c>
      <c r="F33" s="1056">
        <v>155</v>
      </c>
      <c r="G33" s="1056">
        <v>127</v>
      </c>
      <c r="H33" s="1056">
        <v>108</v>
      </c>
      <c r="I33" s="1056"/>
      <c r="J33" s="1102">
        <f t="shared" si="6"/>
        <v>449</v>
      </c>
      <c r="K33" s="1056">
        <f t="shared" si="7"/>
        <v>155</v>
      </c>
      <c r="L33" s="1057">
        <f t="shared" si="8"/>
        <v>141.66666666666666</v>
      </c>
      <c r="M33" s="881"/>
      <c r="N33" s="1260">
        <f t="shared" si="9"/>
        <v>44.9</v>
      </c>
    </row>
    <row r="34" spans="1:14" s="28" customFormat="1" ht="18" x14ac:dyDescent="0.25">
      <c r="A34" s="1053">
        <f t="shared" si="10"/>
        <v>9</v>
      </c>
      <c r="B34" s="1054" t="s">
        <v>16</v>
      </c>
      <c r="C34" s="1055">
        <v>5</v>
      </c>
      <c r="D34" s="1055">
        <v>2</v>
      </c>
      <c r="E34" s="1056">
        <v>127</v>
      </c>
      <c r="F34" s="1056">
        <v>157</v>
      </c>
      <c r="G34" s="1056">
        <v>116</v>
      </c>
      <c r="H34" s="1056">
        <v>93</v>
      </c>
      <c r="I34" s="1056"/>
      <c r="J34" s="1102">
        <f t="shared" si="6"/>
        <v>424</v>
      </c>
      <c r="K34" s="1056">
        <f t="shared" si="7"/>
        <v>157</v>
      </c>
      <c r="L34" s="1057">
        <f t="shared" si="8"/>
        <v>133.33333333333334</v>
      </c>
      <c r="M34" s="881"/>
      <c r="N34" s="1261">
        <f t="shared" si="9"/>
        <v>42.4</v>
      </c>
    </row>
    <row r="35" spans="1:14" s="28" customFormat="1" ht="18" x14ac:dyDescent="0.25">
      <c r="A35" s="1053">
        <f t="shared" si="10"/>
        <v>10</v>
      </c>
      <c r="B35" s="1054" t="s">
        <v>42</v>
      </c>
      <c r="C35" s="1055">
        <v>1</v>
      </c>
      <c r="D35" s="1055">
        <v>2</v>
      </c>
      <c r="E35" s="1056">
        <v>127</v>
      </c>
      <c r="F35" s="1056">
        <v>92</v>
      </c>
      <c r="G35" s="1056">
        <v>141</v>
      </c>
      <c r="H35" s="1056">
        <v>132</v>
      </c>
      <c r="I35" s="1056"/>
      <c r="J35" s="1101">
        <f t="shared" si="6"/>
        <v>424</v>
      </c>
      <c r="K35" s="1056">
        <f t="shared" si="7"/>
        <v>141</v>
      </c>
      <c r="L35" s="1057">
        <f t="shared" si="8"/>
        <v>133.33333333333334</v>
      </c>
      <c r="M35" s="881"/>
      <c r="N35" s="1262">
        <f t="shared" si="9"/>
        <v>42.4</v>
      </c>
    </row>
    <row r="36" spans="1:14" s="28" customFormat="1" ht="18" x14ac:dyDescent="0.25">
      <c r="A36" s="1053">
        <f t="shared" si="10"/>
        <v>11</v>
      </c>
      <c r="B36" s="1054" t="s">
        <v>54</v>
      </c>
      <c r="C36" s="1055">
        <v>6</v>
      </c>
      <c r="D36" s="1055">
        <v>2</v>
      </c>
      <c r="E36" s="1056">
        <v>135</v>
      </c>
      <c r="F36" s="1056">
        <v>128</v>
      </c>
      <c r="G36" s="1056">
        <v>132</v>
      </c>
      <c r="H36" s="1056">
        <v>107</v>
      </c>
      <c r="I36" s="1056"/>
      <c r="J36" s="1102">
        <f t="shared" si="6"/>
        <v>419</v>
      </c>
      <c r="K36" s="1056">
        <f t="shared" si="7"/>
        <v>135</v>
      </c>
      <c r="L36" s="1057">
        <f t="shared" si="8"/>
        <v>131.66666666666666</v>
      </c>
      <c r="M36" s="881"/>
      <c r="N36" s="1260">
        <f t="shared" si="9"/>
        <v>41.9</v>
      </c>
    </row>
    <row r="37" spans="1:14" s="28" customFormat="1" ht="18.75" thickBot="1" x14ac:dyDescent="0.3">
      <c r="A37" s="1066">
        <v>12</v>
      </c>
      <c r="B37" s="1067" t="s">
        <v>489</v>
      </c>
      <c r="C37" s="1068">
        <v>5</v>
      </c>
      <c r="D37" s="1068">
        <v>1</v>
      </c>
      <c r="E37" s="1069">
        <v>111</v>
      </c>
      <c r="F37" s="1069">
        <v>117</v>
      </c>
      <c r="G37" s="1069">
        <v>93</v>
      </c>
      <c r="H37" s="1069">
        <v>116</v>
      </c>
      <c r="I37" s="1069"/>
      <c r="J37" s="1104">
        <f t="shared" si="6"/>
        <v>368</v>
      </c>
      <c r="K37" s="1069">
        <f t="shared" si="7"/>
        <v>117</v>
      </c>
      <c r="L37" s="1070">
        <f t="shared" si="8"/>
        <v>114.66666666666667</v>
      </c>
      <c r="M37" s="9"/>
      <c r="N37" s="1263">
        <f t="shared" si="9"/>
        <v>36.799999999999997</v>
      </c>
    </row>
    <row r="38" spans="1:14" x14ac:dyDescent="0.2">
      <c r="M38" s="9"/>
    </row>
    <row r="39" spans="1:14" ht="21" x14ac:dyDescent="0.35">
      <c r="B39" s="50" t="s">
        <v>19</v>
      </c>
      <c r="C39" s="7" t="s">
        <v>43</v>
      </c>
      <c r="D39" s="1188">
        <v>51.9</v>
      </c>
      <c r="E39" s="51" t="s">
        <v>70</v>
      </c>
      <c r="F39" s="18"/>
      <c r="G39" s="10"/>
      <c r="H39" s="10"/>
      <c r="L39"/>
    </row>
    <row r="40" spans="1:14" ht="21" x14ac:dyDescent="0.35">
      <c r="B40" s="52" t="s">
        <v>53</v>
      </c>
      <c r="C40" s="15" t="s">
        <v>43</v>
      </c>
      <c r="D40" s="49">
        <v>181</v>
      </c>
      <c r="E40" s="53" t="s">
        <v>490</v>
      </c>
      <c r="F40" s="14"/>
      <c r="G40" s="14"/>
      <c r="H40" s="14"/>
      <c r="L40"/>
    </row>
  </sheetData>
  <mergeCells count="3">
    <mergeCell ref="A1:K1"/>
    <mergeCell ref="A2:K2"/>
    <mergeCell ref="A3:K3"/>
  </mergeCells>
  <phoneticPr fontId="2" type="noConversion"/>
  <pageMargins left="0.75" right="0.75" top="1" bottom="1" header="0.5" footer="0.5"/>
  <pageSetup paperSize="9" scale="78" orientation="landscape" r:id="rId1"/>
  <headerFooter alignWithMargins="0"/>
  <ignoredErrors>
    <ignoredError sqref="J5:K20 J26:L3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X36"/>
  <sheetViews>
    <sheetView workbookViewId="0">
      <selection activeCell="O43" sqref="O43"/>
    </sheetView>
  </sheetViews>
  <sheetFormatPr defaultRowHeight="12.75" x14ac:dyDescent="0.2"/>
  <cols>
    <col min="1" max="1" width="4.42578125" bestFit="1" customWidth="1"/>
    <col min="2" max="2" width="32.7109375" customWidth="1"/>
    <col min="4" max="4" width="11.140625" bestFit="1" customWidth="1"/>
    <col min="6" max="6" width="10.7109375" bestFit="1" customWidth="1"/>
    <col min="9" max="9" width="12.140625" customWidth="1"/>
    <col min="11" max="11" width="12.7109375" bestFit="1" customWidth="1"/>
    <col min="12" max="12" width="11.42578125" bestFit="1" customWidth="1"/>
    <col min="13" max="13" width="3.28515625" customWidth="1"/>
  </cols>
  <sheetData>
    <row r="1" spans="1:24" ht="21" x14ac:dyDescent="0.2">
      <c r="A1" s="1318" t="s">
        <v>491</v>
      </c>
      <c r="B1" s="1318"/>
      <c r="C1" s="1318"/>
      <c r="D1" s="1318"/>
      <c r="E1" s="1318"/>
      <c r="F1" s="1318"/>
      <c r="G1" s="1318"/>
      <c r="H1" s="1318"/>
      <c r="I1" s="1318"/>
      <c r="J1" s="1318"/>
      <c r="K1" s="1318"/>
      <c r="L1" s="1291"/>
      <c r="M1" s="9"/>
      <c r="N1" s="9"/>
    </row>
    <row r="2" spans="1:24" ht="21" x14ac:dyDescent="0.2">
      <c r="A2" s="1319" t="s">
        <v>62</v>
      </c>
      <c r="B2" s="1319"/>
      <c r="C2" s="1319"/>
      <c r="D2" s="1319"/>
      <c r="E2" s="1319"/>
      <c r="F2" s="1319"/>
      <c r="G2" s="1319"/>
      <c r="H2" s="1319"/>
      <c r="I2" s="1319"/>
      <c r="J2" s="1319"/>
      <c r="K2" s="1319"/>
      <c r="L2" s="1292"/>
      <c r="M2" s="9"/>
      <c r="N2" s="9"/>
    </row>
    <row r="3" spans="1:24" ht="21.75" thickBot="1" x14ac:dyDescent="0.25">
      <c r="A3" s="1320" t="s">
        <v>540</v>
      </c>
      <c r="B3" s="1320"/>
      <c r="C3" s="1320"/>
      <c r="D3" s="1320"/>
      <c r="E3" s="1320"/>
      <c r="F3" s="1320"/>
      <c r="G3" s="1320"/>
      <c r="H3" s="1320"/>
      <c r="I3" s="1320"/>
      <c r="J3" s="1320"/>
      <c r="K3" s="1320"/>
      <c r="L3" s="1292"/>
      <c r="M3" s="9"/>
      <c r="N3" s="9"/>
      <c r="O3" s="1047" t="s">
        <v>487</v>
      </c>
      <c r="S3" s="955"/>
    </row>
    <row r="4" spans="1:24" ht="16.5" thickBot="1" x14ac:dyDescent="0.25">
      <c r="A4" s="1182" t="s">
        <v>40</v>
      </c>
      <c r="B4" s="1094" t="s">
        <v>496</v>
      </c>
      <c r="C4" s="1094" t="s">
        <v>7</v>
      </c>
      <c r="D4" s="1094" t="s">
        <v>8</v>
      </c>
      <c r="E4" s="1097" t="s">
        <v>2</v>
      </c>
      <c r="F4" s="1097" t="s">
        <v>3</v>
      </c>
      <c r="G4" s="1097" t="s">
        <v>4</v>
      </c>
      <c r="H4" s="1097" t="s">
        <v>10</v>
      </c>
      <c r="I4" s="1097" t="s">
        <v>494</v>
      </c>
      <c r="J4" s="1097" t="s">
        <v>1</v>
      </c>
      <c r="K4" s="1097" t="s">
        <v>9</v>
      </c>
      <c r="L4" s="1098" t="s">
        <v>0</v>
      </c>
      <c r="M4" s="120"/>
      <c r="N4" s="1099" t="s">
        <v>11</v>
      </c>
      <c r="O4" s="166"/>
      <c r="S4" s="955"/>
    </row>
    <row r="5" spans="1:24" ht="18" x14ac:dyDescent="0.25">
      <c r="A5" s="699">
        <v>1</v>
      </c>
      <c r="B5" s="696" t="s">
        <v>77</v>
      </c>
      <c r="C5" s="695">
        <v>6</v>
      </c>
      <c r="D5" s="695">
        <v>2</v>
      </c>
      <c r="E5" s="698">
        <v>202</v>
      </c>
      <c r="F5" s="1144">
        <v>215</v>
      </c>
      <c r="G5" s="698">
        <v>171</v>
      </c>
      <c r="H5" s="698">
        <v>182</v>
      </c>
      <c r="I5" s="1272"/>
      <c r="J5" s="1248">
        <f t="shared" ref="J5:J18" si="0">SUM(E5:H5)-MIN(E5:H5)</f>
        <v>599</v>
      </c>
      <c r="K5" s="1127">
        <f t="shared" ref="K5:K18" si="1">MAX(E5:H5)</f>
        <v>215</v>
      </c>
      <c r="L5" s="1173">
        <f t="shared" ref="L5:L18" si="2">ROUND(J5/3,1)</f>
        <v>199.7</v>
      </c>
      <c r="M5" s="881"/>
      <c r="N5" s="1128">
        <f t="shared" ref="N5:N18" si="3">J5/10+I5</f>
        <v>59.9</v>
      </c>
      <c r="O5" s="1133"/>
      <c r="U5" s="955"/>
      <c r="V5" s="955"/>
      <c r="W5" s="955"/>
    </row>
    <row r="6" spans="1:24" ht="18" x14ac:dyDescent="0.25">
      <c r="A6" s="1073">
        <v>2</v>
      </c>
      <c r="B6" s="696" t="s">
        <v>30</v>
      </c>
      <c r="C6" s="1075">
        <v>4</v>
      </c>
      <c r="D6" s="1075">
        <v>1</v>
      </c>
      <c r="E6" s="1076">
        <v>161</v>
      </c>
      <c r="F6" s="1077">
        <v>161</v>
      </c>
      <c r="G6" s="1236">
        <v>213</v>
      </c>
      <c r="H6" s="1076">
        <v>200</v>
      </c>
      <c r="I6" s="1272"/>
      <c r="J6" s="1248">
        <f t="shared" si="0"/>
        <v>574</v>
      </c>
      <c r="K6" s="1112">
        <f t="shared" si="1"/>
        <v>213</v>
      </c>
      <c r="L6" s="1173">
        <f t="shared" si="2"/>
        <v>191.3</v>
      </c>
      <c r="M6" s="881"/>
      <c r="N6" s="1154">
        <f t="shared" si="3"/>
        <v>57.4</v>
      </c>
      <c r="O6" s="1133"/>
      <c r="S6" s="955"/>
      <c r="V6" s="955"/>
      <c r="W6" s="955"/>
      <c r="X6" s="955"/>
    </row>
    <row r="7" spans="1:24" ht="18" x14ac:dyDescent="0.25">
      <c r="A7" s="1073">
        <v>3</v>
      </c>
      <c r="B7" s="696" t="s">
        <v>106</v>
      </c>
      <c r="C7" s="1075">
        <v>2</v>
      </c>
      <c r="D7" s="1075">
        <v>2</v>
      </c>
      <c r="E7" s="1076">
        <v>196</v>
      </c>
      <c r="F7" s="1077">
        <v>151</v>
      </c>
      <c r="G7" s="1236">
        <v>192</v>
      </c>
      <c r="H7" s="1076">
        <v>178</v>
      </c>
      <c r="I7" s="1272"/>
      <c r="J7" s="1248">
        <f t="shared" si="0"/>
        <v>566</v>
      </c>
      <c r="K7" s="1112">
        <f t="shared" si="1"/>
        <v>196</v>
      </c>
      <c r="L7" s="1173">
        <f t="shared" si="2"/>
        <v>188.7</v>
      </c>
      <c r="M7" s="881"/>
      <c r="N7" s="1154">
        <f t="shared" si="3"/>
        <v>56.6</v>
      </c>
      <c r="O7" s="1133"/>
      <c r="S7" s="955"/>
      <c r="T7" s="955"/>
      <c r="U7" s="955"/>
      <c r="V7" s="955"/>
      <c r="W7" s="955"/>
    </row>
    <row r="8" spans="1:24" ht="18" x14ac:dyDescent="0.25">
      <c r="A8" s="1073">
        <v>4</v>
      </c>
      <c r="B8" s="696" t="s">
        <v>39</v>
      </c>
      <c r="C8" s="1075">
        <v>2</v>
      </c>
      <c r="D8" s="1075">
        <v>2</v>
      </c>
      <c r="E8" s="1076">
        <v>170</v>
      </c>
      <c r="F8" s="1077">
        <v>196</v>
      </c>
      <c r="G8" s="1236">
        <v>184</v>
      </c>
      <c r="H8" s="1076">
        <v>166</v>
      </c>
      <c r="I8" s="1272"/>
      <c r="J8" s="1248">
        <f t="shared" si="0"/>
        <v>550</v>
      </c>
      <c r="K8" s="1112">
        <f t="shared" si="1"/>
        <v>196</v>
      </c>
      <c r="L8" s="1173">
        <f t="shared" si="2"/>
        <v>183.3</v>
      </c>
      <c r="M8" s="881"/>
      <c r="N8" s="1154">
        <f t="shared" si="3"/>
        <v>55</v>
      </c>
      <c r="O8" s="1133"/>
      <c r="S8" s="955"/>
      <c r="T8" s="955"/>
    </row>
    <row r="9" spans="1:24" ht="18" x14ac:dyDescent="0.25">
      <c r="A9" s="1073">
        <v>5</v>
      </c>
      <c r="B9" s="696" t="s">
        <v>78</v>
      </c>
      <c r="C9" s="1075">
        <v>1</v>
      </c>
      <c r="D9" s="1075">
        <v>1</v>
      </c>
      <c r="E9" s="1076">
        <v>146</v>
      </c>
      <c r="F9" s="1077">
        <v>168</v>
      </c>
      <c r="G9" s="1076">
        <v>195</v>
      </c>
      <c r="H9" s="1076">
        <v>184</v>
      </c>
      <c r="I9" s="1272"/>
      <c r="J9" s="1248">
        <f t="shared" si="0"/>
        <v>547</v>
      </c>
      <c r="K9" s="1112">
        <f t="shared" si="1"/>
        <v>195</v>
      </c>
      <c r="L9" s="1173">
        <f t="shared" si="2"/>
        <v>182.3</v>
      </c>
      <c r="M9" s="881"/>
      <c r="N9" s="1154">
        <f t="shared" si="3"/>
        <v>54.7</v>
      </c>
      <c r="O9" s="1133"/>
      <c r="R9" s="955"/>
      <c r="U9" s="955"/>
      <c r="V9" s="955"/>
      <c r="W9" s="955"/>
    </row>
    <row r="10" spans="1:24" ht="18" x14ac:dyDescent="0.25">
      <c r="A10" s="1073">
        <v>6</v>
      </c>
      <c r="B10" s="1245" t="s">
        <v>18</v>
      </c>
      <c r="C10" s="1075">
        <v>5</v>
      </c>
      <c r="D10" s="1075">
        <v>1</v>
      </c>
      <c r="E10" s="1076">
        <v>186</v>
      </c>
      <c r="F10" s="1077">
        <v>188</v>
      </c>
      <c r="G10" s="1076">
        <v>173</v>
      </c>
      <c r="H10" s="1076">
        <v>172</v>
      </c>
      <c r="I10" s="1272"/>
      <c r="J10" s="1248">
        <f t="shared" si="0"/>
        <v>547</v>
      </c>
      <c r="K10" s="1112">
        <f t="shared" si="1"/>
        <v>188</v>
      </c>
      <c r="L10" s="1173">
        <f t="shared" si="2"/>
        <v>182.3</v>
      </c>
      <c r="M10" s="881"/>
      <c r="N10" s="1154">
        <f t="shared" si="3"/>
        <v>54.7</v>
      </c>
      <c r="O10" s="1133"/>
      <c r="S10" s="955"/>
      <c r="T10" s="955"/>
    </row>
    <row r="11" spans="1:24" ht="18" x14ac:dyDescent="0.25">
      <c r="A11" s="1073">
        <v>7</v>
      </c>
      <c r="B11" s="696" t="s">
        <v>50</v>
      </c>
      <c r="C11" s="1075">
        <v>4</v>
      </c>
      <c r="D11" s="1075">
        <v>1</v>
      </c>
      <c r="E11" s="1076">
        <v>211</v>
      </c>
      <c r="F11" s="1077">
        <v>155</v>
      </c>
      <c r="G11" s="1076">
        <v>179</v>
      </c>
      <c r="H11" s="1076">
        <v>129</v>
      </c>
      <c r="I11" s="1272"/>
      <c r="J11" s="1248">
        <f t="shared" si="0"/>
        <v>545</v>
      </c>
      <c r="K11" s="1112">
        <f t="shared" si="1"/>
        <v>211</v>
      </c>
      <c r="L11" s="1173">
        <f t="shared" si="2"/>
        <v>181.7</v>
      </c>
      <c r="M11" s="881"/>
      <c r="N11" s="1154">
        <f t="shared" si="3"/>
        <v>54.5</v>
      </c>
      <c r="O11" s="1133"/>
      <c r="R11" s="955"/>
      <c r="S11" s="955"/>
      <c r="T11" s="955"/>
      <c r="U11" s="955"/>
      <c r="V11" s="955"/>
      <c r="W11" s="955"/>
    </row>
    <row r="12" spans="1:24" ht="18" x14ac:dyDescent="0.25">
      <c r="A12" s="1073">
        <v>8</v>
      </c>
      <c r="B12" s="1245" t="s">
        <v>56</v>
      </c>
      <c r="C12" s="1075">
        <v>3</v>
      </c>
      <c r="D12" s="1075">
        <v>1</v>
      </c>
      <c r="E12" s="1076">
        <v>160</v>
      </c>
      <c r="F12" s="1077">
        <v>146</v>
      </c>
      <c r="G12" s="1076">
        <v>178</v>
      </c>
      <c r="H12" s="1076">
        <v>160</v>
      </c>
      <c r="I12" s="1272"/>
      <c r="J12" s="1248">
        <f t="shared" si="0"/>
        <v>498</v>
      </c>
      <c r="K12" s="1112">
        <f t="shared" si="1"/>
        <v>178</v>
      </c>
      <c r="L12" s="1173">
        <f t="shared" si="2"/>
        <v>166</v>
      </c>
      <c r="M12" s="881"/>
      <c r="N12" s="1154">
        <f t="shared" si="3"/>
        <v>49.8</v>
      </c>
      <c r="O12" s="1133"/>
      <c r="U12" s="955"/>
      <c r="V12" s="955"/>
      <c r="W12" s="955"/>
    </row>
    <row r="13" spans="1:24" ht="18" x14ac:dyDescent="0.25">
      <c r="A13" s="1073">
        <v>9</v>
      </c>
      <c r="B13" s="696" t="s">
        <v>541</v>
      </c>
      <c r="C13" s="1075">
        <v>5</v>
      </c>
      <c r="D13" s="1075">
        <v>1</v>
      </c>
      <c r="E13" s="1076">
        <v>166</v>
      </c>
      <c r="F13" s="1077">
        <v>132</v>
      </c>
      <c r="G13" s="1076">
        <v>155</v>
      </c>
      <c r="H13" s="1076">
        <v>168</v>
      </c>
      <c r="I13" s="1272"/>
      <c r="J13" s="1248">
        <f t="shared" si="0"/>
        <v>489</v>
      </c>
      <c r="K13" s="1112">
        <f t="shared" si="1"/>
        <v>168</v>
      </c>
      <c r="L13" s="1173">
        <f t="shared" si="2"/>
        <v>163</v>
      </c>
      <c r="M13" s="881"/>
      <c r="N13" s="1154">
        <f t="shared" si="3"/>
        <v>48.9</v>
      </c>
      <c r="O13" s="1133"/>
      <c r="S13" s="955"/>
    </row>
    <row r="14" spans="1:24" ht="18" x14ac:dyDescent="0.25">
      <c r="A14" s="1252">
        <v>10</v>
      </c>
      <c r="B14" s="696" t="s">
        <v>495</v>
      </c>
      <c r="C14" s="695">
        <v>2</v>
      </c>
      <c r="D14" s="695">
        <v>1</v>
      </c>
      <c r="E14" s="698">
        <v>150</v>
      </c>
      <c r="F14" s="1144">
        <v>151</v>
      </c>
      <c r="G14" s="698">
        <v>94</v>
      </c>
      <c r="H14" s="698">
        <v>177</v>
      </c>
      <c r="I14" s="1272"/>
      <c r="J14" s="1248">
        <f t="shared" si="0"/>
        <v>478</v>
      </c>
      <c r="K14" s="1112">
        <f t="shared" si="1"/>
        <v>177</v>
      </c>
      <c r="L14" s="1173">
        <f t="shared" si="2"/>
        <v>159.30000000000001</v>
      </c>
      <c r="M14" s="881"/>
      <c r="N14" s="1154">
        <f t="shared" si="3"/>
        <v>47.8</v>
      </c>
      <c r="O14" s="1133"/>
      <c r="Q14" s="955"/>
      <c r="S14" s="955"/>
      <c r="T14" s="955"/>
      <c r="U14" s="955"/>
      <c r="V14" s="955"/>
      <c r="W14" s="955"/>
    </row>
    <row r="15" spans="1:24" ht="18" x14ac:dyDescent="0.25">
      <c r="A15" s="1073">
        <v>11</v>
      </c>
      <c r="B15" s="696" t="s">
        <v>148</v>
      </c>
      <c r="C15" s="1075">
        <v>1</v>
      </c>
      <c r="D15" s="1075">
        <v>2</v>
      </c>
      <c r="E15" s="1076">
        <v>157</v>
      </c>
      <c r="F15" s="1077">
        <v>150</v>
      </c>
      <c r="G15" s="1076">
        <v>105</v>
      </c>
      <c r="H15" s="1076">
        <v>157</v>
      </c>
      <c r="I15" s="1272"/>
      <c r="J15" s="1248">
        <f t="shared" si="0"/>
        <v>464</v>
      </c>
      <c r="K15" s="1112">
        <f t="shared" si="1"/>
        <v>157</v>
      </c>
      <c r="L15" s="1173">
        <f t="shared" si="2"/>
        <v>154.69999999999999</v>
      </c>
      <c r="M15" s="881"/>
      <c r="N15" s="1154">
        <f t="shared" si="3"/>
        <v>46.4</v>
      </c>
      <c r="O15" s="1133"/>
      <c r="S15" s="955"/>
    </row>
    <row r="16" spans="1:24" ht="18" x14ac:dyDescent="0.25">
      <c r="A16" s="699">
        <v>12</v>
      </c>
      <c r="B16" s="1074" t="s">
        <v>497</v>
      </c>
      <c r="C16" s="695">
        <v>5</v>
      </c>
      <c r="D16" s="695">
        <v>2</v>
      </c>
      <c r="E16" s="698">
        <v>123</v>
      </c>
      <c r="F16" s="1144">
        <v>137</v>
      </c>
      <c r="G16" s="1156">
        <v>148</v>
      </c>
      <c r="H16" s="698">
        <v>139</v>
      </c>
      <c r="I16" s="1272"/>
      <c r="J16" s="1248">
        <f t="shared" si="0"/>
        <v>424</v>
      </c>
      <c r="K16" s="1112">
        <f t="shared" si="1"/>
        <v>148</v>
      </c>
      <c r="L16" s="1173">
        <f t="shared" si="2"/>
        <v>141.30000000000001</v>
      </c>
      <c r="M16" s="881"/>
      <c r="N16" s="1154">
        <f t="shared" si="3"/>
        <v>42.4</v>
      </c>
      <c r="O16" s="1133"/>
      <c r="S16" s="955"/>
      <c r="T16" s="955"/>
      <c r="U16" s="955"/>
      <c r="V16" s="955"/>
      <c r="W16" s="955"/>
    </row>
    <row r="17" spans="1:24" ht="18" x14ac:dyDescent="0.25">
      <c r="A17" s="1073">
        <v>13</v>
      </c>
      <c r="B17" s="696" t="s">
        <v>60</v>
      </c>
      <c r="C17" s="1075">
        <v>3</v>
      </c>
      <c r="D17" s="1075">
        <v>2</v>
      </c>
      <c r="E17" s="1076">
        <v>128</v>
      </c>
      <c r="F17" s="1077">
        <v>140</v>
      </c>
      <c r="G17" s="1076">
        <v>129</v>
      </c>
      <c r="H17" s="1076">
        <v>137</v>
      </c>
      <c r="I17" s="1272"/>
      <c r="J17" s="1248">
        <f t="shared" si="0"/>
        <v>406</v>
      </c>
      <c r="K17" s="1112">
        <f t="shared" si="1"/>
        <v>140</v>
      </c>
      <c r="L17" s="1173">
        <f t="shared" si="2"/>
        <v>135.30000000000001</v>
      </c>
      <c r="M17" s="881"/>
      <c r="N17" s="1154">
        <f t="shared" si="3"/>
        <v>40.6</v>
      </c>
      <c r="O17" s="1133"/>
      <c r="R17" s="955"/>
      <c r="S17" s="955"/>
      <c r="T17" s="955"/>
    </row>
    <row r="18" spans="1:24" ht="18.75" thickBot="1" x14ac:dyDescent="0.3">
      <c r="A18" s="1265">
        <v>14</v>
      </c>
      <c r="B18" s="1266" t="s">
        <v>504</v>
      </c>
      <c r="C18" s="1267">
        <v>4</v>
      </c>
      <c r="D18" s="1267">
        <v>2</v>
      </c>
      <c r="E18" s="1268">
        <v>103</v>
      </c>
      <c r="F18" s="1269">
        <v>127</v>
      </c>
      <c r="G18" s="1270">
        <v>105</v>
      </c>
      <c r="H18" s="1268">
        <v>105</v>
      </c>
      <c r="I18" s="691"/>
      <c r="J18" s="1249">
        <f t="shared" si="0"/>
        <v>337</v>
      </c>
      <c r="K18" s="1113">
        <f t="shared" si="1"/>
        <v>127</v>
      </c>
      <c r="L18" s="1246">
        <f t="shared" si="2"/>
        <v>112.3</v>
      </c>
      <c r="M18" s="881"/>
      <c r="N18" s="1155">
        <f t="shared" si="3"/>
        <v>33.700000000000003</v>
      </c>
      <c r="O18" s="1133"/>
      <c r="Q18" s="1255"/>
      <c r="S18" s="955"/>
      <c r="V18" s="955"/>
      <c r="W18" s="955"/>
      <c r="X18" s="955"/>
    </row>
    <row r="19" spans="1:24" ht="12" customHeight="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9"/>
      <c r="N19" s="27"/>
      <c r="O19" s="1136"/>
      <c r="S19" s="955"/>
      <c r="V19" s="955"/>
      <c r="W19" s="955"/>
      <c r="X19" s="955"/>
    </row>
    <row r="20" spans="1:24" s="1085" customFormat="1" ht="18.75" customHeight="1" x14ac:dyDescent="0.2">
      <c r="A20" s="1281"/>
      <c r="B20" s="1224" t="s">
        <v>77</v>
      </c>
      <c r="C20" s="850" t="s">
        <v>43</v>
      </c>
      <c r="D20" s="1218" t="s">
        <v>542</v>
      </c>
      <c r="E20" s="1225" t="s">
        <v>70</v>
      </c>
      <c r="F20" s="1293"/>
      <c r="G20" s="1220"/>
      <c r="H20" s="1220"/>
      <c r="I20" s="1220"/>
      <c r="J20" s="850"/>
      <c r="K20" s="1282"/>
      <c r="L20" s="1283"/>
      <c r="M20" s="120"/>
      <c r="N20" s="1283"/>
      <c r="O20" s="1284"/>
      <c r="V20" s="1285"/>
      <c r="W20" s="1285"/>
      <c r="X20" s="1285"/>
    </row>
    <row r="21" spans="1:24" s="1085" customFormat="1" ht="18.75" customHeight="1" x14ac:dyDescent="0.2">
      <c r="A21" s="1286"/>
      <c r="B21" s="1226" t="s">
        <v>77</v>
      </c>
      <c r="C21" s="1216" t="s">
        <v>43</v>
      </c>
      <c r="D21" s="1218" t="s">
        <v>543</v>
      </c>
      <c r="E21" s="1227" t="s">
        <v>490</v>
      </c>
      <c r="F21" s="1223"/>
      <c r="G21" s="1223"/>
      <c r="H21" s="1223"/>
      <c r="I21" s="1223"/>
      <c r="J21" s="1216"/>
      <c r="K21" s="1287"/>
      <c r="L21" s="1288"/>
      <c r="M21" s="120"/>
      <c r="N21" s="1288"/>
      <c r="O21" s="1289"/>
      <c r="Q21" s="1285"/>
      <c r="V21" s="1285"/>
      <c r="W21" s="1285"/>
      <c r="X21" s="1285"/>
    </row>
    <row r="22" spans="1:24" ht="18.75" thickBot="1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9"/>
      <c r="N22" s="27"/>
      <c r="O22" s="1136"/>
      <c r="Q22" s="955"/>
    </row>
    <row r="23" spans="1:24" ht="16.5" thickBot="1" x14ac:dyDescent="0.25">
      <c r="A23" s="1182" t="s">
        <v>40</v>
      </c>
      <c r="B23" s="1094" t="s">
        <v>496</v>
      </c>
      <c r="C23" s="1094" t="s">
        <v>7</v>
      </c>
      <c r="D23" s="1094" t="s">
        <v>8</v>
      </c>
      <c r="E23" s="1097" t="s">
        <v>2</v>
      </c>
      <c r="F23" s="1097" t="s">
        <v>3</v>
      </c>
      <c r="G23" s="1097" t="s">
        <v>4</v>
      </c>
      <c r="H23" s="1097" t="s">
        <v>10</v>
      </c>
      <c r="I23" s="1097" t="s">
        <v>494</v>
      </c>
      <c r="J23" s="1097" t="s">
        <v>1</v>
      </c>
      <c r="K23" s="1097" t="s">
        <v>9</v>
      </c>
      <c r="L23" s="1098" t="s">
        <v>0</v>
      </c>
      <c r="M23" s="120"/>
      <c r="N23" s="1099" t="s">
        <v>11</v>
      </c>
      <c r="O23" s="1151"/>
    </row>
    <row r="24" spans="1:24" ht="18" x14ac:dyDescent="0.25">
      <c r="A24" s="1088">
        <v>1</v>
      </c>
      <c r="B24" s="1089" t="s">
        <v>19</v>
      </c>
      <c r="C24" s="1090">
        <v>2</v>
      </c>
      <c r="D24" s="1090">
        <v>2</v>
      </c>
      <c r="E24" s="1237">
        <v>206</v>
      </c>
      <c r="F24" s="1091">
        <v>172</v>
      </c>
      <c r="G24" s="1091">
        <v>171</v>
      </c>
      <c r="H24" s="1091">
        <v>241</v>
      </c>
      <c r="I24" s="1091">
        <v>2</v>
      </c>
      <c r="J24" s="1106">
        <f t="shared" ref="J24:J30" si="4">SUM(E24:H24)+24-MIN(E24:H24)</f>
        <v>643</v>
      </c>
      <c r="K24" s="1158">
        <f t="shared" ref="K24:K30" si="5">MAX(E24:H24)</f>
        <v>241</v>
      </c>
      <c r="L24" s="1164">
        <f t="shared" ref="L24:L30" si="6">(SUM(E24:H24)-MIN(E24:H24))/3</f>
        <v>206.33333333333334</v>
      </c>
      <c r="M24" s="881"/>
      <c r="N24" s="1132">
        <f>J24/10+I24</f>
        <v>66.3</v>
      </c>
      <c r="O24" s="1136"/>
    </row>
    <row r="25" spans="1:24" ht="18" x14ac:dyDescent="0.25">
      <c r="A25" s="1088">
        <v>2</v>
      </c>
      <c r="B25" s="1054" t="s">
        <v>488</v>
      </c>
      <c r="C25" s="1090">
        <v>4</v>
      </c>
      <c r="D25" s="1090">
        <v>2</v>
      </c>
      <c r="E25" s="1091">
        <v>174</v>
      </c>
      <c r="F25" s="1091">
        <v>186</v>
      </c>
      <c r="G25" s="1091">
        <v>152</v>
      </c>
      <c r="H25" s="1091">
        <v>137</v>
      </c>
      <c r="I25" s="1091"/>
      <c r="J25" s="1106">
        <f>SUM(E25:H25)+24-MIN(E25:H25)</f>
        <v>536</v>
      </c>
      <c r="K25" s="1092">
        <f>MAX(E25:H25)</f>
        <v>186</v>
      </c>
      <c r="L25" s="1164">
        <f>(SUM(E25:H25)-MIN(E25:H25))/3</f>
        <v>170.66666666666666</v>
      </c>
      <c r="M25" s="881"/>
      <c r="N25" s="1244">
        <f>J25/10+I25</f>
        <v>53.6</v>
      </c>
      <c r="O25" s="1136"/>
    </row>
    <row r="26" spans="1:24" ht="18" x14ac:dyDescent="0.25">
      <c r="A26" s="1088">
        <v>3</v>
      </c>
      <c r="B26" s="1089" t="s">
        <v>59</v>
      </c>
      <c r="C26" s="1090">
        <v>5</v>
      </c>
      <c r="D26" s="1090">
        <v>2</v>
      </c>
      <c r="E26" s="1237">
        <v>169</v>
      </c>
      <c r="F26" s="1091">
        <v>149</v>
      </c>
      <c r="G26" s="1091">
        <v>183</v>
      </c>
      <c r="H26" s="1091">
        <v>151</v>
      </c>
      <c r="I26" s="1091"/>
      <c r="J26" s="1106">
        <f t="shared" si="4"/>
        <v>527</v>
      </c>
      <c r="K26" s="1092">
        <f t="shared" si="5"/>
        <v>183</v>
      </c>
      <c r="L26" s="1164">
        <f t="shared" si="6"/>
        <v>167.66666666666666</v>
      </c>
      <c r="M26" s="881"/>
      <c r="N26" s="1244">
        <f t="shared" ref="N26:N30" si="7">J26/10+I26</f>
        <v>52.7</v>
      </c>
      <c r="O26" s="1136"/>
    </row>
    <row r="27" spans="1:24" ht="18" x14ac:dyDescent="0.25">
      <c r="A27" s="1088">
        <v>4</v>
      </c>
      <c r="B27" s="1054" t="s">
        <v>14</v>
      </c>
      <c r="C27" s="1090">
        <v>1</v>
      </c>
      <c r="D27" s="1090">
        <v>2</v>
      </c>
      <c r="E27" s="1091">
        <v>128</v>
      </c>
      <c r="F27" s="1091">
        <v>160</v>
      </c>
      <c r="G27" s="1091">
        <v>179</v>
      </c>
      <c r="H27" s="1091">
        <v>153</v>
      </c>
      <c r="I27" s="1091"/>
      <c r="J27" s="1106">
        <f>SUM(E27:H27)+24-MIN(E27:H27)</f>
        <v>516</v>
      </c>
      <c r="K27" s="1092">
        <f>MAX(E27:H27)</f>
        <v>179</v>
      </c>
      <c r="L27" s="1164">
        <f>(SUM(E27:H27)-MIN(E27:H27))/3</f>
        <v>164</v>
      </c>
      <c r="M27" s="881"/>
      <c r="N27" s="1244">
        <f>J27/10+I27</f>
        <v>51.6</v>
      </c>
    </row>
    <row r="28" spans="1:24" ht="18" x14ac:dyDescent="0.25">
      <c r="A28" s="1088">
        <v>5</v>
      </c>
      <c r="B28" s="1089" t="s">
        <v>12</v>
      </c>
      <c r="C28" s="1090">
        <v>1</v>
      </c>
      <c r="D28" s="1090">
        <v>2</v>
      </c>
      <c r="E28" s="1091">
        <v>145</v>
      </c>
      <c r="F28" s="1091">
        <v>127</v>
      </c>
      <c r="G28" s="1091">
        <v>145</v>
      </c>
      <c r="H28" s="1091">
        <v>154</v>
      </c>
      <c r="I28" s="1091"/>
      <c r="J28" s="1106">
        <f t="shared" si="4"/>
        <v>468</v>
      </c>
      <c r="K28" s="1092">
        <f t="shared" si="5"/>
        <v>154</v>
      </c>
      <c r="L28" s="1164">
        <f t="shared" si="6"/>
        <v>148</v>
      </c>
      <c r="M28" s="881"/>
      <c r="N28" s="1244">
        <f t="shared" si="7"/>
        <v>46.8</v>
      </c>
      <c r="O28" s="1136"/>
    </row>
    <row r="29" spans="1:24" ht="18" x14ac:dyDescent="0.25">
      <c r="A29" s="1088">
        <v>6</v>
      </c>
      <c r="B29" s="1089" t="s">
        <v>42</v>
      </c>
      <c r="C29" s="1090">
        <v>3</v>
      </c>
      <c r="D29" s="1090">
        <v>1</v>
      </c>
      <c r="E29" s="1091">
        <v>135</v>
      </c>
      <c r="F29" s="1091">
        <v>115</v>
      </c>
      <c r="G29" s="1091">
        <v>125</v>
      </c>
      <c r="H29" s="1091">
        <v>136</v>
      </c>
      <c r="I29" s="1091"/>
      <c r="J29" s="1106">
        <f>SUM(E29:H29)+24-MIN(E29:H29)</f>
        <v>420</v>
      </c>
      <c r="K29" s="1092">
        <f>MAX(E29:H29)</f>
        <v>136</v>
      </c>
      <c r="L29" s="1164">
        <f>(SUM(E29:H29)-MIN(E29:H29))/3</f>
        <v>132</v>
      </c>
      <c r="M29" s="881"/>
      <c r="N29" s="1244">
        <f>J29/10+I29</f>
        <v>42</v>
      </c>
      <c r="O29" s="1136"/>
    </row>
    <row r="30" spans="1:24" ht="18.75" thickBot="1" x14ac:dyDescent="0.3">
      <c r="A30" s="1066">
        <v>7</v>
      </c>
      <c r="B30" s="1067" t="s">
        <v>489</v>
      </c>
      <c r="C30" s="1068">
        <v>6</v>
      </c>
      <c r="D30" s="1068">
        <v>1</v>
      </c>
      <c r="E30" s="1069">
        <v>123</v>
      </c>
      <c r="F30" s="1069">
        <v>126</v>
      </c>
      <c r="G30" s="1069">
        <v>123</v>
      </c>
      <c r="H30" s="1069">
        <v>103</v>
      </c>
      <c r="I30" s="1069"/>
      <c r="J30" s="1108">
        <f t="shared" si="4"/>
        <v>396</v>
      </c>
      <c r="K30" s="1100">
        <f t="shared" si="5"/>
        <v>126</v>
      </c>
      <c r="L30" s="1172">
        <f t="shared" si="6"/>
        <v>124</v>
      </c>
      <c r="M30" s="881"/>
      <c r="N30" s="1247">
        <f t="shared" si="7"/>
        <v>39.6</v>
      </c>
      <c r="O30" s="1136"/>
    </row>
    <row r="31" spans="1:24" ht="12" customHeight="1" x14ac:dyDescent="0.2">
      <c r="A31" s="26"/>
      <c r="K31" s="26"/>
      <c r="L31" s="26"/>
      <c r="M31" s="9"/>
    </row>
    <row r="32" spans="1:24" s="1085" customFormat="1" ht="18.75" customHeight="1" x14ac:dyDescent="0.2">
      <c r="A32" s="1290"/>
      <c r="B32" s="1217" t="s">
        <v>19</v>
      </c>
      <c r="C32" s="850" t="s">
        <v>43</v>
      </c>
      <c r="D32" s="1218" t="s">
        <v>544</v>
      </c>
      <c r="E32" s="1219" t="s">
        <v>70</v>
      </c>
      <c r="F32" s="1293"/>
      <c r="G32" s="1220"/>
      <c r="H32" s="1220"/>
      <c r="I32" s="1220"/>
      <c r="K32" s="1290"/>
    </row>
    <row r="33" spans="1:12" s="1085" customFormat="1" ht="18.75" customHeight="1" x14ac:dyDescent="0.2">
      <c r="A33" s="1290"/>
      <c r="B33" s="1221" t="s">
        <v>19</v>
      </c>
      <c r="C33" s="1216" t="s">
        <v>43</v>
      </c>
      <c r="D33" s="1218" t="s">
        <v>545</v>
      </c>
      <c r="E33" s="1222" t="s">
        <v>490</v>
      </c>
      <c r="F33" s="1223"/>
      <c r="G33" s="1223"/>
      <c r="H33" s="1223"/>
      <c r="I33" s="1223"/>
      <c r="K33" s="1290"/>
    </row>
    <row r="34" spans="1:12" x14ac:dyDescent="0.2">
      <c r="A34" s="26"/>
      <c r="K34" s="26"/>
      <c r="L34" s="26"/>
    </row>
    <row r="35" spans="1:12" x14ac:dyDescent="0.2">
      <c r="A35" s="26"/>
      <c r="K35" s="26"/>
      <c r="L35" s="26"/>
    </row>
    <row r="36" spans="1:12" x14ac:dyDescent="0.2">
      <c r="C36" s="955"/>
    </row>
  </sheetData>
  <sortState ref="J6:L19">
    <sortCondition descending="1" ref="J6"/>
  </sortState>
  <mergeCells count="3">
    <mergeCell ref="A1:K1"/>
    <mergeCell ref="A2:K2"/>
    <mergeCell ref="A3:K3"/>
  </mergeCells>
  <pageMargins left="0.7" right="0.7" top="0.75" bottom="0.75" header="0.3" footer="0.3"/>
  <ignoredErrors>
    <ignoredError sqref="J5:K18 J24:L30" formulaRange="1"/>
    <ignoredError sqref="D20:D21 D32:D3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X42"/>
  <sheetViews>
    <sheetView workbookViewId="0">
      <selection sqref="A1:K1"/>
    </sheetView>
  </sheetViews>
  <sheetFormatPr defaultRowHeight="12.75" x14ac:dyDescent="0.2"/>
  <cols>
    <col min="1" max="1" width="4.42578125" bestFit="1" customWidth="1"/>
    <col min="2" max="2" width="32.7109375" customWidth="1"/>
    <col min="4" max="4" width="11.140625" bestFit="1" customWidth="1"/>
    <col min="6" max="6" width="10.7109375" bestFit="1" customWidth="1"/>
    <col min="9" max="9" width="12.140625" customWidth="1"/>
    <col min="11" max="11" width="12.7109375" bestFit="1" customWidth="1"/>
    <col min="12" max="12" width="11.42578125" bestFit="1" customWidth="1"/>
    <col min="13" max="13" width="3.28515625" customWidth="1"/>
  </cols>
  <sheetData>
    <row r="1" spans="1:24" ht="21" x14ac:dyDescent="0.2">
      <c r="A1" s="1318" t="s">
        <v>491</v>
      </c>
      <c r="B1" s="1318"/>
      <c r="C1" s="1318"/>
      <c r="D1" s="1318"/>
      <c r="E1" s="1318"/>
      <c r="F1" s="1318"/>
      <c r="G1" s="1318"/>
      <c r="H1" s="1318"/>
      <c r="I1" s="1318"/>
      <c r="J1" s="1318"/>
      <c r="K1" s="1318"/>
      <c r="L1" s="1294"/>
      <c r="M1" s="9"/>
      <c r="N1" s="9"/>
    </row>
    <row r="2" spans="1:24" ht="21" x14ac:dyDescent="0.2">
      <c r="A2" s="1319" t="s">
        <v>62</v>
      </c>
      <c r="B2" s="1319"/>
      <c r="C2" s="1319"/>
      <c r="D2" s="1319"/>
      <c r="E2" s="1319"/>
      <c r="F2" s="1319"/>
      <c r="G2" s="1319"/>
      <c r="H2" s="1319"/>
      <c r="I2" s="1319"/>
      <c r="J2" s="1319"/>
      <c r="K2" s="1319"/>
      <c r="L2" s="1295"/>
      <c r="M2" s="9"/>
      <c r="N2" s="9"/>
    </row>
    <row r="3" spans="1:24" ht="21.75" thickBot="1" x14ac:dyDescent="0.25">
      <c r="A3" s="1320" t="s">
        <v>546</v>
      </c>
      <c r="B3" s="1320"/>
      <c r="C3" s="1320"/>
      <c r="D3" s="1320"/>
      <c r="E3" s="1320"/>
      <c r="F3" s="1320"/>
      <c r="G3" s="1320"/>
      <c r="H3" s="1320"/>
      <c r="I3" s="1320"/>
      <c r="J3" s="1320"/>
      <c r="K3" s="1320"/>
      <c r="L3" s="1295"/>
      <c r="M3" s="9"/>
      <c r="N3" s="9"/>
      <c r="O3" s="1047" t="s">
        <v>487</v>
      </c>
      <c r="S3" s="955"/>
    </row>
    <row r="4" spans="1:24" ht="16.5" thickBot="1" x14ac:dyDescent="0.25">
      <c r="A4" s="1182" t="s">
        <v>40</v>
      </c>
      <c r="B4" s="1094" t="s">
        <v>496</v>
      </c>
      <c r="C4" s="1094" t="s">
        <v>7</v>
      </c>
      <c r="D4" s="1094" t="s">
        <v>8</v>
      </c>
      <c r="E4" s="1097" t="s">
        <v>2</v>
      </c>
      <c r="F4" s="1097" t="s">
        <v>3</v>
      </c>
      <c r="G4" s="1097" t="s">
        <v>4</v>
      </c>
      <c r="H4" s="1097" t="s">
        <v>10</v>
      </c>
      <c r="I4" s="1097" t="s">
        <v>494</v>
      </c>
      <c r="J4" s="1097" t="s">
        <v>1</v>
      </c>
      <c r="K4" s="1097" t="s">
        <v>9</v>
      </c>
      <c r="L4" s="1098" t="s">
        <v>0</v>
      </c>
      <c r="M4" s="120"/>
      <c r="N4" s="1099" t="s">
        <v>11</v>
      </c>
      <c r="O4" s="166"/>
      <c r="S4" s="955"/>
    </row>
    <row r="5" spans="1:24" ht="18" x14ac:dyDescent="0.25">
      <c r="A5" s="699">
        <v>1</v>
      </c>
      <c r="B5" s="696" t="s">
        <v>30</v>
      </c>
      <c r="C5" s="695">
        <v>3</v>
      </c>
      <c r="D5" s="695">
        <v>1</v>
      </c>
      <c r="E5" s="698">
        <v>163</v>
      </c>
      <c r="F5" s="1144">
        <v>270</v>
      </c>
      <c r="G5" s="1156">
        <v>161</v>
      </c>
      <c r="H5" s="698">
        <v>176</v>
      </c>
      <c r="I5" s="1272">
        <v>2</v>
      </c>
      <c r="J5" s="1248">
        <f t="shared" ref="J5:J20" si="0">SUM(E5:H5)-MIN(E5:H5)</f>
        <v>609</v>
      </c>
      <c r="K5" s="1127">
        <f t="shared" ref="K5:K20" si="1">MAX(E5:H5)</f>
        <v>270</v>
      </c>
      <c r="L5" s="1173">
        <f t="shared" ref="L5:L20" si="2">ROUND(J5/3,1)</f>
        <v>203</v>
      </c>
      <c r="M5" s="881"/>
      <c r="N5" s="1128">
        <f t="shared" ref="N5:N20" si="3">J5/10+I5</f>
        <v>62.9</v>
      </c>
      <c r="O5" s="1133"/>
      <c r="U5" s="955"/>
      <c r="V5" s="955"/>
      <c r="W5" s="955"/>
    </row>
    <row r="6" spans="1:24" ht="18" x14ac:dyDescent="0.25">
      <c r="A6" s="1073">
        <v>2</v>
      </c>
      <c r="B6" s="696" t="s">
        <v>50</v>
      </c>
      <c r="C6" s="1075">
        <v>3</v>
      </c>
      <c r="D6" s="1075">
        <v>1</v>
      </c>
      <c r="E6" s="1076">
        <v>202</v>
      </c>
      <c r="F6" s="1077">
        <v>129</v>
      </c>
      <c r="G6" s="1076">
        <v>214</v>
      </c>
      <c r="H6" s="1076">
        <v>191</v>
      </c>
      <c r="I6" s="1272">
        <v>2</v>
      </c>
      <c r="J6" s="1248">
        <f t="shared" si="0"/>
        <v>607</v>
      </c>
      <c r="K6" s="1112">
        <f t="shared" si="1"/>
        <v>214</v>
      </c>
      <c r="L6" s="1173">
        <f t="shared" si="2"/>
        <v>202.3</v>
      </c>
      <c r="M6" s="881"/>
      <c r="N6" s="1154">
        <f t="shared" si="3"/>
        <v>62.7</v>
      </c>
      <c r="O6" s="1133"/>
      <c r="S6" s="955"/>
      <c r="V6" s="955"/>
      <c r="W6" s="955"/>
      <c r="X6" s="955"/>
    </row>
    <row r="7" spans="1:24" ht="18" x14ac:dyDescent="0.25">
      <c r="A7" s="699">
        <v>3</v>
      </c>
      <c r="B7" s="696" t="s">
        <v>39</v>
      </c>
      <c r="C7" s="1075">
        <v>1</v>
      </c>
      <c r="D7" s="1075">
        <v>2</v>
      </c>
      <c r="E7" s="1076">
        <v>181</v>
      </c>
      <c r="F7" s="1077">
        <v>177</v>
      </c>
      <c r="G7" s="1236">
        <v>201</v>
      </c>
      <c r="H7" s="1076">
        <v>212</v>
      </c>
      <c r="I7" s="1272"/>
      <c r="J7" s="1248">
        <f t="shared" si="0"/>
        <v>594</v>
      </c>
      <c r="K7" s="1112">
        <f t="shared" si="1"/>
        <v>212</v>
      </c>
      <c r="L7" s="1173">
        <f t="shared" si="2"/>
        <v>198</v>
      </c>
      <c r="M7" s="881"/>
      <c r="N7" s="1154">
        <f t="shared" si="3"/>
        <v>59.4</v>
      </c>
      <c r="O7" s="1133"/>
      <c r="S7" s="955"/>
      <c r="T7" s="955"/>
      <c r="U7" s="955"/>
      <c r="V7" s="955"/>
      <c r="W7" s="955"/>
    </row>
    <row r="8" spans="1:24" ht="18" x14ac:dyDescent="0.25">
      <c r="A8" s="1073">
        <v>4</v>
      </c>
      <c r="B8" s="696" t="s">
        <v>485</v>
      </c>
      <c r="C8" s="1075">
        <v>3</v>
      </c>
      <c r="D8" s="1075">
        <v>2</v>
      </c>
      <c r="E8" s="1076">
        <v>205</v>
      </c>
      <c r="F8" s="1077">
        <v>166</v>
      </c>
      <c r="G8" s="1236">
        <v>182</v>
      </c>
      <c r="H8" s="1076">
        <v>192</v>
      </c>
      <c r="I8" s="1272"/>
      <c r="J8" s="1248">
        <f t="shared" si="0"/>
        <v>579</v>
      </c>
      <c r="K8" s="1112">
        <f t="shared" si="1"/>
        <v>205</v>
      </c>
      <c r="L8" s="1173">
        <f t="shared" si="2"/>
        <v>193</v>
      </c>
      <c r="M8" s="881"/>
      <c r="N8" s="1154">
        <f t="shared" si="3"/>
        <v>57.9</v>
      </c>
      <c r="O8" s="1133"/>
      <c r="S8" s="955"/>
      <c r="T8" s="955"/>
    </row>
    <row r="9" spans="1:24" ht="18" x14ac:dyDescent="0.25">
      <c r="A9" s="699">
        <v>5</v>
      </c>
      <c r="B9" s="696" t="s">
        <v>48</v>
      </c>
      <c r="C9" s="1075">
        <v>2</v>
      </c>
      <c r="D9" s="1075">
        <v>2</v>
      </c>
      <c r="E9" s="1076">
        <v>224</v>
      </c>
      <c r="F9" s="1077">
        <v>181</v>
      </c>
      <c r="G9" s="1076">
        <v>148</v>
      </c>
      <c r="H9" s="1076">
        <v>169</v>
      </c>
      <c r="I9" s="1272"/>
      <c r="J9" s="1248">
        <f t="shared" si="0"/>
        <v>574</v>
      </c>
      <c r="K9" s="1112">
        <f t="shared" si="1"/>
        <v>224</v>
      </c>
      <c r="L9" s="1173">
        <f t="shared" si="2"/>
        <v>191.3</v>
      </c>
      <c r="M9" s="881"/>
      <c r="N9" s="1154">
        <f t="shared" si="3"/>
        <v>57.4</v>
      </c>
      <c r="O9" s="1133"/>
      <c r="R9" s="955"/>
      <c r="U9" s="955"/>
      <c r="V9" s="955"/>
      <c r="W9" s="955"/>
    </row>
    <row r="10" spans="1:24" ht="18" x14ac:dyDescent="0.25">
      <c r="A10" s="1073">
        <v>6</v>
      </c>
      <c r="B10" s="1245" t="s">
        <v>541</v>
      </c>
      <c r="C10" s="1075">
        <v>1</v>
      </c>
      <c r="D10" s="1075">
        <v>1</v>
      </c>
      <c r="E10" s="1076">
        <v>201</v>
      </c>
      <c r="F10" s="1077">
        <v>150</v>
      </c>
      <c r="G10" s="1076">
        <v>156</v>
      </c>
      <c r="H10" s="1076">
        <v>210</v>
      </c>
      <c r="I10" s="1272"/>
      <c r="J10" s="1248">
        <f t="shared" si="0"/>
        <v>567</v>
      </c>
      <c r="K10" s="1112">
        <f t="shared" si="1"/>
        <v>210</v>
      </c>
      <c r="L10" s="1173">
        <f t="shared" si="2"/>
        <v>189</v>
      </c>
      <c r="M10" s="881"/>
      <c r="N10" s="1154">
        <f t="shared" si="3"/>
        <v>56.7</v>
      </c>
      <c r="O10" s="1133"/>
      <c r="S10" s="955"/>
      <c r="T10" s="955"/>
    </row>
    <row r="11" spans="1:24" ht="18" x14ac:dyDescent="0.25">
      <c r="A11" s="699">
        <v>7</v>
      </c>
      <c r="B11" s="696" t="s">
        <v>15</v>
      </c>
      <c r="C11" s="1075">
        <v>2</v>
      </c>
      <c r="D11" s="1075">
        <v>2</v>
      </c>
      <c r="E11" s="1076">
        <v>184</v>
      </c>
      <c r="F11" s="1077">
        <v>173</v>
      </c>
      <c r="G11" s="1076">
        <v>200</v>
      </c>
      <c r="H11" s="1076">
        <v>133</v>
      </c>
      <c r="I11" s="1272"/>
      <c r="J11" s="1248">
        <f t="shared" si="0"/>
        <v>557</v>
      </c>
      <c r="K11" s="1112">
        <f t="shared" si="1"/>
        <v>200</v>
      </c>
      <c r="L11" s="1173">
        <f t="shared" si="2"/>
        <v>185.7</v>
      </c>
      <c r="M11" s="881"/>
      <c r="N11" s="1154">
        <f t="shared" si="3"/>
        <v>55.7</v>
      </c>
      <c r="O11" s="1133"/>
      <c r="S11" s="955"/>
      <c r="T11" s="955"/>
    </row>
    <row r="12" spans="1:24" ht="18" x14ac:dyDescent="0.25">
      <c r="A12" s="1073">
        <v>8</v>
      </c>
      <c r="B12" s="696" t="s">
        <v>18</v>
      </c>
      <c r="C12" s="1075">
        <v>1</v>
      </c>
      <c r="D12" s="1075">
        <v>1</v>
      </c>
      <c r="E12" s="1076">
        <v>182</v>
      </c>
      <c r="F12" s="1077">
        <v>192</v>
      </c>
      <c r="G12" s="1076">
        <v>180</v>
      </c>
      <c r="H12" s="1076">
        <v>170</v>
      </c>
      <c r="I12" s="1272"/>
      <c r="J12" s="1248">
        <f t="shared" si="0"/>
        <v>554</v>
      </c>
      <c r="K12" s="1112">
        <f t="shared" si="1"/>
        <v>192</v>
      </c>
      <c r="L12" s="1173">
        <f t="shared" si="2"/>
        <v>184.7</v>
      </c>
      <c r="M12" s="881"/>
      <c r="N12" s="1154">
        <f t="shared" si="3"/>
        <v>55.4</v>
      </c>
      <c r="O12" s="1133"/>
      <c r="S12" s="955"/>
      <c r="T12" s="955"/>
    </row>
    <row r="13" spans="1:24" ht="18" x14ac:dyDescent="0.25">
      <c r="A13" s="699">
        <v>9</v>
      </c>
      <c r="B13" s="696" t="s">
        <v>78</v>
      </c>
      <c r="C13" s="1075">
        <v>1</v>
      </c>
      <c r="D13" s="1075">
        <v>2</v>
      </c>
      <c r="E13" s="1076">
        <v>172</v>
      </c>
      <c r="F13" s="1077">
        <v>152</v>
      </c>
      <c r="G13" s="1076">
        <v>216</v>
      </c>
      <c r="H13" s="1076">
        <v>151</v>
      </c>
      <c r="I13" s="1272"/>
      <c r="J13" s="1248">
        <f t="shared" si="0"/>
        <v>540</v>
      </c>
      <c r="K13" s="1112">
        <f t="shared" si="1"/>
        <v>216</v>
      </c>
      <c r="L13" s="1173">
        <f t="shared" si="2"/>
        <v>180</v>
      </c>
      <c r="M13" s="881"/>
      <c r="N13" s="1154">
        <f t="shared" si="3"/>
        <v>54</v>
      </c>
      <c r="O13" s="1133"/>
      <c r="S13" s="955"/>
      <c r="T13" s="955"/>
    </row>
    <row r="14" spans="1:24" ht="18" x14ac:dyDescent="0.25">
      <c r="A14" s="1073">
        <v>10</v>
      </c>
      <c r="B14" s="696" t="s">
        <v>106</v>
      </c>
      <c r="C14" s="1075">
        <v>5</v>
      </c>
      <c r="D14" s="1075">
        <v>1</v>
      </c>
      <c r="E14" s="1076">
        <v>171</v>
      </c>
      <c r="F14" s="1077">
        <v>174</v>
      </c>
      <c r="G14" s="1236">
        <v>157</v>
      </c>
      <c r="H14" s="1076">
        <v>111</v>
      </c>
      <c r="I14" s="1272"/>
      <c r="J14" s="1248">
        <f t="shared" si="0"/>
        <v>502</v>
      </c>
      <c r="K14" s="1112">
        <f t="shared" si="1"/>
        <v>174</v>
      </c>
      <c r="L14" s="1173">
        <f t="shared" si="2"/>
        <v>167.3</v>
      </c>
      <c r="M14" s="881"/>
      <c r="N14" s="1154">
        <f t="shared" si="3"/>
        <v>50.2</v>
      </c>
      <c r="O14" s="1133"/>
      <c r="R14" s="955"/>
      <c r="S14" s="955"/>
      <c r="T14" s="955"/>
      <c r="U14" s="955"/>
      <c r="V14" s="955"/>
      <c r="W14" s="955"/>
    </row>
    <row r="15" spans="1:24" ht="18" x14ac:dyDescent="0.25">
      <c r="A15" s="699">
        <v>11</v>
      </c>
      <c r="B15" s="1245" t="s">
        <v>77</v>
      </c>
      <c r="C15" s="1075">
        <v>6</v>
      </c>
      <c r="D15" s="1075">
        <v>1</v>
      </c>
      <c r="E15" s="1076">
        <v>147</v>
      </c>
      <c r="F15" s="1077">
        <v>149</v>
      </c>
      <c r="G15" s="1076">
        <v>186</v>
      </c>
      <c r="H15" s="1076">
        <v>160</v>
      </c>
      <c r="I15" s="1272"/>
      <c r="J15" s="1248">
        <f t="shared" si="0"/>
        <v>495</v>
      </c>
      <c r="K15" s="1112">
        <f t="shared" si="1"/>
        <v>186</v>
      </c>
      <c r="L15" s="1173">
        <f t="shared" si="2"/>
        <v>165</v>
      </c>
      <c r="M15" s="881"/>
      <c r="N15" s="1154">
        <f t="shared" si="3"/>
        <v>49.5</v>
      </c>
      <c r="O15" s="1133"/>
      <c r="U15" s="955"/>
      <c r="V15" s="955"/>
      <c r="W15" s="955"/>
    </row>
    <row r="16" spans="1:24" ht="18" x14ac:dyDescent="0.25">
      <c r="A16" s="1073">
        <v>12</v>
      </c>
      <c r="B16" s="696" t="s">
        <v>208</v>
      </c>
      <c r="C16" s="1075">
        <v>2</v>
      </c>
      <c r="D16" s="1075">
        <v>1</v>
      </c>
      <c r="E16" s="1076">
        <v>165</v>
      </c>
      <c r="F16" s="1077">
        <v>150</v>
      </c>
      <c r="G16" s="1076">
        <v>180</v>
      </c>
      <c r="H16" s="1076">
        <v>134</v>
      </c>
      <c r="I16" s="1272"/>
      <c r="J16" s="1248">
        <f t="shared" si="0"/>
        <v>495</v>
      </c>
      <c r="K16" s="1112">
        <f t="shared" si="1"/>
        <v>180</v>
      </c>
      <c r="L16" s="1173">
        <f t="shared" si="2"/>
        <v>165</v>
      </c>
      <c r="M16" s="881"/>
      <c r="N16" s="1154">
        <f t="shared" si="3"/>
        <v>49.5</v>
      </c>
      <c r="O16" s="1133"/>
      <c r="S16" s="955"/>
    </row>
    <row r="17" spans="1:24" ht="18" x14ac:dyDescent="0.25">
      <c r="A17" s="699">
        <v>13</v>
      </c>
      <c r="B17" s="696" t="s">
        <v>148</v>
      </c>
      <c r="C17" s="695">
        <v>4</v>
      </c>
      <c r="D17" s="695">
        <v>1</v>
      </c>
      <c r="E17" s="698">
        <v>164</v>
      </c>
      <c r="F17" s="1144">
        <v>148</v>
      </c>
      <c r="G17" s="698">
        <v>138</v>
      </c>
      <c r="H17" s="698">
        <v>148</v>
      </c>
      <c r="I17" s="1272"/>
      <c r="J17" s="1248">
        <f t="shared" si="0"/>
        <v>460</v>
      </c>
      <c r="K17" s="1112">
        <f t="shared" si="1"/>
        <v>164</v>
      </c>
      <c r="L17" s="1173">
        <f t="shared" si="2"/>
        <v>153.30000000000001</v>
      </c>
      <c r="M17" s="881"/>
      <c r="N17" s="1154">
        <f t="shared" si="3"/>
        <v>46</v>
      </c>
      <c r="O17" s="1133"/>
      <c r="Q17" s="955"/>
      <c r="S17" s="955"/>
      <c r="T17" s="955"/>
      <c r="U17" s="955"/>
      <c r="V17" s="955"/>
      <c r="W17" s="955"/>
    </row>
    <row r="18" spans="1:24" ht="18" x14ac:dyDescent="0.25">
      <c r="A18" s="1073">
        <v>14</v>
      </c>
      <c r="B18" s="696" t="s">
        <v>495</v>
      </c>
      <c r="C18" s="1075">
        <v>3</v>
      </c>
      <c r="D18" s="1075">
        <v>2</v>
      </c>
      <c r="E18" s="1076">
        <v>116</v>
      </c>
      <c r="F18" s="1077">
        <v>157</v>
      </c>
      <c r="G18" s="1076">
        <v>110</v>
      </c>
      <c r="H18" s="1076">
        <v>154</v>
      </c>
      <c r="I18" s="1272"/>
      <c r="J18" s="1248">
        <f t="shared" si="0"/>
        <v>427</v>
      </c>
      <c r="K18" s="1112">
        <f t="shared" si="1"/>
        <v>157</v>
      </c>
      <c r="L18" s="1173">
        <f t="shared" si="2"/>
        <v>142.30000000000001</v>
      </c>
      <c r="M18" s="881"/>
      <c r="N18" s="1154">
        <f t="shared" si="3"/>
        <v>42.7</v>
      </c>
      <c r="O18" s="1133"/>
      <c r="S18" s="955"/>
    </row>
    <row r="19" spans="1:24" ht="18" x14ac:dyDescent="0.25">
      <c r="A19" s="699">
        <v>15</v>
      </c>
      <c r="B19" s="696" t="s">
        <v>60</v>
      </c>
      <c r="C19" s="1075">
        <v>2</v>
      </c>
      <c r="D19" s="1075">
        <v>1</v>
      </c>
      <c r="E19" s="1076">
        <v>98</v>
      </c>
      <c r="F19" s="1077">
        <v>152</v>
      </c>
      <c r="G19" s="1076">
        <v>140</v>
      </c>
      <c r="H19" s="1076">
        <v>126</v>
      </c>
      <c r="I19" s="1272"/>
      <c r="J19" s="1248">
        <f t="shared" si="0"/>
        <v>418</v>
      </c>
      <c r="K19" s="1112">
        <f t="shared" si="1"/>
        <v>152</v>
      </c>
      <c r="L19" s="1173">
        <f t="shared" si="2"/>
        <v>139.30000000000001</v>
      </c>
      <c r="M19" s="881"/>
      <c r="N19" s="1154">
        <f t="shared" si="3"/>
        <v>41.8</v>
      </c>
      <c r="O19" s="1133"/>
      <c r="R19" s="955"/>
      <c r="S19" s="955"/>
      <c r="T19" s="955"/>
    </row>
    <row r="20" spans="1:24" ht="18.75" thickBot="1" x14ac:dyDescent="0.3">
      <c r="A20" s="694">
        <v>16</v>
      </c>
      <c r="B20" s="1266" t="s">
        <v>56</v>
      </c>
      <c r="C20" s="1267">
        <v>5</v>
      </c>
      <c r="D20" s="1267">
        <v>2</v>
      </c>
      <c r="E20" s="1268">
        <v>132</v>
      </c>
      <c r="F20" s="1269">
        <v>116</v>
      </c>
      <c r="G20" s="1268">
        <v>123</v>
      </c>
      <c r="H20" s="1268">
        <v>152</v>
      </c>
      <c r="I20" s="691"/>
      <c r="J20" s="1249">
        <f t="shared" si="0"/>
        <v>407</v>
      </c>
      <c r="K20" s="1113">
        <f t="shared" si="1"/>
        <v>152</v>
      </c>
      <c r="L20" s="1246">
        <f t="shared" si="2"/>
        <v>135.69999999999999</v>
      </c>
      <c r="M20" s="881"/>
      <c r="N20" s="1155">
        <f t="shared" si="3"/>
        <v>40.700000000000003</v>
      </c>
      <c r="O20" s="1133"/>
      <c r="Q20" s="1255"/>
      <c r="S20" s="955"/>
      <c r="V20" s="955"/>
      <c r="W20" s="955"/>
      <c r="X20" s="955"/>
    </row>
    <row r="21" spans="1:24" ht="12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9"/>
      <c r="N21" s="27"/>
      <c r="O21" s="1136"/>
      <c r="S21" s="955"/>
      <c r="V21" s="955"/>
      <c r="W21" s="955"/>
      <c r="X21" s="955"/>
    </row>
    <row r="22" spans="1:24" s="1085" customFormat="1" ht="18.75" customHeight="1" x14ac:dyDescent="0.2">
      <c r="A22" s="1281"/>
      <c r="B22" s="1224" t="s">
        <v>30</v>
      </c>
      <c r="C22" s="850" t="s">
        <v>43</v>
      </c>
      <c r="D22" s="1218" t="s">
        <v>547</v>
      </c>
      <c r="E22" s="1225" t="s">
        <v>70</v>
      </c>
      <c r="F22" s="1296"/>
      <c r="G22" s="1220"/>
      <c r="H22" s="1220"/>
      <c r="I22" s="1220"/>
      <c r="J22" s="850"/>
      <c r="K22" s="1282"/>
      <c r="L22" s="1283"/>
      <c r="M22" s="120"/>
      <c r="N22" s="1283"/>
      <c r="O22" s="1284"/>
      <c r="V22" s="1285"/>
      <c r="W22" s="1285"/>
      <c r="X22" s="1285"/>
    </row>
    <row r="23" spans="1:24" s="1085" customFormat="1" ht="18.75" customHeight="1" x14ac:dyDescent="0.2">
      <c r="A23" s="1286"/>
      <c r="B23" s="1226" t="s">
        <v>30</v>
      </c>
      <c r="C23" s="1216" t="s">
        <v>43</v>
      </c>
      <c r="D23" s="1218" t="s">
        <v>548</v>
      </c>
      <c r="E23" s="1227" t="s">
        <v>490</v>
      </c>
      <c r="F23" s="1223"/>
      <c r="G23" s="1223"/>
      <c r="H23" s="1223"/>
      <c r="I23" s="1223"/>
      <c r="J23" s="1216"/>
      <c r="K23" s="1287"/>
      <c r="L23" s="1288"/>
      <c r="M23" s="120"/>
      <c r="N23" s="1288"/>
      <c r="O23" s="1289"/>
      <c r="Q23" s="1285"/>
      <c r="V23" s="1285"/>
      <c r="W23" s="1285"/>
      <c r="X23" s="1285"/>
    </row>
    <row r="24" spans="1:24" ht="18.75" thickBot="1" x14ac:dyDescent="0.3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9"/>
      <c r="N24" s="27"/>
      <c r="O24" s="1136"/>
      <c r="Q24" s="955"/>
    </row>
    <row r="25" spans="1:24" ht="16.5" thickBot="1" x14ac:dyDescent="0.25">
      <c r="A25" s="1182" t="s">
        <v>40</v>
      </c>
      <c r="B25" s="1094" t="s">
        <v>496</v>
      </c>
      <c r="C25" s="1094" t="s">
        <v>7</v>
      </c>
      <c r="D25" s="1094" t="s">
        <v>8</v>
      </c>
      <c r="E25" s="1097" t="s">
        <v>2</v>
      </c>
      <c r="F25" s="1097" t="s">
        <v>3</v>
      </c>
      <c r="G25" s="1097" t="s">
        <v>4</v>
      </c>
      <c r="H25" s="1097" t="s">
        <v>10</v>
      </c>
      <c r="I25" s="1097" t="s">
        <v>494</v>
      </c>
      <c r="J25" s="1097" t="s">
        <v>1</v>
      </c>
      <c r="K25" s="1097" t="s">
        <v>9</v>
      </c>
      <c r="L25" s="1098" t="s">
        <v>0</v>
      </c>
      <c r="M25" s="120"/>
      <c r="N25" s="1099" t="s">
        <v>11</v>
      </c>
      <c r="O25" s="1151"/>
    </row>
    <row r="26" spans="1:24" ht="18" x14ac:dyDescent="0.25">
      <c r="A26" s="1088">
        <v>1</v>
      </c>
      <c r="B26" s="1089" t="s">
        <v>12</v>
      </c>
      <c r="C26" s="1090">
        <v>1</v>
      </c>
      <c r="D26" s="1090">
        <v>1</v>
      </c>
      <c r="E26" s="1091">
        <v>135</v>
      </c>
      <c r="F26" s="1091">
        <v>189</v>
      </c>
      <c r="G26" s="1091">
        <v>181</v>
      </c>
      <c r="H26" s="1091">
        <v>191</v>
      </c>
      <c r="I26" s="1091"/>
      <c r="J26" s="1106">
        <f t="shared" ref="J26:J36" si="4">SUM(E26:H26)+24-MIN(E26:H26)</f>
        <v>585</v>
      </c>
      <c r="K26" s="1158">
        <f t="shared" ref="K26:K36" si="5">MAX(E26:H26)</f>
        <v>191</v>
      </c>
      <c r="L26" s="1164">
        <f t="shared" ref="L26:L36" si="6">(SUM(E26:H26)-MIN(E26:H26))/3</f>
        <v>187</v>
      </c>
      <c r="M26" s="881"/>
      <c r="N26" s="1132">
        <f t="shared" ref="N26:N36" si="7">J26/10+I26</f>
        <v>58.5</v>
      </c>
      <c r="O26" s="1136"/>
    </row>
    <row r="27" spans="1:24" ht="18" x14ac:dyDescent="0.25">
      <c r="A27" s="1088">
        <v>2</v>
      </c>
      <c r="B27" s="1054" t="s">
        <v>13</v>
      </c>
      <c r="C27" s="1090">
        <v>6</v>
      </c>
      <c r="D27" s="1090">
        <v>1</v>
      </c>
      <c r="E27" s="1091">
        <v>146</v>
      </c>
      <c r="F27" s="1091">
        <v>188</v>
      </c>
      <c r="G27" s="1091">
        <v>184</v>
      </c>
      <c r="H27" s="1091">
        <v>119</v>
      </c>
      <c r="I27" s="1091"/>
      <c r="J27" s="1106">
        <f t="shared" si="4"/>
        <v>542</v>
      </c>
      <c r="K27" s="1092">
        <f t="shared" si="5"/>
        <v>188</v>
      </c>
      <c r="L27" s="1164">
        <f t="shared" si="6"/>
        <v>172.66666666666666</v>
      </c>
      <c r="M27" s="881"/>
      <c r="N27" s="1244">
        <f t="shared" si="7"/>
        <v>54.2</v>
      </c>
      <c r="O27" s="1136"/>
    </row>
    <row r="28" spans="1:24" ht="18" x14ac:dyDescent="0.25">
      <c r="A28" s="1088">
        <v>3</v>
      </c>
      <c r="B28" s="1089" t="s">
        <v>59</v>
      </c>
      <c r="C28" s="1090">
        <v>6</v>
      </c>
      <c r="D28" s="1090">
        <v>2</v>
      </c>
      <c r="E28" s="1237">
        <v>179</v>
      </c>
      <c r="F28" s="1091">
        <v>176</v>
      </c>
      <c r="G28" s="1091">
        <v>153</v>
      </c>
      <c r="H28" s="1091">
        <v>121</v>
      </c>
      <c r="I28" s="1091"/>
      <c r="J28" s="1106">
        <f t="shared" si="4"/>
        <v>532</v>
      </c>
      <c r="K28" s="1092">
        <f t="shared" si="5"/>
        <v>179</v>
      </c>
      <c r="L28" s="1164">
        <f t="shared" si="6"/>
        <v>169.33333333333334</v>
      </c>
      <c r="M28" s="881"/>
      <c r="N28" s="1244">
        <f t="shared" si="7"/>
        <v>53.2</v>
      </c>
      <c r="O28" s="1136"/>
    </row>
    <row r="29" spans="1:24" ht="18" x14ac:dyDescent="0.25">
      <c r="A29" s="1088">
        <v>4</v>
      </c>
      <c r="B29" s="1089" t="s">
        <v>16</v>
      </c>
      <c r="C29" s="1090">
        <v>2</v>
      </c>
      <c r="D29" s="1090">
        <v>2</v>
      </c>
      <c r="E29" s="1091">
        <v>135</v>
      </c>
      <c r="F29" s="1091">
        <v>179</v>
      </c>
      <c r="G29" s="1091">
        <v>158</v>
      </c>
      <c r="H29" s="1091">
        <v>155</v>
      </c>
      <c r="I29" s="1091"/>
      <c r="J29" s="1106">
        <f t="shared" si="4"/>
        <v>516</v>
      </c>
      <c r="K29" s="1092">
        <f t="shared" si="5"/>
        <v>179</v>
      </c>
      <c r="L29" s="1164">
        <f t="shared" si="6"/>
        <v>164</v>
      </c>
      <c r="M29" s="881"/>
      <c r="N29" s="1244">
        <f t="shared" si="7"/>
        <v>51.6</v>
      </c>
      <c r="O29" s="1136"/>
    </row>
    <row r="30" spans="1:24" ht="18" x14ac:dyDescent="0.25">
      <c r="A30" s="1088">
        <v>5</v>
      </c>
      <c r="B30" s="1089" t="s">
        <v>19</v>
      </c>
      <c r="C30" s="1090">
        <v>1</v>
      </c>
      <c r="D30" s="1090">
        <v>2</v>
      </c>
      <c r="E30" s="1237">
        <v>159</v>
      </c>
      <c r="F30" s="1091">
        <v>168</v>
      </c>
      <c r="G30" s="1091">
        <v>147</v>
      </c>
      <c r="H30" s="1091">
        <v>155</v>
      </c>
      <c r="I30" s="1091"/>
      <c r="J30" s="1106">
        <f t="shared" si="4"/>
        <v>506</v>
      </c>
      <c r="K30" s="1187">
        <f t="shared" si="5"/>
        <v>168</v>
      </c>
      <c r="L30" s="1164">
        <f t="shared" si="6"/>
        <v>160.66666666666666</v>
      </c>
      <c r="M30" s="881"/>
      <c r="N30" s="1244">
        <f t="shared" si="7"/>
        <v>50.6</v>
      </c>
      <c r="O30" s="1136"/>
    </row>
    <row r="31" spans="1:24" ht="18" x14ac:dyDescent="0.25">
      <c r="A31" s="1088">
        <v>6</v>
      </c>
      <c r="B31" s="1089" t="s">
        <v>488</v>
      </c>
      <c r="C31" s="1090">
        <v>4</v>
      </c>
      <c r="D31" s="1090">
        <v>2</v>
      </c>
      <c r="E31" s="1091">
        <v>157</v>
      </c>
      <c r="F31" s="1091">
        <v>136</v>
      </c>
      <c r="G31" s="1091">
        <v>131</v>
      </c>
      <c r="H31" s="1091">
        <v>187</v>
      </c>
      <c r="I31" s="1091"/>
      <c r="J31" s="1106">
        <f t="shared" si="4"/>
        <v>504</v>
      </c>
      <c r="K31" s="1092">
        <f t="shared" si="5"/>
        <v>187</v>
      </c>
      <c r="L31" s="1164">
        <f t="shared" si="6"/>
        <v>160</v>
      </c>
      <c r="M31" s="881"/>
      <c r="N31" s="1244">
        <f t="shared" si="7"/>
        <v>50.4</v>
      </c>
      <c r="O31" s="1136"/>
    </row>
    <row r="32" spans="1:24" ht="18" x14ac:dyDescent="0.25">
      <c r="A32" s="1088">
        <v>7</v>
      </c>
      <c r="B32" s="1089" t="s">
        <v>55</v>
      </c>
      <c r="C32" s="1090">
        <v>5</v>
      </c>
      <c r="D32" s="1090">
        <v>1</v>
      </c>
      <c r="E32" s="1091">
        <v>104</v>
      </c>
      <c r="F32" s="1091">
        <v>173</v>
      </c>
      <c r="G32" s="1091">
        <v>133</v>
      </c>
      <c r="H32" s="1091">
        <v>155</v>
      </c>
      <c r="I32" s="1091"/>
      <c r="J32" s="1106">
        <f t="shared" si="4"/>
        <v>485</v>
      </c>
      <c r="K32" s="1092">
        <f t="shared" si="5"/>
        <v>173</v>
      </c>
      <c r="L32" s="1164">
        <f t="shared" si="6"/>
        <v>153.66666666666666</v>
      </c>
      <c r="M32" s="881"/>
      <c r="N32" s="1244">
        <f t="shared" si="7"/>
        <v>48.5</v>
      </c>
      <c r="O32" s="1136"/>
    </row>
    <row r="33" spans="1:15" ht="18" x14ac:dyDescent="0.25">
      <c r="A33" s="1088">
        <v>8</v>
      </c>
      <c r="B33" s="1054" t="s">
        <v>14</v>
      </c>
      <c r="C33" s="1090">
        <v>2</v>
      </c>
      <c r="D33" s="1090">
        <v>1</v>
      </c>
      <c r="E33" s="1091">
        <v>149</v>
      </c>
      <c r="F33" s="1091">
        <v>157</v>
      </c>
      <c r="G33" s="1091">
        <v>129</v>
      </c>
      <c r="H33" s="1091">
        <v>152</v>
      </c>
      <c r="I33" s="1091"/>
      <c r="J33" s="1106">
        <f t="shared" si="4"/>
        <v>482</v>
      </c>
      <c r="K33" s="1092">
        <f t="shared" si="5"/>
        <v>157</v>
      </c>
      <c r="L33" s="1164">
        <f t="shared" si="6"/>
        <v>152.66666666666666</v>
      </c>
      <c r="M33" s="881"/>
      <c r="N33" s="1244">
        <f t="shared" si="7"/>
        <v>48.2</v>
      </c>
    </row>
    <row r="34" spans="1:15" ht="18" x14ac:dyDescent="0.25">
      <c r="A34" s="1088">
        <v>9</v>
      </c>
      <c r="B34" s="1089" t="s">
        <v>42</v>
      </c>
      <c r="C34" s="1090">
        <v>4</v>
      </c>
      <c r="D34" s="1090">
        <v>1</v>
      </c>
      <c r="E34" s="1091">
        <v>141</v>
      </c>
      <c r="F34" s="1091">
        <v>153</v>
      </c>
      <c r="G34" s="1091">
        <v>119</v>
      </c>
      <c r="H34" s="1091">
        <v>153</v>
      </c>
      <c r="I34" s="1091"/>
      <c r="J34" s="1106">
        <f t="shared" si="4"/>
        <v>471</v>
      </c>
      <c r="K34" s="1092">
        <f t="shared" si="5"/>
        <v>153</v>
      </c>
      <c r="L34" s="1164">
        <f t="shared" si="6"/>
        <v>149</v>
      </c>
      <c r="M34" s="881"/>
      <c r="N34" s="1244">
        <f t="shared" si="7"/>
        <v>47.1</v>
      </c>
      <c r="O34" s="1136"/>
    </row>
    <row r="35" spans="1:15" ht="18" x14ac:dyDescent="0.25">
      <c r="A35" s="1088">
        <v>10</v>
      </c>
      <c r="B35" s="1089" t="s">
        <v>150</v>
      </c>
      <c r="C35" s="1090">
        <v>5</v>
      </c>
      <c r="D35" s="1090">
        <v>2</v>
      </c>
      <c r="E35" s="1091">
        <v>122</v>
      </c>
      <c r="F35" s="1091">
        <v>128</v>
      </c>
      <c r="G35" s="1091">
        <v>153</v>
      </c>
      <c r="H35" s="1091">
        <v>131</v>
      </c>
      <c r="I35" s="1091"/>
      <c r="J35" s="1106">
        <f t="shared" si="4"/>
        <v>436</v>
      </c>
      <c r="K35" s="1092">
        <f t="shared" si="5"/>
        <v>153</v>
      </c>
      <c r="L35" s="1164">
        <f t="shared" si="6"/>
        <v>137.33333333333334</v>
      </c>
      <c r="M35" s="881"/>
      <c r="N35" s="1244">
        <f t="shared" si="7"/>
        <v>43.6</v>
      </c>
      <c r="O35" s="1136"/>
    </row>
    <row r="36" spans="1:15" ht="18.75" thickBot="1" x14ac:dyDescent="0.3">
      <c r="A36" s="1066">
        <v>11</v>
      </c>
      <c r="B36" s="1067" t="s">
        <v>489</v>
      </c>
      <c r="C36" s="1068">
        <v>4</v>
      </c>
      <c r="D36" s="1068">
        <v>2</v>
      </c>
      <c r="E36" s="1069">
        <v>83</v>
      </c>
      <c r="F36" s="1069">
        <v>111</v>
      </c>
      <c r="G36" s="1069">
        <v>114</v>
      </c>
      <c r="H36" s="1069">
        <v>116</v>
      </c>
      <c r="I36" s="1069"/>
      <c r="J36" s="1108">
        <f t="shared" si="4"/>
        <v>365</v>
      </c>
      <c r="K36" s="1100">
        <f t="shared" si="5"/>
        <v>116</v>
      </c>
      <c r="L36" s="1172">
        <f t="shared" si="6"/>
        <v>113.66666666666667</v>
      </c>
      <c r="M36" s="881"/>
      <c r="N36" s="1247">
        <f t="shared" si="7"/>
        <v>36.5</v>
      </c>
      <c r="O36" s="1136"/>
    </row>
    <row r="37" spans="1:15" ht="12" customHeight="1" x14ac:dyDescent="0.2">
      <c r="A37" s="26"/>
      <c r="K37" s="26"/>
      <c r="L37" s="26"/>
      <c r="M37" s="9"/>
    </row>
    <row r="38" spans="1:15" s="1085" customFormat="1" ht="18.75" customHeight="1" x14ac:dyDescent="0.2">
      <c r="A38" s="1290"/>
      <c r="B38" s="1217" t="s">
        <v>12</v>
      </c>
      <c r="C38" s="850" t="s">
        <v>43</v>
      </c>
      <c r="D38" s="1218" t="s">
        <v>549</v>
      </c>
      <c r="E38" s="1219" t="s">
        <v>70</v>
      </c>
      <c r="F38" s="1296"/>
      <c r="G38" s="1220"/>
      <c r="H38" s="1220"/>
      <c r="I38" s="1220"/>
      <c r="K38" s="1290"/>
    </row>
    <row r="39" spans="1:15" s="1085" customFormat="1" ht="18.75" customHeight="1" x14ac:dyDescent="0.2">
      <c r="A39" s="1290"/>
      <c r="B39" s="1221" t="s">
        <v>12</v>
      </c>
      <c r="C39" s="1216" t="s">
        <v>43</v>
      </c>
      <c r="D39" s="1218" t="s">
        <v>550</v>
      </c>
      <c r="E39" s="1222" t="s">
        <v>490</v>
      </c>
      <c r="F39" s="1223"/>
      <c r="G39" s="1223"/>
      <c r="H39" s="1223"/>
      <c r="I39" s="1223"/>
      <c r="K39" s="1290"/>
    </row>
    <row r="40" spans="1:15" x14ac:dyDescent="0.2">
      <c r="A40" s="26"/>
      <c r="K40" s="26"/>
      <c r="L40" s="26"/>
    </row>
    <row r="41" spans="1:15" x14ac:dyDescent="0.2">
      <c r="A41" s="26"/>
      <c r="K41" s="26"/>
      <c r="L41" s="26"/>
    </row>
    <row r="42" spans="1:15" x14ac:dyDescent="0.2">
      <c r="C42" s="955"/>
    </row>
  </sheetData>
  <sortState ref="A26:L36">
    <sortCondition descending="1" ref="J26"/>
  </sortState>
  <mergeCells count="3">
    <mergeCell ref="A1:K1"/>
    <mergeCell ref="A2:K2"/>
    <mergeCell ref="A3:K3"/>
  </mergeCells>
  <pageMargins left="0.7" right="0.7" top="0.75" bottom="0.75" header="0.3" footer="0.3"/>
  <ignoredErrors>
    <ignoredError sqref="J5:J20 K5:K20 J26:L36" formulaRange="1"/>
    <ignoredError sqref="D22:D23 D38:D3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X42"/>
  <sheetViews>
    <sheetView workbookViewId="0">
      <selection activeCell="A3" sqref="A3:K3"/>
    </sheetView>
  </sheetViews>
  <sheetFormatPr defaultRowHeight="12.75" x14ac:dyDescent="0.2"/>
  <cols>
    <col min="1" max="1" width="4.42578125" bestFit="1" customWidth="1"/>
    <col min="2" max="2" width="32.7109375" customWidth="1"/>
    <col min="4" max="4" width="11.140625" bestFit="1" customWidth="1"/>
    <col min="6" max="6" width="10.7109375" bestFit="1" customWidth="1"/>
    <col min="9" max="9" width="12.140625" customWidth="1"/>
    <col min="11" max="11" width="12.7109375" bestFit="1" customWidth="1"/>
    <col min="12" max="12" width="11.42578125" bestFit="1" customWidth="1"/>
    <col min="13" max="13" width="3.28515625" customWidth="1"/>
  </cols>
  <sheetData>
    <row r="1" spans="1:24" ht="21" x14ac:dyDescent="0.2">
      <c r="A1" s="1318" t="s">
        <v>491</v>
      </c>
      <c r="B1" s="1318"/>
      <c r="C1" s="1318"/>
      <c r="D1" s="1318"/>
      <c r="E1" s="1318"/>
      <c r="F1" s="1318"/>
      <c r="G1" s="1318"/>
      <c r="H1" s="1318"/>
      <c r="I1" s="1318"/>
      <c r="J1" s="1318"/>
      <c r="K1" s="1318"/>
      <c r="L1" s="1301"/>
      <c r="M1" s="9"/>
      <c r="N1" s="9"/>
    </row>
    <row r="2" spans="1:24" ht="21" x14ac:dyDescent="0.2">
      <c r="A2" s="1319" t="s">
        <v>62</v>
      </c>
      <c r="B2" s="1319"/>
      <c r="C2" s="1319"/>
      <c r="D2" s="1319"/>
      <c r="E2" s="1319"/>
      <c r="F2" s="1319"/>
      <c r="G2" s="1319"/>
      <c r="H2" s="1319"/>
      <c r="I2" s="1319"/>
      <c r="J2" s="1319"/>
      <c r="K2" s="1319"/>
      <c r="L2" s="1302"/>
      <c r="M2" s="9"/>
      <c r="N2" s="9"/>
    </row>
    <row r="3" spans="1:24" ht="21.75" thickBot="1" x14ac:dyDescent="0.25">
      <c r="A3" s="1320" t="s">
        <v>551</v>
      </c>
      <c r="B3" s="1320"/>
      <c r="C3" s="1320"/>
      <c r="D3" s="1320"/>
      <c r="E3" s="1320"/>
      <c r="F3" s="1320"/>
      <c r="G3" s="1320"/>
      <c r="H3" s="1320"/>
      <c r="I3" s="1320"/>
      <c r="J3" s="1320"/>
      <c r="K3" s="1320"/>
      <c r="L3" s="1302"/>
      <c r="M3" s="9"/>
      <c r="N3" s="9"/>
      <c r="O3" s="1047" t="s">
        <v>487</v>
      </c>
      <c r="S3" s="955"/>
    </row>
    <row r="4" spans="1:24" ht="16.5" thickBot="1" x14ac:dyDescent="0.25">
      <c r="A4" s="1182" t="s">
        <v>40</v>
      </c>
      <c r="B4" s="1094" t="s">
        <v>496</v>
      </c>
      <c r="C4" s="1094" t="s">
        <v>7</v>
      </c>
      <c r="D4" s="1094" t="s">
        <v>8</v>
      </c>
      <c r="E4" s="1097" t="s">
        <v>2</v>
      </c>
      <c r="F4" s="1097" t="s">
        <v>3</v>
      </c>
      <c r="G4" s="1097" t="s">
        <v>4</v>
      </c>
      <c r="H4" s="1097" t="s">
        <v>10</v>
      </c>
      <c r="I4" s="1097" t="s">
        <v>494</v>
      </c>
      <c r="J4" s="1097" t="s">
        <v>1</v>
      </c>
      <c r="K4" s="1097" t="s">
        <v>9</v>
      </c>
      <c r="L4" s="1098" t="s">
        <v>0</v>
      </c>
      <c r="M4" s="120"/>
      <c r="N4" s="1099" t="s">
        <v>11</v>
      </c>
      <c r="O4" s="166"/>
      <c r="S4" s="955"/>
    </row>
    <row r="5" spans="1:24" ht="18" x14ac:dyDescent="0.25">
      <c r="A5" s="699">
        <v>1</v>
      </c>
      <c r="B5" s="696" t="s">
        <v>48</v>
      </c>
      <c r="C5" s="695">
        <v>6</v>
      </c>
      <c r="D5" s="695">
        <v>1</v>
      </c>
      <c r="E5" s="698">
        <v>204</v>
      </c>
      <c r="F5" s="1144">
        <v>193</v>
      </c>
      <c r="G5" s="698">
        <v>214</v>
      </c>
      <c r="H5" s="698">
        <v>173</v>
      </c>
      <c r="I5" s="1272">
        <v>2</v>
      </c>
      <c r="J5" s="1248">
        <f t="shared" ref="J5:J21" si="0">SUM(E5:H5)-MIN(E5:H5)</f>
        <v>611</v>
      </c>
      <c r="K5" s="1112">
        <f t="shared" ref="K5:K21" si="1">MAX(E5:H5)</f>
        <v>214</v>
      </c>
      <c r="L5" s="1173">
        <f t="shared" ref="L5:L21" si="2">ROUND(J5/3,1)</f>
        <v>203.7</v>
      </c>
      <c r="M5" s="881"/>
      <c r="N5" s="1128">
        <f t="shared" ref="N5:N21" si="3">J5/10+I5</f>
        <v>63.1</v>
      </c>
      <c r="O5" s="1133"/>
      <c r="U5" s="955"/>
      <c r="V5" s="955"/>
      <c r="W5" s="955"/>
    </row>
    <row r="6" spans="1:24" ht="18" x14ac:dyDescent="0.25">
      <c r="A6" s="1073">
        <v>2</v>
      </c>
      <c r="B6" s="696" t="s">
        <v>50</v>
      </c>
      <c r="C6" s="1075">
        <v>1</v>
      </c>
      <c r="D6" s="1075">
        <v>1</v>
      </c>
      <c r="E6" s="1076">
        <v>190</v>
      </c>
      <c r="F6" s="1077">
        <v>194</v>
      </c>
      <c r="G6" s="1236">
        <v>192</v>
      </c>
      <c r="H6" s="1076">
        <v>178</v>
      </c>
      <c r="I6" s="1272"/>
      <c r="J6" s="1248">
        <f t="shared" si="0"/>
        <v>576</v>
      </c>
      <c r="K6" s="1304">
        <f t="shared" si="1"/>
        <v>194</v>
      </c>
      <c r="L6" s="1173">
        <f t="shared" si="2"/>
        <v>192</v>
      </c>
      <c r="M6" s="881"/>
      <c r="N6" s="1154">
        <f t="shared" si="3"/>
        <v>57.6</v>
      </c>
      <c r="O6" s="1133"/>
      <c r="U6" s="955"/>
      <c r="V6" s="955"/>
      <c r="W6" s="955"/>
    </row>
    <row r="7" spans="1:24" ht="18" x14ac:dyDescent="0.25">
      <c r="A7" s="699">
        <v>3</v>
      </c>
      <c r="B7" s="1245" t="s">
        <v>485</v>
      </c>
      <c r="C7" s="1075">
        <v>5</v>
      </c>
      <c r="D7" s="1075">
        <v>1</v>
      </c>
      <c r="E7" s="1076">
        <v>163</v>
      </c>
      <c r="F7" s="1077">
        <v>189</v>
      </c>
      <c r="G7" s="1236">
        <v>186</v>
      </c>
      <c r="H7" s="1076">
        <v>194</v>
      </c>
      <c r="I7" s="1272"/>
      <c r="J7" s="1248">
        <f t="shared" si="0"/>
        <v>569</v>
      </c>
      <c r="K7" s="1112">
        <f t="shared" si="1"/>
        <v>194</v>
      </c>
      <c r="L7" s="1173">
        <f t="shared" si="2"/>
        <v>189.7</v>
      </c>
      <c r="M7" s="881"/>
      <c r="N7" s="1154">
        <f t="shared" si="3"/>
        <v>56.9</v>
      </c>
      <c r="O7" s="1133"/>
      <c r="S7" s="955"/>
      <c r="V7" s="955"/>
      <c r="W7" s="955"/>
      <c r="X7" s="955"/>
    </row>
    <row r="8" spans="1:24" ht="18" x14ac:dyDescent="0.25">
      <c r="A8" s="1073">
        <v>4</v>
      </c>
      <c r="B8" s="696" t="s">
        <v>18</v>
      </c>
      <c r="C8" s="1075">
        <v>4</v>
      </c>
      <c r="D8" s="1075">
        <v>2</v>
      </c>
      <c r="E8" s="1076">
        <v>201</v>
      </c>
      <c r="F8" s="1077">
        <v>173</v>
      </c>
      <c r="G8" s="1236">
        <v>186</v>
      </c>
      <c r="H8" s="1076">
        <v>168</v>
      </c>
      <c r="I8" s="1272"/>
      <c r="J8" s="1248">
        <f t="shared" si="0"/>
        <v>560</v>
      </c>
      <c r="K8" s="1304">
        <f t="shared" si="1"/>
        <v>201</v>
      </c>
      <c r="L8" s="1173">
        <f t="shared" si="2"/>
        <v>186.7</v>
      </c>
      <c r="M8" s="881"/>
      <c r="N8" s="1154">
        <f t="shared" si="3"/>
        <v>56</v>
      </c>
      <c r="O8" s="1133"/>
      <c r="S8" s="955"/>
      <c r="T8" s="955"/>
      <c r="U8" s="955"/>
      <c r="V8" s="955"/>
      <c r="W8" s="955"/>
    </row>
    <row r="9" spans="1:24" ht="18" x14ac:dyDescent="0.25">
      <c r="A9" s="699">
        <v>5</v>
      </c>
      <c r="B9" s="696" t="s">
        <v>39</v>
      </c>
      <c r="C9" s="1075">
        <v>4</v>
      </c>
      <c r="D9" s="1075">
        <v>1</v>
      </c>
      <c r="E9" s="1076">
        <v>158</v>
      </c>
      <c r="F9" s="1077">
        <v>221</v>
      </c>
      <c r="G9" s="1236">
        <v>159</v>
      </c>
      <c r="H9" s="1076">
        <v>172</v>
      </c>
      <c r="I9" s="1272"/>
      <c r="J9" s="1248">
        <f t="shared" si="0"/>
        <v>552</v>
      </c>
      <c r="K9" s="1127">
        <f t="shared" si="1"/>
        <v>221</v>
      </c>
      <c r="L9" s="1173">
        <f t="shared" si="2"/>
        <v>184</v>
      </c>
      <c r="M9" s="881"/>
      <c r="N9" s="1154">
        <f t="shared" si="3"/>
        <v>55.2</v>
      </c>
      <c r="O9" s="1133"/>
      <c r="S9" s="955"/>
      <c r="T9" s="955"/>
    </row>
    <row r="10" spans="1:24" ht="18" x14ac:dyDescent="0.25">
      <c r="A10" s="1073">
        <v>6</v>
      </c>
      <c r="B10" s="696" t="s">
        <v>15</v>
      </c>
      <c r="C10" s="1075">
        <v>5</v>
      </c>
      <c r="D10" s="1075">
        <v>2</v>
      </c>
      <c r="E10" s="1076">
        <v>171</v>
      </c>
      <c r="F10" s="1077">
        <v>169</v>
      </c>
      <c r="G10" s="1076">
        <v>198</v>
      </c>
      <c r="H10" s="1076">
        <v>144</v>
      </c>
      <c r="I10" s="1272"/>
      <c r="J10" s="1248">
        <f t="shared" si="0"/>
        <v>538</v>
      </c>
      <c r="K10" s="1112">
        <f t="shared" si="1"/>
        <v>198</v>
      </c>
      <c r="L10" s="1173">
        <f t="shared" si="2"/>
        <v>179.3</v>
      </c>
      <c r="M10" s="881"/>
      <c r="N10" s="1154">
        <f t="shared" si="3"/>
        <v>53.8</v>
      </c>
      <c r="O10" s="1133"/>
      <c r="R10" s="955"/>
      <c r="U10" s="955"/>
      <c r="V10" s="955"/>
      <c r="W10" s="955"/>
    </row>
    <row r="11" spans="1:24" ht="18" x14ac:dyDescent="0.25">
      <c r="A11" s="699">
        <v>7</v>
      </c>
      <c r="B11" s="696" t="s">
        <v>541</v>
      </c>
      <c r="C11" s="1075">
        <v>2</v>
      </c>
      <c r="D11" s="1075">
        <v>2</v>
      </c>
      <c r="E11" s="1076">
        <v>159</v>
      </c>
      <c r="F11" s="1077">
        <v>185</v>
      </c>
      <c r="G11" s="1076">
        <v>181</v>
      </c>
      <c r="H11" s="1076">
        <v>125</v>
      </c>
      <c r="I11" s="1272"/>
      <c r="J11" s="1248">
        <f t="shared" si="0"/>
        <v>525</v>
      </c>
      <c r="K11" s="1112">
        <f t="shared" si="1"/>
        <v>185</v>
      </c>
      <c r="L11" s="1173">
        <f t="shared" si="2"/>
        <v>175</v>
      </c>
      <c r="M11" s="881"/>
      <c r="N11" s="1154">
        <f t="shared" si="3"/>
        <v>52.5</v>
      </c>
      <c r="O11" s="1133"/>
      <c r="S11" s="955"/>
      <c r="T11" s="955"/>
    </row>
    <row r="12" spans="1:24" ht="18" x14ac:dyDescent="0.25">
      <c r="A12" s="1073">
        <v>8</v>
      </c>
      <c r="B12" s="696" t="s">
        <v>30</v>
      </c>
      <c r="C12" s="1075">
        <v>3</v>
      </c>
      <c r="D12" s="1075">
        <v>1</v>
      </c>
      <c r="E12" s="1076">
        <v>155</v>
      </c>
      <c r="F12" s="1077">
        <v>157</v>
      </c>
      <c r="G12" s="1076">
        <v>153</v>
      </c>
      <c r="H12" s="1076">
        <v>197</v>
      </c>
      <c r="I12" s="1272"/>
      <c r="J12" s="1248">
        <f t="shared" si="0"/>
        <v>509</v>
      </c>
      <c r="K12" s="1112">
        <f t="shared" si="1"/>
        <v>197</v>
      </c>
      <c r="L12" s="1173">
        <f t="shared" si="2"/>
        <v>169.7</v>
      </c>
      <c r="M12" s="881"/>
      <c r="N12" s="1154">
        <f t="shared" si="3"/>
        <v>50.9</v>
      </c>
      <c r="O12" s="1133"/>
      <c r="S12" s="955"/>
      <c r="T12" s="955"/>
    </row>
    <row r="13" spans="1:24" ht="18" x14ac:dyDescent="0.25">
      <c r="A13" s="699">
        <v>9</v>
      </c>
      <c r="B13" s="696" t="s">
        <v>77</v>
      </c>
      <c r="C13" s="1075">
        <v>6</v>
      </c>
      <c r="D13" s="1075">
        <v>1</v>
      </c>
      <c r="E13" s="1076">
        <v>136</v>
      </c>
      <c r="F13" s="1077">
        <v>136</v>
      </c>
      <c r="G13" s="1076">
        <v>145</v>
      </c>
      <c r="H13" s="1076">
        <v>202</v>
      </c>
      <c r="I13" s="1272"/>
      <c r="J13" s="1248">
        <f t="shared" si="0"/>
        <v>483</v>
      </c>
      <c r="K13" s="1112">
        <f t="shared" si="1"/>
        <v>202</v>
      </c>
      <c r="L13" s="1173">
        <f t="shared" si="2"/>
        <v>161</v>
      </c>
      <c r="M13" s="881"/>
      <c r="N13" s="1154">
        <f t="shared" si="3"/>
        <v>48.3</v>
      </c>
      <c r="O13" s="1133"/>
      <c r="S13" s="955"/>
      <c r="T13" s="955"/>
    </row>
    <row r="14" spans="1:24" ht="18" x14ac:dyDescent="0.25">
      <c r="A14" s="1073">
        <v>10</v>
      </c>
      <c r="B14" s="696" t="s">
        <v>78</v>
      </c>
      <c r="C14" s="1075">
        <v>1</v>
      </c>
      <c r="D14" s="1075">
        <v>2</v>
      </c>
      <c r="E14" s="1076">
        <v>116</v>
      </c>
      <c r="F14" s="1077">
        <v>163</v>
      </c>
      <c r="G14" s="1076">
        <v>138</v>
      </c>
      <c r="H14" s="1076">
        <v>167</v>
      </c>
      <c r="I14" s="1272"/>
      <c r="J14" s="1248">
        <f t="shared" si="0"/>
        <v>468</v>
      </c>
      <c r="K14" s="1112">
        <f t="shared" si="1"/>
        <v>167</v>
      </c>
      <c r="L14" s="1173">
        <f t="shared" si="2"/>
        <v>156</v>
      </c>
      <c r="M14" s="881"/>
      <c r="N14" s="1154">
        <f t="shared" si="3"/>
        <v>46.8</v>
      </c>
      <c r="O14" s="1133"/>
      <c r="R14" s="955"/>
      <c r="S14" s="955"/>
      <c r="T14" s="955"/>
      <c r="U14" s="955"/>
      <c r="V14" s="955"/>
      <c r="W14" s="955"/>
    </row>
    <row r="15" spans="1:24" ht="18" x14ac:dyDescent="0.25">
      <c r="A15" s="699">
        <v>11</v>
      </c>
      <c r="B15" s="1245" t="s">
        <v>106</v>
      </c>
      <c r="C15" s="1075">
        <v>3</v>
      </c>
      <c r="D15" s="1075">
        <v>2</v>
      </c>
      <c r="E15" s="1076">
        <v>125</v>
      </c>
      <c r="F15" s="1077">
        <v>164</v>
      </c>
      <c r="G15" s="1236">
        <v>134</v>
      </c>
      <c r="H15" s="1076">
        <v>168</v>
      </c>
      <c r="I15" s="1272"/>
      <c r="J15" s="1248">
        <f t="shared" si="0"/>
        <v>466</v>
      </c>
      <c r="K15" s="1112">
        <f t="shared" si="1"/>
        <v>168</v>
      </c>
      <c r="L15" s="1173">
        <f t="shared" si="2"/>
        <v>155.30000000000001</v>
      </c>
      <c r="M15" s="881"/>
      <c r="N15" s="1154">
        <f t="shared" si="3"/>
        <v>46.6</v>
      </c>
      <c r="O15" s="1133"/>
      <c r="U15" s="955"/>
      <c r="V15" s="955"/>
      <c r="W15" s="955"/>
    </row>
    <row r="16" spans="1:24" ht="18" x14ac:dyDescent="0.25">
      <c r="A16" s="1073">
        <v>12</v>
      </c>
      <c r="B16" s="696" t="s">
        <v>149</v>
      </c>
      <c r="C16" s="1075">
        <v>3</v>
      </c>
      <c r="D16" s="1075">
        <v>2</v>
      </c>
      <c r="E16" s="1076">
        <v>130</v>
      </c>
      <c r="F16" s="1077">
        <v>156</v>
      </c>
      <c r="G16" s="1076">
        <v>126</v>
      </c>
      <c r="H16" s="1076">
        <v>175</v>
      </c>
      <c r="I16" s="1272"/>
      <c r="J16" s="1248">
        <f t="shared" si="0"/>
        <v>461</v>
      </c>
      <c r="K16" s="1112">
        <f t="shared" si="1"/>
        <v>175</v>
      </c>
      <c r="L16" s="1173">
        <f t="shared" si="2"/>
        <v>153.69999999999999</v>
      </c>
      <c r="M16" s="881"/>
      <c r="N16" s="1154">
        <f t="shared" si="3"/>
        <v>46.1</v>
      </c>
      <c r="O16" s="1133"/>
      <c r="S16" s="955"/>
    </row>
    <row r="17" spans="1:24" ht="18" x14ac:dyDescent="0.25">
      <c r="A17" s="699">
        <v>13</v>
      </c>
      <c r="B17" s="696" t="s">
        <v>495</v>
      </c>
      <c r="C17" s="695">
        <v>1</v>
      </c>
      <c r="D17" s="695">
        <v>2</v>
      </c>
      <c r="E17" s="698">
        <v>193</v>
      </c>
      <c r="F17" s="1144">
        <v>126</v>
      </c>
      <c r="G17" s="698">
        <v>141</v>
      </c>
      <c r="H17" s="698">
        <v>99</v>
      </c>
      <c r="I17" s="1272"/>
      <c r="J17" s="1248">
        <f t="shared" si="0"/>
        <v>460</v>
      </c>
      <c r="K17" s="1112">
        <f t="shared" si="1"/>
        <v>193</v>
      </c>
      <c r="L17" s="1173">
        <f t="shared" si="2"/>
        <v>153.30000000000001</v>
      </c>
      <c r="M17" s="881"/>
      <c r="N17" s="1154">
        <f t="shared" si="3"/>
        <v>46</v>
      </c>
      <c r="O17" s="1133"/>
      <c r="Q17" s="955"/>
      <c r="S17" s="955"/>
      <c r="T17" s="955"/>
      <c r="U17" s="955"/>
      <c r="V17" s="955"/>
      <c r="W17" s="955"/>
    </row>
    <row r="18" spans="1:24" ht="18" x14ac:dyDescent="0.25">
      <c r="A18" s="1073">
        <v>14</v>
      </c>
      <c r="B18" s="696" t="s">
        <v>56</v>
      </c>
      <c r="C18" s="1075">
        <v>3</v>
      </c>
      <c r="D18" s="1075">
        <v>1</v>
      </c>
      <c r="E18" s="1076">
        <v>155</v>
      </c>
      <c r="F18" s="1077">
        <v>127</v>
      </c>
      <c r="G18" s="1076">
        <v>117</v>
      </c>
      <c r="H18" s="1076">
        <v>163</v>
      </c>
      <c r="I18" s="1272"/>
      <c r="J18" s="1248">
        <f t="shared" si="0"/>
        <v>445</v>
      </c>
      <c r="K18" s="1112">
        <f t="shared" si="1"/>
        <v>163</v>
      </c>
      <c r="L18" s="1173">
        <f t="shared" si="2"/>
        <v>148.30000000000001</v>
      </c>
      <c r="M18" s="881"/>
      <c r="N18" s="1154">
        <f t="shared" si="3"/>
        <v>44.5</v>
      </c>
      <c r="O18" s="1133"/>
      <c r="S18" s="955"/>
    </row>
    <row r="19" spans="1:24" ht="18" x14ac:dyDescent="0.25">
      <c r="A19" s="699">
        <v>15</v>
      </c>
      <c r="B19" s="696" t="s">
        <v>60</v>
      </c>
      <c r="C19" s="1075">
        <v>2</v>
      </c>
      <c r="D19" s="1075">
        <v>3</v>
      </c>
      <c r="E19" s="1076">
        <v>160</v>
      </c>
      <c r="F19" s="1077">
        <v>131</v>
      </c>
      <c r="G19" s="1076">
        <v>124</v>
      </c>
      <c r="H19" s="1076">
        <v>146</v>
      </c>
      <c r="I19" s="1272"/>
      <c r="J19" s="1248">
        <f t="shared" si="0"/>
        <v>437</v>
      </c>
      <c r="K19" s="1112">
        <f t="shared" si="1"/>
        <v>160</v>
      </c>
      <c r="L19" s="1173">
        <f t="shared" si="2"/>
        <v>145.69999999999999</v>
      </c>
      <c r="M19" s="881"/>
      <c r="N19" s="1154">
        <f t="shared" si="3"/>
        <v>43.7</v>
      </c>
      <c r="O19" s="1133"/>
      <c r="S19" s="955"/>
    </row>
    <row r="20" spans="1:24" ht="18" x14ac:dyDescent="0.25">
      <c r="A20" s="1073">
        <v>16</v>
      </c>
      <c r="B20" s="696" t="s">
        <v>208</v>
      </c>
      <c r="C20" s="1075">
        <v>2</v>
      </c>
      <c r="D20" s="1075">
        <v>1</v>
      </c>
      <c r="E20" s="1076">
        <v>148</v>
      </c>
      <c r="F20" s="1077">
        <v>140</v>
      </c>
      <c r="G20" s="1076">
        <v>101</v>
      </c>
      <c r="H20" s="1076">
        <v>118</v>
      </c>
      <c r="I20" s="1272"/>
      <c r="J20" s="1248">
        <f t="shared" si="0"/>
        <v>406</v>
      </c>
      <c r="K20" s="1112">
        <f t="shared" si="1"/>
        <v>148</v>
      </c>
      <c r="L20" s="1173">
        <f t="shared" si="2"/>
        <v>135.30000000000001</v>
      </c>
      <c r="M20" s="881"/>
      <c r="N20" s="1154">
        <f t="shared" si="3"/>
        <v>40.6</v>
      </c>
      <c r="O20" s="1133"/>
      <c r="R20" s="955"/>
      <c r="S20" s="955"/>
      <c r="T20" s="955"/>
    </row>
    <row r="21" spans="1:24" ht="18.75" thickBot="1" x14ac:dyDescent="0.3">
      <c r="A21" s="694">
        <v>17</v>
      </c>
      <c r="B21" s="1266" t="s">
        <v>497</v>
      </c>
      <c r="C21" s="1267">
        <v>2</v>
      </c>
      <c r="D21" s="1267">
        <v>1</v>
      </c>
      <c r="E21" s="1268">
        <v>106</v>
      </c>
      <c r="F21" s="1269">
        <v>123</v>
      </c>
      <c r="G21" s="1268">
        <v>120</v>
      </c>
      <c r="H21" s="1268">
        <v>134</v>
      </c>
      <c r="I21" s="691"/>
      <c r="J21" s="1249">
        <f t="shared" si="0"/>
        <v>377</v>
      </c>
      <c r="K21" s="1113">
        <f t="shared" si="1"/>
        <v>134</v>
      </c>
      <c r="L21" s="1246">
        <f t="shared" si="2"/>
        <v>125.7</v>
      </c>
      <c r="M21" s="881"/>
      <c r="N21" s="1155">
        <f t="shared" si="3"/>
        <v>37.700000000000003</v>
      </c>
      <c r="O21" s="1133"/>
      <c r="Q21" s="1255"/>
      <c r="S21" s="955"/>
      <c r="V21" s="955"/>
      <c r="W21" s="955"/>
      <c r="X21" s="955"/>
    </row>
    <row r="22" spans="1:24" ht="12" customHeigh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9"/>
      <c r="N22" s="27"/>
      <c r="O22" s="1136"/>
      <c r="S22" s="955"/>
      <c r="V22" s="955"/>
      <c r="W22" s="955"/>
      <c r="X22" s="955"/>
    </row>
    <row r="23" spans="1:24" s="1085" customFormat="1" ht="18.75" customHeight="1" x14ac:dyDescent="0.2">
      <c r="A23" s="1281"/>
      <c r="B23" s="1224" t="s">
        <v>48</v>
      </c>
      <c r="C23" s="850" t="s">
        <v>43</v>
      </c>
      <c r="D23" s="1218" t="s">
        <v>552</v>
      </c>
      <c r="E23" s="1225" t="s">
        <v>70</v>
      </c>
      <c r="F23" s="1303"/>
      <c r="G23" s="1220"/>
      <c r="H23" s="1220"/>
      <c r="I23" s="1220"/>
      <c r="J23" s="850"/>
      <c r="K23" s="1282"/>
      <c r="L23" s="1283"/>
      <c r="M23" s="120"/>
      <c r="N23" s="1283"/>
      <c r="O23" s="1284"/>
      <c r="V23" s="1285"/>
      <c r="W23" s="1285"/>
      <c r="X23" s="1285"/>
    </row>
    <row r="24" spans="1:24" s="1085" customFormat="1" ht="18.75" customHeight="1" x14ac:dyDescent="0.2">
      <c r="A24" s="1286"/>
      <c r="B24" s="1226" t="s">
        <v>39</v>
      </c>
      <c r="C24" s="1216" t="s">
        <v>43</v>
      </c>
      <c r="D24" s="1218" t="s">
        <v>553</v>
      </c>
      <c r="E24" s="1227" t="s">
        <v>490</v>
      </c>
      <c r="F24" s="1223"/>
      <c r="G24" s="1223"/>
      <c r="H24" s="1223"/>
      <c r="I24" s="1223"/>
      <c r="J24" s="1216"/>
      <c r="K24" s="1287"/>
      <c r="L24" s="1288"/>
      <c r="M24" s="120"/>
      <c r="N24" s="1288"/>
      <c r="O24" s="1289"/>
      <c r="Q24" s="1285"/>
      <c r="V24" s="1285"/>
      <c r="W24" s="1285"/>
      <c r="X24" s="1285"/>
    </row>
    <row r="25" spans="1:24" ht="18.75" thickBot="1" x14ac:dyDescent="0.3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9"/>
      <c r="N25" s="27"/>
      <c r="O25" s="1136"/>
      <c r="Q25" s="955"/>
    </row>
    <row r="26" spans="1:24" ht="16.5" thickBot="1" x14ac:dyDescent="0.25">
      <c r="A26" s="1182" t="s">
        <v>40</v>
      </c>
      <c r="B26" s="1094" t="s">
        <v>496</v>
      </c>
      <c r="C26" s="1094" t="s">
        <v>7</v>
      </c>
      <c r="D26" s="1094" t="s">
        <v>8</v>
      </c>
      <c r="E26" s="1097" t="s">
        <v>2</v>
      </c>
      <c r="F26" s="1097" t="s">
        <v>3</v>
      </c>
      <c r="G26" s="1097" t="s">
        <v>4</v>
      </c>
      <c r="H26" s="1097" t="s">
        <v>10</v>
      </c>
      <c r="I26" s="1097" t="s">
        <v>494</v>
      </c>
      <c r="J26" s="1097" t="s">
        <v>1</v>
      </c>
      <c r="K26" s="1097" t="s">
        <v>9</v>
      </c>
      <c r="L26" s="1098" t="s">
        <v>0</v>
      </c>
      <c r="M26" s="120"/>
      <c r="N26" s="1099" t="s">
        <v>11</v>
      </c>
      <c r="O26" s="1151"/>
    </row>
    <row r="27" spans="1:24" ht="18" x14ac:dyDescent="0.25">
      <c r="A27" s="1088">
        <v>1</v>
      </c>
      <c r="B27" s="1089" t="s">
        <v>59</v>
      </c>
      <c r="C27" s="1090">
        <v>4</v>
      </c>
      <c r="D27" s="1090">
        <v>1</v>
      </c>
      <c r="E27" s="1237">
        <v>190</v>
      </c>
      <c r="F27" s="1091">
        <v>171</v>
      </c>
      <c r="G27" s="1091">
        <v>165</v>
      </c>
      <c r="H27" s="1091">
        <v>204</v>
      </c>
      <c r="I27" s="1091"/>
      <c r="J27" s="1305">
        <f t="shared" ref="J27:J36" si="4">SUM(E27:H27)+24-MIN(E27:H27)</f>
        <v>589</v>
      </c>
      <c r="K27" s="1158">
        <f>MAX(E27:H27)</f>
        <v>204</v>
      </c>
      <c r="L27" s="1164">
        <f>(SUM(E27:H27)-MIN(E27:H27))/3</f>
        <v>188.33333333333334</v>
      </c>
      <c r="M27" s="881"/>
      <c r="N27" s="1132">
        <f>J27/10+I27</f>
        <v>58.9</v>
      </c>
      <c r="O27" s="1136"/>
    </row>
    <row r="28" spans="1:24" ht="18" x14ac:dyDescent="0.25">
      <c r="A28" s="1088">
        <v>2</v>
      </c>
      <c r="B28" s="1089" t="s">
        <v>55</v>
      </c>
      <c r="C28" s="1090">
        <v>5</v>
      </c>
      <c r="D28" s="1090">
        <v>1</v>
      </c>
      <c r="E28" s="1091">
        <v>127</v>
      </c>
      <c r="F28" s="1091">
        <v>197</v>
      </c>
      <c r="G28" s="1091">
        <v>173</v>
      </c>
      <c r="H28" s="1091">
        <v>167</v>
      </c>
      <c r="I28" s="1091"/>
      <c r="J28" s="1305">
        <f t="shared" si="4"/>
        <v>561</v>
      </c>
      <c r="K28" s="1092">
        <f>MAX(E28:H28)</f>
        <v>197</v>
      </c>
      <c r="L28" s="1164">
        <f>(SUM(E28:H28)-MIN(E28:H28))/3</f>
        <v>179</v>
      </c>
      <c r="M28" s="881"/>
      <c r="N28" s="1244">
        <f>J28/10+I28</f>
        <v>56.1</v>
      </c>
      <c r="O28" s="1136"/>
    </row>
    <row r="29" spans="1:24" ht="18" x14ac:dyDescent="0.25">
      <c r="A29" s="1088">
        <v>3</v>
      </c>
      <c r="B29" s="1089" t="s">
        <v>16</v>
      </c>
      <c r="C29" s="1090">
        <v>6</v>
      </c>
      <c r="D29" s="1090">
        <v>2</v>
      </c>
      <c r="E29" s="1091">
        <v>173</v>
      </c>
      <c r="F29" s="1091">
        <v>170</v>
      </c>
      <c r="G29" s="1091">
        <v>173</v>
      </c>
      <c r="H29" s="1091">
        <v>166</v>
      </c>
      <c r="I29" s="1091"/>
      <c r="J29" s="1305">
        <f t="shared" si="4"/>
        <v>540</v>
      </c>
      <c r="K29" s="1092">
        <f>MAX(E29:H29)</f>
        <v>173</v>
      </c>
      <c r="L29" s="1164">
        <f>(SUM(E29:H29)-MIN(E29:H29))/3</f>
        <v>172</v>
      </c>
      <c r="M29" s="881"/>
      <c r="N29" s="1244">
        <f>J29/10+I29</f>
        <v>54</v>
      </c>
      <c r="O29" s="1136"/>
    </row>
    <row r="30" spans="1:24" ht="18" x14ac:dyDescent="0.25">
      <c r="A30" s="1088">
        <v>4</v>
      </c>
      <c r="B30" s="1089" t="s">
        <v>12</v>
      </c>
      <c r="C30" s="1090">
        <v>4</v>
      </c>
      <c r="D30" s="1090">
        <v>2</v>
      </c>
      <c r="E30" s="1091">
        <v>156</v>
      </c>
      <c r="F30" s="1091">
        <v>141</v>
      </c>
      <c r="G30" s="1091">
        <v>165</v>
      </c>
      <c r="H30" s="1091">
        <v>194</v>
      </c>
      <c r="I30" s="1091"/>
      <c r="J30" s="1305">
        <f t="shared" si="4"/>
        <v>539</v>
      </c>
      <c r="K30" s="1187">
        <f t="shared" ref="K30" si="5">MAX(E30:H30)</f>
        <v>194</v>
      </c>
      <c r="L30" s="1164">
        <f t="shared" ref="L30" si="6">(SUM(E30:H30)-MIN(E30:H30))/3</f>
        <v>171.66666666666666</v>
      </c>
      <c r="M30" s="881"/>
      <c r="N30" s="1244">
        <f t="shared" ref="N30:N36" si="7">J30/10+I30</f>
        <v>53.9</v>
      </c>
      <c r="O30" s="1136"/>
    </row>
    <row r="31" spans="1:24" ht="18" x14ac:dyDescent="0.25">
      <c r="A31" s="1088">
        <v>5</v>
      </c>
      <c r="B31" s="1089" t="s">
        <v>19</v>
      </c>
      <c r="C31" s="1090">
        <v>1</v>
      </c>
      <c r="D31" s="1090">
        <v>2</v>
      </c>
      <c r="E31" s="1237">
        <v>178</v>
      </c>
      <c r="F31" s="1091">
        <v>139</v>
      </c>
      <c r="G31" s="1091">
        <v>148</v>
      </c>
      <c r="H31" s="1091">
        <v>185</v>
      </c>
      <c r="I31" s="1091"/>
      <c r="J31" s="1305">
        <f t="shared" si="4"/>
        <v>535</v>
      </c>
      <c r="K31" s="1092">
        <f t="shared" ref="K31:K36" si="8">MAX(E31:H31)</f>
        <v>185</v>
      </c>
      <c r="L31" s="1164">
        <f t="shared" ref="L31:L36" si="9">(SUM(E31:H31)-MIN(E31:H31))/3</f>
        <v>170.33333333333334</v>
      </c>
      <c r="M31" s="881"/>
      <c r="N31" s="1244">
        <f t="shared" si="7"/>
        <v>53.5</v>
      </c>
      <c r="O31" s="1136"/>
    </row>
    <row r="32" spans="1:24" ht="18" x14ac:dyDescent="0.25">
      <c r="A32" s="1088">
        <v>6</v>
      </c>
      <c r="B32" s="1089" t="s">
        <v>150</v>
      </c>
      <c r="C32" s="1090">
        <v>1</v>
      </c>
      <c r="D32" s="1090">
        <v>1</v>
      </c>
      <c r="E32" s="1091">
        <v>155</v>
      </c>
      <c r="F32" s="1091">
        <v>106</v>
      </c>
      <c r="G32" s="1091">
        <v>177</v>
      </c>
      <c r="H32" s="1091">
        <v>153</v>
      </c>
      <c r="I32" s="1091"/>
      <c r="J32" s="1305">
        <f t="shared" si="4"/>
        <v>509</v>
      </c>
      <c r="K32" s="1092">
        <f t="shared" si="8"/>
        <v>177</v>
      </c>
      <c r="L32" s="1164">
        <f t="shared" si="9"/>
        <v>161.66666666666666</v>
      </c>
      <c r="M32" s="881"/>
      <c r="N32" s="1244">
        <f t="shared" si="7"/>
        <v>50.9</v>
      </c>
      <c r="O32" s="1136"/>
    </row>
    <row r="33" spans="1:15" ht="18" x14ac:dyDescent="0.25">
      <c r="A33" s="1088">
        <v>7</v>
      </c>
      <c r="B33" s="1054" t="s">
        <v>488</v>
      </c>
      <c r="C33" s="1090">
        <v>6</v>
      </c>
      <c r="D33" s="1090">
        <v>2</v>
      </c>
      <c r="E33" s="1091">
        <v>146</v>
      </c>
      <c r="F33" s="1091">
        <v>151</v>
      </c>
      <c r="G33" s="1091">
        <v>146</v>
      </c>
      <c r="H33" s="1091">
        <v>116</v>
      </c>
      <c r="I33" s="1091"/>
      <c r="J33" s="1305">
        <f t="shared" si="4"/>
        <v>467</v>
      </c>
      <c r="K33" s="1187">
        <f t="shared" si="8"/>
        <v>151</v>
      </c>
      <c r="L33" s="1164">
        <f t="shared" si="9"/>
        <v>147.66666666666666</v>
      </c>
      <c r="M33" s="881"/>
      <c r="N33" s="1244">
        <f t="shared" si="7"/>
        <v>46.7</v>
      </c>
    </row>
    <row r="34" spans="1:15" ht="18" x14ac:dyDescent="0.25">
      <c r="A34" s="1088">
        <v>8</v>
      </c>
      <c r="B34" s="1089" t="s">
        <v>42</v>
      </c>
      <c r="C34" s="1090">
        <v>2</v>
      </c>
      <c r="D34" s="1090">
        <v>1</v>
      </c>
      <c r="E34" s="1091">
        <v>140</v>
      </c>
      <c r="F34" s="1091">
        <v>154</v>
      </c>
      <c r="G34" s="1091">
        <v>147</v>
      </c>
      <c r="H34" s="1091">
        <v>133</v>
      </c>
      <c r="I34" s="1091"/>
      <c r="J34" s="1305">
        <f t="shared" si="4"/>
        <v>465</v>
      </c>
      <c r="K34" s="1092">
        <f t="shared" si="8"/>
        <v>154</v>
      </c>
      <c r="L34" s="1164">
        <f t="shared" si="9"/>
        <v>147</v>
      </c>
      <c r="M34" s="881"/>
      <c r="N34" s="1244">
        <f t="shared" si="7"/>
        <v>46.5</v>
      </c>
      <c r="O34" s="1136"/>
    </row>
    <row r="35" spans="1:15" ht="18" x14ac:dyDescent="0.25">
      <c r="A35" s="1088">
        <v>9</v>
      </c>
      <c r="B35" s="1089" t="s">
        <v>14</v>
      </c>
      <c r="C35" s="1090">
        <v>1</v>
      </c>
      <c r="D35" s="1090">
        <v>1</v>
      </c>
      <c r="E35" s="1091">
        <v>170</v>
      </c>
      <c r="F35" s="1091">
        <v>114</v>
      </c>
      <c r="G35" s="1091">
        <v>140</v>
      </c>
      <c r="H35" s="1091">
        <v>124</v>
      </c>
      <c r="I35" s="1091"/>
      <c r="J35" s="1305">
        <f t="shared" si="4"/>
        <v>458</v>
      </c>
      <c r="K35" s="1092">
        <f t="shared" si="8"/>
        <v>170</v>
      </c>
      <c r="L35" s="1164">
        <f t="shared" si="9"/>
        <v>144.66666666666666</v>
      </c>
      <c r="M35" s="881"/>
      <c r="N35" s="1244">
        <f t="shared" si="7"/>
        <v>45.8</v>
      </c>
      <c r="O35" s="1136"/>
    </row>
    <row r="36" spans="1:15" ht="18.75" thickBot="1" x14ac:dyDescent="0.3">
      <c r="A36" s="1066">
        <v>10</v>
      </c>
      <c r="B36" s="1067" t="s">
        <v>489</v>
      </c>
      <c r="C36" s="1068">
        <v>5</v>
      </c>
      <c r="D36" s="1068">
        <v>2</v>
      </c>
      <c r="E36" s="1069">
        <v>115</v>
      </c>
      <c r="F36" s="1069">
        <v>146</v>
      </c>
      <c r="G36" s="1069">
        <v>96</v>
      </c>
      <c r="H36" s="1069">
        <v>154</v>
      </c>
      <c r="I36" s="1069"/>
      <c r="J36" s="1108">
        <f t="shared" si="4"/>
        <v>439</v>
      </c>
      <c r="K36" s="1100">
        <f t="shared" si="8"/>
        <v>154</v>
      </c>
      <c r="L36" s="1172">
        <f t="shared" si="9"/>
        <v>138.33333333333334</v>
      </c>
      <c r="M36" s="881"/>
      <c r="N36" s="1247">
        <f t="shared" si="7"/>
        <v>43.9</v>
      </c>
      <c r="O36" s="1136"/>
    </row>
    <row r="37" spans="1:15" ht="12" customHeight="1" x14ac:dyDescent="0.2">
      <c r="A37" s="26"/>
      <c r="K37" s="26"/>
      <c r="L37" s="26"/>
      <c r="M37" s="9"/>
    </row>
    <row r="38" spans="1:15" s="1085" customFormat="1" ht="18.75" customHeight="1" x14ac:dyDescent="0.2">
      <c r="A38" s="1290"/>
      <c r="B38" s="1217" t="s">
        <v>59</v>
      </c>
      <c r="C38" s="850" t="s">
        <v>43</v>
      </c>
      <c r="D38" s="1218" t="s">
        <v>554</v>
      </c>
      <c r="E38" s="1219" t="s">
        <v>70</v>
      </c>
      <c r="F38" s="1303"/>
      <c r="G38" s="1220"/>
      <c r="H38" s="1220"/>
      <c r="I38" s="1220"/>
      <c r="K38" s="1290"/>
    </row>
    <row r="39" spans="1:15" s="1085" customFormat="1" ht="18.75" customHeight="1" x14ac:dyDescent="0.2">
      <c r="A39" s="1290"/>
      <c r="B39" s="1221" t="s">
        <v>59</v>
      </c>
      <c r="C39" s="1216" t="s">
        <v>43</v>
      </c>
      <c r="D39" s="1218" t="s">
        <v>555</v>
      </c>
      <c r="E39" s="1222" t="s">
        <v>490</v>
      </c>
      <c r="F39" s="1223"/>
      <c r="G39" s="1223"/>
      <c r="H39" s="1223"/>
      <c r="I39" s="1223"/>
      <c r="K39" s="1290"/>
    </row>
    <row r="40" spans="1:15" x14ac:dyDescent="0.2">
      <c r="A40" s="26"/>
      <c r="K40" s="26"/>
      <c r="L40" s="26"/>
    </row>
    <row r="41" spans="1:15" x14ac:dyDescent="0.2">
      <c r="A41" s="26"/>
      <c r="K41" s="26"/>
      <c r="L41" s="26"/>
    </row>
    <row r="42" spans="1:15" x14ac:dyDescent="0.2">
      <c r="C42" s="955"/>
    </row>
  </sheetData>
  <sortState ref="B30:L38">
    <sortCondition descending="1" ref="J30"/>
  </sortState>
  <mergeCells count="3">
    <mergeCell ref="A1:K1"/>
    <mergeCell ref="A2:K2"/>
    <mergeCell ref="A3:K3"/>
  </mergeCells>
  <pageMargins left="0.7" right="0.7" top="0.75" bottom="0.75" header="0.3" footer="0.3"/>
  <pageSetup paperSize="9" orientation="portrait" horizontalDpi="0" verticalDpi="0" r:id="rId1"/>
  <ignoredErrors>
    <ignoredError sqref="J5:K21 J27:L36" formulaRange="1"/>
    <ignoredError sqref="D38:D39 D23:D2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54"/>
  <sheetViews>
    <sheetView zoomScaleSheetLayoutView="80" workbookViewId="0">
      <pane xSplit="1" ySplit="5" topLeftCell="B25" activePane="bottomRight" state="frozen"/>
      <selection activeCell="L29" sqref="L29:L40"/>
      <selection pane="topRight" activeCell="L29" sqref="L29:L40"/>
      <selection pane="bottomLeft" activeCell="L29" sqref="L29:L40"/>
      <selection pane="bottomRight" activeCell="Q31" sqref="Q31"/>
    </sheetView>
  </sheetViews>
  <sheetFormatPr defaultColWidth="8.85546875" defaultRowHeight="12.75" x14ac:dyDescent="0.2"/>
  <cols>
    <col min="1" max="1" width="7.5703125" style="1" customWidth="1"/>
    <col min="2" max="2" width="27.28515625" customWidth="1"/>
    <col min="3" max="3" width="9.7109375" style="2" customWidth="1"/>
    <col min="4" max="12" width="6.7109375" style="9" bestFit="1" customWidth="1"/>
    <col min="13" max="13" width="6.7109375" style="9" customWidth="1"/>
    <col min="14" max="14" width="7.5703125" style="9" customWidth="1"/>
    <col min="15" max="15" width="6.42578125" customWidth="1"/>
  </cols>
  <sheetData>
    <row r="1" spans="1:15" ht="25.5" customHeight="1" x14ac:dyDescent="0.2">
      <c r="A1" s="1323" t="s">
        <v>44</v>
      </c>
      <c r="B1" s="1323"/>
      <c r="C1" s="1323"/>
      <c r="D1" s="1323"/>
      <c r="E1" s="1323"/>
      <c r="F1" s="1323"/>
      <c r="G1" s="1323"/>
      <c r="H1" s="1323"/>
      <c r="I1" s="1323"/>
      <c r="J1" s="1323"/>
      <c r="K1" s="1323"/>
      <c r="L1" s="1323"/>
      <c r="M1" s="1323"/>
      <c r="N1" s="1323"/>
    </row>
    <row r="2" spans="1:15" ht="21" customHeight="1" x14ac:dyDescent="0.2">
      <c r="A2" s="1323" t="s">
        <v>539</v>
      </c>
      <c r="B2" s="1323"/>
      <c r="C2" s="1323"/>
      <c r="D2" s="1323"/>
      <c r="E2" s="1323"/>
      <c r="F2" s="1323"/>
      <c r="G2" s="1323"/>
      <c r="H2" s="1323"/>
      <c r="I2" s="1323"/>
      <c r="J2" s="1323"/>
      <c r="K2" s="1323"/>
      <c r="L2" s="1323"/>
      <c r="M2" s="1323"/>
      <c r="N2" s="1323"/>
    </row>
    <row r="3" spans="1:15" ht="21.75" thickBot="1" x14ac:dyDescent="0.25">
      <c r="A3" s="1320" t="s">
        <v>501</v>
      </c>
      <c r="B3" s="1320"/>
      <c r="C3" s="1320"/>
      <c r="D3" s="1320"/>
      <c r="E3" s="1320"/>
      <c r="F3" s="1320"/>
      <c r="G3" s="1320"/>
      <c r="H3" s="1320"/>
      <c r="I3" s="1320"/>
      <c r="J3" s="1320"/>
      <c r="K3" s="1320"/>
      <c r="L3" s="1320"/>
      <c r="M3" s="1320"/>
      <c r="N3" s="1320"/>
    </row>
    <row r="4" spans="1:15" s="1" customFormat="1" ht="36.75" customHeight="1" x14ac:dyDescent="0.2">
      <c r="A4" s="1326" t="s">
        <v>45</v>
      </c>
      <c r="B4" s="1328" t="s">
        <v>510</v>
      </c>
      <c r="C4" s="1330" t="s">
        <v>1</v>
      </c>
      <c r="D4" s="1181">
        <v>19</v>
      </c>
      <c r="E4" s="1176">
        <v>14</v>
      </c>
      <c r="F4" s="1177">
        <v>21</v>
      </c>
      <c r="G4" s="1178">
        <v>18</v>
      </c>
      <c r="H4" s="1179">
        <v>16</v>
      </c>
      <c r="I4" s="1179">
        <v>20</v>
      </c>
      <c r="J4" s="1179">
        <v>11</v>
      </c>
      <c r="K4" s="1177">
        <v>15</v>
      </c>
      <c r="L4" s="687">
        <v>19</v>
      </c>
      <c r="M4" s="1177">
        <v>17</v>
      </c>
      <c r="N4" s="1180">
        <v>21</v>
      </c>
    </row>
    <row r="5" spans="1:15" s="1085" customFormat="1" ht="13.5" thickBot="1" x14ac:dyDescent="0.25">
      <c r="A5" s="1327"/>
      <c r="B5" s="1329"/>
      <c r="C5" s="1331"/>
      <c r="D5" s="1174" t="s">
        <v>20</v>
      </c>
      <c r="E5" s="31" t="s">
        <v>21</v>
      </c>
      <c r="F5" s="31" t="s">
        <v>22</v>
      </c>
      <c r="G5" s="31" t="s">
        <v>23</v>
      </c>
      <c r="H5" s="31" t="s">
        <v>24</v>
      </c>
      <c r="I5" s="31" t="s">
        <v>25</v>
      </c>
      <c r="J5" s="31" t="s">
        <v>26</v>
      </c>
      <c r="K5" s="31" t="s">
        <v>49</v>
      </c>
      <c r="L5" s="31" t="s">
        <v>27</v>
      </c>
      <c r="M5" s="31" t="s">
        <v>28</v>
      </c>
      <c r="N5" s="1084" t="s">
        <v>29</v>
      </c>
    </row>
    <row r="6" spans="1:15" s="8" customFormat="1" ht="15" x14ac:dyDescent="0.2">
      <c r="A6" s="1310">
        <v>1</v>
      </c>
      <c r="B6" s="1297" t="s">
        <v>30</v>
      </c>
      <c r="C6" s="1175">
        <f t="shared" ref="C6" si="0">LARGE(D6:N6,1)+LARGE(D6:N6,2)+LARGE(D6:N6,3)+LARGE(D6:N6,4)+LARGE(D6:N6,5)+LARGE(D6:N6,6)+LARGE(D6:N6,7)+LARGE(D6:N6,8)</f>
        <v>457.3</v>
      </c>
      <c r="D6" s="1062">
        <v>59.6</v>
      </c>
      <c r="E6" s="1232">
        <v>0</v>
      </c>
      <c r="F6" s="1062">
        <v>51.5</v>
      </c>
      <c r="G6" s="688">
        <v>56.4</v>
      </c>
      <c r="H6" s="1062">
        <v>58.7</v>
      </c>
      <c r="I6" s="1062">
        <v>55.6</v>
      </c>
      <c r="J6" s="1062">
        <v>55.2</v>
      </c>
      <c r="K6" s="1232">
        <v>0</v>
      </c>
      <c r="L6" s="688">
        <v>57.4</v>
      </c>
      <c r="M6" s="1062">
        <v>62.9</v>
      </c>
      <c r="N6" s="1071">
        <v>50.9</v>
      </c>
      <c r="O6"/>
    </row>
    <row r="7" spans="1:15" s="5" customFormat="1" ht="15" x14ac:dyDescent="0.2">
      <c r="A7" s="1310">
        <v>2</v>
      </c>
      <c r="B7" s="685" t="s">
        <v>39</v>
      </c>
      <c r="C7" s="683">
        <f t="shared" ref="C7:C45" si="1">LARGE(D7:N7,1)+LARGE(D7:N7,2)+LARGE(D7:N7,3)+LARGE(D7:N7,4)+LARGE(D7:N7,5)+LARGE(D7:N7,6)+LARGE(D7:N7,7)+LARGE(D7:N7,8)</f>
        <v>450.79999999999995</v>
      </c>
      <c r="D7" s="688">
        <v>50.2</v>
      </c>
      <c r="E7" s="688">
        <v>51.2</v>
      </c>
      <c r="F7" s="688">
        <v>54.1</v>
      </c>
      <c r="G7" s="1141">
        <v>0</v>
      </c>
      <c r="H7" s="1141">
        <v>0</v>
      </c>
      <c r="I7" s="688">
        <v>62.7</v>
      </c>
      <c r="J7" s="688">
        <v>54.9</v>
      </c>
      <c r="K7" s="688">
        <v>58.3</v>
      </c>
      <c r="L7" s="688">
        <v>55</v>
      </c>
      <c r="M7" s="688">
        <v>59.4</v>
      </c>
      <c r="N7" s="1063">
        <v>55.2</v>
      </c>
      <c r="O7"/>
    </row>
    <row r="8" spans="1:15" ht="15" x14ac:dyDescent="0.2">
      <c r="A8" s="1310">
        <v>3</v>
      </c>
      <c r="B8" s="685" t="s">
        <v>18</v>
      </c>
      <c r="C8" s="683">
        <f t="shared" si="1"/>
        <v>449.29999999999995</v>
      </c>
      <c r="D8" s="688">
        <v>57.2</v>
      </c>
      <c r="E8" s="688">
        <v>58.7</v>
      </c>
      <c r="F8" s="688">
        <v>53.3</v>
      </c>
      <c r="G8" s="1141">
        <v>0</v>
      </c>
      <c r="H8" s="688">
        <v>56.1</v>
      </c>
      <c r="I8" s="1141">
        <v>0</v>
      </c>
      <c r="J8" s="1141">
        <v>0</v>
      </c>
      <c r="K8" s="688">
        <v>57.9</v>
      </c>
      <c r="L8" s="688">
        <v>54.7</v>
      </c>
      <c r="M8" s="688">
        <v>55.4</v>
      </c>
      <c r="N8" s="1063">
        <v>56</v>
      </c>
      <c r="O8" s="8"/>
    </row>
    <row r="9" spans="1:15" s="5" customFormat="1" ht="15" x14ac:dyDescent="0.2">
      <c r="A9" s="1310">
        <v>4</v>
      </c>
      <c r="B9" s="685" t="s">
        <v>210</v>
      </c>
      <c r="C9" s="1143">
        <f t="shared" si="1"/>
        <v>447.3</v>
      </c>
      <c r="D9" s="1141">
        <v>0</v>
      </c>
      <c r="E9" s="688">
        <v>49.5</v>
      </c>
      <c r="F9" s="688">
        <v>46.1</v>
      </c>
      <c r="G9" s="688">
        <v>53.1</v>
      </c>
      <c r="H9" s="688">
        <v>58.3</v>
      </c>
      <c r="I9" s="688">
        <v>55.8</v>
      </c>
      <c r="J9" s="1141">
        <v>0</v>
      </c>
      <c r="K9" s="688">
        <v>55.8</v>
      </c>
      <c r="L9" s="688">
        <v>54.5</v>
      </c>
      <c r="M9" s="688">
        <v>62.7</v>
      </c>
      <c r="N9" s="1063">
        <v>57.6</v>
      </c>
      <c r="O9"/>
    </row>
    <row r="10" spans="1:15" ht="15" x14ac:dyDescent="0.2">
      <c r="A10" s="1310">
        <v>5</v>
      </c>
      <c r="B10" s="685" t="s">
        <v>15</v>
      </c>
      <c r="C10" s="683">
        <f t="shared" si="1"/>
        <v>445.3</v>
      </c>
      <c r="D10" s="688">
        <v>52.4</v>
      </c>
      <c r="E10" s="688">
        <v>54.5</v>
      </c>
      <c r="F10" s="688">
        <v>54.8</v>
      </c>
      <c r="G10" s="1141">
        <v>0</v>
      </c>
      <c r="H10" s="688">
        <v>51.4</v>
      </c>
      <c r="I10" s="688">
        <v>57.4</v>
      </c>
      <c r="J10" s="688">
        <v>59.9</v>
      </c>
      <c r="K10" s="688">
        <v>56.8</v>
      </c>
      <c r="L10" s="1141">
        <v>0</v>
      </c>
      <c r="M10" s="688">
        <v>55.7</v>
      </c>
      <c r="N10" s="1063">
        <v>53.8</v>
      </c>
      <c r="O10" s="5"/>
    </row>
    <row r="11" spans="1:15" ht="15" x14ac:dyDescent="0.2">
      <c r="A11" s="1310">
        <v>6</v>
      </c>
      <c r="B11" s="686" t="s">
        <v>59</v>
      </c>
      <c r="C11" s="1046">
        <f t="shared" si="1"/>
        <v>443.4</v>
      </c>
      <c r="D11" s="688">
        <v>47.7</v>
      </c>
      <c r="E11" s="688">
        <v>54.3</v>
      </c>
      <c r="F11" s="688">
        <v>46.2</v>
      </c>
      <c r="G11" s="688">
        <v>52.7</v>
      </c>
      <c r="H11" s="688">
        <v>58.4</v>
      </c>
      <c r="I11" s="688">
        <v>54.5</v>
      </c>
      <c r="J11" s="1141">
        <v>0</v>
      </c>
      <c r="K11" s="688">
        <v>58.7</v>
      </c>
      <c r="L11" s="688">
        <v>52.7</v>
      </c>
      <c r="M11" s="688">
        <v>53.2</v>
      </c>
      <c r="N11" s="1063">
        <v>58.9</v>
      </c>
      <c r="O11" s="5"/>
    </row>
    <row r="12" spans="1:15" s="5" customFormat="1" ht="15.75" customHeight="1" x14ac:dyDescent="0.2">
      <c r="A12" s="1310">
        <v>7</v>
      </c>
      <c r="B12" s="685" t="s">
        <v>78</v>
      </c>
      <c r="C12" s="1143">
        <f t="shared" si="1"/>
        <v>442.39999999999992</v>
      </c>
      <c r="D12" s="1141">
        <v>0</v>
      </c>
      <c r="E12" s="688">
        <v>51.9</v>
      </c>
      <c r="F12" s="688">
        <v>54.1</v>
      </c>
      <c r="G12" s="688">
        <v>52.4</v>
      </c>
      <c r="H12" s="688">
        <v>64.599999999999994</v>
      </c>
      <c r="I12" s="688">
        <v>44.9</v>
      </c>
      <c r="J12" s="688">
        <v>57.9</v>
      </c>
      <c r="K12" s="688">
        <v>52.8</v>
      </c>
      <c r="L12" s="688">
        <v>54.7</v>
      </c>
      <c r="M12" s="688">
        <v>54</v>
      </c>
      <c r="N12" s="1063">
        <v>46.8</v>
      </c>
    </row>
    <row r="13" spans="1:15" s="5" customFormat="1" ht="15" x14ac:dyDescent="0.2">
      <c r="A13" s="1310">
        <v>8</v>
      </c>
      <c r="B13" s="1299" t="s">
        <v>485</v>
      </c>
      <c r="C13" s="683">
        <f t="shared" si="1"/>
        <v>441.9</v>
      </c>
      <c r="D13" s="688">
        <v>49.6</v>
      </c>
      <c r="E13" s="688">
        <v>57.5</v>
      </c>
      <c r="F13" s="688">
        <v>49.1</v>
      </c>
      <c r="G13" s="688">
        <v>51.5</v>
      </c>
      <c r="H13" s="688">
        <v>50.2</v>
      </c>
      <c r="I13" s="688">
        <v>58.3</v>
      </c>
      <c r="J13" s="688">
        <v>59.2</v>
      </c>
      <c r="K13" s="688">
        <v>50.4</v>
      </c>
      <c r="L13" s="1141">
        <v>0</v>
      </c>
      <c r="M13" s="688">
        <v>57.9</v>
      </c>
      <c r="N13" s="1063">
        <v>56.9</v>
      </c>
    </row>
    <row r="14" spans="1:15" s="3" customFormat="1" ht="15" x14ac:dyDescent="0.2">
      <c r="A14" s="1310">
        <v>9</v>
      </c>
      <c r="B14" s="686" t="s">
        <v>19</v>
      </c>
      <c r="C14" s="1046">
        <f t="shared" si="1"/>
        <v>436.4</v>
      </c>
      <c r="D14" s="688">
        <v>51.9</v>
      </c>
      <c r="E14" s="688">
        <v>48.9</v>
      </c>
      <c r="F14" s="688">
        <v>52.5</v>
      </c>
      <c r="G14" s="688">
        <v>50.4</v>
      </c>
      <c r="H14" s="688">
        <v>52.4</v>
      </c>
      <c r="I14" s="1141">
        <v>0</v>
      </c>
      <c r="J14" s="1141">
        <v>0</v>
      </c>
      <c r="K14" s="688">
        <v>58.8</v>
      </c>
      <c r="L14" s="688">
        <v>66.3</v>
      </c>
      <c r="M14" s="688">
        <v>50.6</v>
      </c>
      <c r="N14" s="1063">
        <v>53.5</v>
      </c>
      <c r="O14" s="5"/>
    </row>
    <row r="15" spans="1:15" s="5" customFormat="1" ht="15" x14ac:dyDescent="0.2">
      <c r="A15" s="1310">
        <v>10</v>
      </c>
      <c r="B15" s="685" t="s">
        <v>17</v>
      </c>
      <c r="C15" s="683">
        <f t="shared" si="1"/>
        <v>432.99999999999994</v>
      </c>
      <c r="D15" s="688">
        <v>53</v>
      </c>
      <c r="E15" s="688">
        <v>52.4</v>
      </c>
      <c r="F15" s="688">
        <v>51.2</v>
      </c>
      <c r="G15" s="688">
        <v>52.4</v>
      </c>
      <c r="H15" s="688">
        <v>55.1</v>
      </c>
      <c r="I15" s="688">
        <v>51.2</v>
      </c>
      <c r="J15" s="688">
        <v>59.7</v>
      </c>
      <c r="K15" s="1141">
        <v>0</v>
      </c>
      <c r="L15" s="688">
        <v>48.9</v>
      </c>
      <c r="M15" s="688">
        <v>56.7</v>
      </c>
      <c r="N15" s="1063">
        <v>52.5</v>
      </c>
      <c r="O15" s="4"/>
    </row>
    <row r="16" spans="1:15" s="5" customFormat="1" ht="15" x14ac:dyDescent="0.2">
      <c r="A16" s="1310">
        <v>11</v>
      </c>
      <c r="B16" s="686" t="s">
        <v>12</v>
      </c>
      <c r="C16" s="684">
        <f t="shared" si="1"/>
        <v>431.30000000000007</v>
      </c>
      <c r="D16" s="688">
        <v>49.6</v>
      </c>
      <c r="E16" s="688">
        <v>50.1</v>
      </c>
      <c r="F16" s="688">
        <v>45</v>
      </c>
      <c r="G16" s="688">
        <v>53.7</v>
      </c>
      <c r="H16" s="688">
        <v>51.3</v>
      </c>
      <c r="I16" s="688">
        <v>49.5</v>
      </c>
      <c r="J16" s="688">
        <v>56.3</v>
      </c>
      <c r="K16" s="688">
        <v>57.9</v>
      </c>
      <c r="L16" s="688">
        <v>46.8</v>
      </c>
      <c r="M16" s="688">
        <v>58.5</v>
      </c>
      <c r="N16" s="1063">
        <v>53.9</v>
      </c>
    </row>
    <row r="17" spans="1:15" s="4" customFormat="1" ht="15.75" thickBot="1" x14ac:dyDescent="0.25">
      <c r="A17" s="1311">
        <v>12</v>
      </c>
      <c r="B17" s="1298" t="s">
        <v>55</v>
      </c>
      <c r="C17" s="1300">
        <f t="shared" si="1"/>
        <v>428.6</v>
      </c>
      <c r="D17" s="689">
        <v>50</v>
      </c>
      <c r="E17" s="689">
        <v>49.1</v>
      </c>
      <c r="F17" s="689">
        <v>54.7</v>
      </c>
      <c r="G17" s="689">
        <v>49.5</v>
      </c>
      <c r="H17" s="689">
        <v>55.7</v>
      </c>
      <c r="I17" s="689">
        <v>55.5</v>
      </c>
      <c r="J17" s="689">
        <v>58</v>
      </c>
      <c r="K17" s="1142">
        <v>0</v>
      </c>
      <c r="L17" s="1142">
        <v>0</v>
      </c>
      <c r="M17" s="689">
        <v>48.5</v>
      </c>
      <c r="N17" s="1064">
        <v>56.1</v>
      </c>
      <c r="O17" s="3"/>
    </row>
    <row r="18" spans="1:15" s="4" customFormat="1" ht="15" x14ac:dyDescent="0.2">
      <c r="A18" s="1231">
        <v>13</v>
      </c>
      <c r="B18" s="1306" t="s">
        <v>14</v>
      </c>
      <c r="C18" s="1307">
        <f t="shared" si="1"/>
        <v>412.40000000000003</v>
      </c>
      <c r="D18" s="1062">
        <v>44.9</v>
      </c>
      <c r="E18" s="1062">
        <v>49.3</v>
      </c>
      <c r="F18" s="1062">
        <v>48.3</v>
      </c>
      <c r="G18" s="1062">
        <v>50</v>
      </c>
      <c r="H18" s="1062">
        <v>57.5</v>
      </c>
      <c r="I18" s="1232">
        <v>0</v>
      </c>
      <c r="J18" s="1062">
        <v>58.4</v>
      </c>
      <c r="K18" s="1062">
        <v>49.1</v>
      </c>
      <c r="L18" s="1062">
        <v>51.6</v>
      </c>
      <c r="M18" s="1062">
        <v>48.2</v>
      </c>
      <c r="N18" s="1071">
        <v>45.8</v>
      </c>
      <c r="O18" s="5"/>
    </row>
    <row r="19" spans="1:15" s="4" customFormat="1" ht="15" x14ac:dyDescent="0.2">
      <c r="A19" s="1231">
        <v>14</v>
      </c>
      <c r="B19" s="685" t="s">
        <v>77</v>
      </c>
      <c r="C19" s="683">
        <f t="shared" si="1"/>
        <v>410.09999999999997</v>
      </c>
      <c r="D19" s="688">
        <v>40</v>
      </c>
      <c r="E19" s="688">
        <v>45.7</v>
      </c>
      <c r="F19" s="688">
        <v>53.8</v>
      </c>
      <c r="G19" s="688">
        <v>42.1</v>
      </c>
      <c r="H19" s="1141">
        <v>0</v>
      </c>
      <c r="I19" s="1062">
        <v>53.6</v>
      </c>
      <c r="J19" s="688">
        <v>47.2</v>
      </c>
      <c r="K19" s="688">
        <v>52.1</v>
      </c>
      <c r="L19" s="688">
        <v>59.9</v>
      </c>
      <c r="M19" s="688">
        <v>49.5</v>
      </c>
      <c r="N19" s="1063">
        <v>48.3</v>
      </c>
    </row>
    <row r="20" spans="1:15" s="4" customFormat="1" ht="15" x14ac:dyDescent="0.2">
      <c r="A20" s="1231">
        <v>15</v>
      </c>
      <c r="B20" s="686" t="s">
        <v>488</v>
      </c>
      <c r="C20" s="1046">
        <f t="shared" si="1"/>
        <v>403.90000000000003</v>
      </c>
      <c r="D20" s="688">
        <v>49.6</v>
      </c>
      <c r="E20" s="688">
        <v>39</v>
      </c>
      <c r="F20" s="688">
        <v>45.7</v>
      </c>
      <c r="G20" s="1141">
        <v>0</v>
      </c>
      <c r="H20" s="688">
        <v>53.4</v>
      </c>
      <c r="I20" s="1062">
        <v>56.7</v>
      </c>
      <c r="J20" s="688">
        <v>47.8</v>
      </c>
      <c r="K20" s="1141">
        <v>0</v>
      </c>
      <c r="L20" s="688">
        <v>53.6</v>
      </c>
      <c r="M20" s="688">
        <v>50.4</v>
      </c>
      <c r="N20" s="1063">
        <v>46.7</v>
      </c>
    </row>
    <row r="21" spans="1:15" s="4" customFormat="1" ht="15" x14ac:dyDescent="0.2">
      <c r="A21" s="1231">
        <v>16</v>
      </c>
      <c r="B21" s="685" t="s">
        <v>106</v>
      </c>
      <c r="C21" s="683">
        <f t="shared" si="1"/>
        <v>402.40000000000003</v>
      </c>
      <c r="D21" s="688">
        <v>52.5</v>
      </c>
      <c r="E21" s="688">
        <v>52.5</v>
      </c>
      <c r="F21" s="688">
        <v>47</v>
      </c>
      <c r="G21" s="688">
        <v>47.6</v>
      </c>
      <c r="H21" s="1141">
        <v>0</v>
      </c>
      <c r="I21" s="1141">
        <v>0</v>
      </c>
      <c r="J21" s="688">
        <v>45.4</v>
      </c>
      <c r="K21" s="688">
        <v>49.4</v>
      </c>
      <c r="L21" s="688">
        <v>56.6</v>
      </c>
      <c r="M21" s="688">
        <v>50.2</v>
      </c>
      <c r="N21" s="1063">
        <v>46.6</v>
      </c>
    </row>
    <row r="22" spans="1:15" s="5" customFormat="1" ht="15" x14ac:dyDescent="0.2">
      <c r="A22" s="1231">
        <v>17</v>
      </c>
      <c r="B22" s="685" t="s">
        <v>56</v>
      </c>
      <c r="C22" s="683">
        <f t="shared" si="1"/>
        <v>397.2</v>
      </c>
      <c r="D22" s="688">
        <v>48.1</v>
      </c>
      <c r="E22" s="688">
        <v>53.8</v>
      </c>
      <c r="F22" s="688">
        <v>52.4</v>
      </c>
      <c r="G22" s="688">
        <v>45.7</v>
      </c>
      <c r="H22" s="688">
        <v>45.2</v>
      </c>
      <c r="I22" s="688">
        <v>49.9</v>
      </c>
      <c r="J22" s="1141">
        <v>0</v>
      </c>
      <c r="K22" s="688">
        <v>52.3</v>
      </c>
      <c r="L22" s="688">
        <v>49.8</v>
      </c>
      <c r="M22" s="688">
        <v>40.700000000000003</v>
      </c>
      <c r="N22" s="1063">
        <v>44.5</v>
      </c>
      <c r="O22" s="4"/>
    </row>
    <row r="23" spans="1:15" s="5" customFormat="1" ht="16.5" customHeight="1" x14ac:dyDescent="0.2">
      <c r="A23" s="1231">
        <v>18</v>
      </c>
      <c r="B23" s="686" t="s">
        <v>16</v>
      </c>
      <c r="C23" s="684">
        <f t="shared" si="1"/>
        <v>390.4</v>
      </c>
      <c r="D23" s="688">
        <v>42.4</v>
      </c>
      <c r="E23" s="688">
        <v>49.5</v>
      </c>
      <c r="F23" s="688">
        <v>45</v>
      </c>
      <c r="G23" s="688">
        <v>47</v>
      </c>
      <c r="H23" s="688">
        <v>48.8</v>
      </c>
      <c r="I23" s="1062">
        <v>52.1</v>
      </c>
      <c r="J23" s="1141">
        <v>0</v>
      </c>
      <c r="K23" s="1141">
        <v>0</v>
      </c>
      <c r="L23" s="1141">
        <v>0</v>
      </c>
      <c r="M23" s="688">
        <v>51.6</v>
      </c>
      <c r="N23" s="1063">
        <v>54</v>
      </c>
      <c r="O23" s="4"/>
    </row>
    <row r="24" spans="1:15" s="5" customFormat="1" ht="16.5" customHeight="1" x14ac:dyDescent="0.2">
      <c r="A24" s="1231">
        <v>19</v>
      </c>
      <c r="B24" s="685" t="s">
        <v>148</v>
      </c>
      <c r="C24" s="683">
        <f t="shared" si="1"/>
        <v>389.79999999999995</v>
      </c>
      <c r="D24" s="688">
        <v>43.3</v>
      </c>
      <c r="E24" s="688">
        <v>49.6</v>
      </c>
      <c r="F24" s="688">
        <v>52.7</v>
      </c>
      <c r="G24" s="688">
        <v>50.5</v>
      </c>
      <c r="H24" s="688">
        <v>47.3</v>
      </c>
      <c r="I24" s="688">
        <v>50.4</v>
      </c>
      <c r="J24" s="688">
        <v>45</v>
      </c>
      <c r="K24" s="688">
        <v>46.9</v>
      </c>
      <c r="L24" s="688">
        <v>46.4</v>
      </c>
      <c r="M24" s="688">
        <v>46</v>
      </c>
      <c r="N24" s="1308">
        <v>0</v>
      </c>
      <c r="O24" s="4"/>
    </row>
    <row r="25" spans="1:15" s="5" customFormat="1" ht="15" x14ac:dyDescent="0.2">
      <c r="A25" s="1231">
        <v>20</v>
      </c>
      <c r="B25" s="686" t="s">
        <v>13</v>
      </c>
      <c r="C25" s="1046">
        <f t="shared" si="1"/>
        <v>389.6</v>
      </c>
      <c r="D25" s="1141">
        <v>0</v>
      </c>
      <c r="E25" s="688">
        <v>43.9</v>
      </c>
      <c r="F25" s="688">
        <v>47.6</v>
      </c>
      <c r="G25" s="688">
        <v>49.3</v>
      </c>
      <c r="H25" s="688">
        <v>48.4</v>
      </c>
      <c r="I25" s="688">
        <v>46.8</v>
      </c>
      <c r="J25" s="688">
        <v>50.8</v>
      </c>
      <c r="K25" s="688">
        <v>48.6</v>
      </c>
      <c r="L25" s="1141">
        <v>0</v>
      </c>
      <c r="M25" s="688">
        <v>54.2</v>
      </c>
      <c r="N25" s="1308">
        <v>0</v>
      </c>
      <c r="O25" s="4"/>
    </row>
    <row r="26" spans="1:15" s="5" customFormat="1" ht="15" x14ac:dyDescent="0.2">
      <c r="A26" s="1231">
        <v>21</v>
      </c>
      <c r="B26" s="686" t="s">
        <v>150</v>
      </c>
      <c r="C26" s="1046">
        <f t="shared" si="1"/>
        <v>376.3</v>
      </c>
      <c r="D26" s="1141">
        <v>0</v>
      </c>
      <c r="E26" s="1141">
        <v>0</v>
      </c>
      <c r="F26" s="688">
        <v>40.200000000000003</v>
      </c>
      <c r="G26" s="688">
        <v>47.8</v>
      </c>
      <c r="H26" s="688">
        <v>48.3</v>
      </c>
      <c r="I26" s="688">
        <v>50.9</v>
      </c>
      <c r="J26" s="688">
        <v>50.7</v>
      </c>
      <c r="K26" s="688">
        <v>43.9</v>
      </c>
      <c r="L26" s="1141">
        <v>0</v>
      </c>
      <c r="M26" s="688">
        <v>43.6</v>
      </c>
      <c r="N26" s="1063">
        <v>50.9</v>
      </c>
    </row>
    <row r="27" spans="1:15" s="5" customFormat="1" ht="15" x14ac:dyDescent="0.2">
      <c r="A27" s="1231">
        <v>22</v>
      </c>
      <c r="B27" s="685" t="s">
        <v>497</v>
      </c>
      <c r="C27" s="1143">
        <f t="shared" si="1"/>
        <v>374.5</v>
      </c>
      <c r="D27" s="1141">
        <v>0</v>
      </c>
      <c r="E27" s="688">
        <v>49.5</v>
      </c>
      <c r="F27" s="688">
        <v>51.3</v>
      </c>
      <c r="G27" s="688">
        <v>42.3</v>
      </c>
      <c r="H27" s="1141">
        <v>0</v>
      </c>
      <c r="I27" s="1062">
        <v>48.9</v>
      </c>
      <c r="J27" s="688">
        <v>51.2</v>
      </c>
      <c r="K27" s="688">
        <v>51.2</v>
      </c>
      <c r="L27" s="688">
        <v>42.4</v>
      </c>
      <c r="M27" s="1141">
        <v>0</v>
      </c>
      <c r="N27" s="1063">
        <v>37.700000000000003</v>
      </c>
    </row>
    <row r="28" spans="1:15" s="5" customFormat="1" ht="15" x14ac:dyDescent="0.2">
      <c r="A28" s="1231">
        <v>23</v>
      </c>
      <c r="B28" s="685" t="s">
        <v>495</v>
      </c>
      <c r="C28" s="1143">
        <f t="shared" si="1"/>
        <v>367.29999999999995</v>
      </c>
      <c r="D28" s="1141">
        <v>0</v>
      </c>
      <c r="E28" s="688">
        <v>40.4</v>
      </c>
      <c r="F28" s="688">
        <v>39.4</v>
      </c>
      <c r="G28" s="688">
        <v>50.3</v>
      </c>
      <c r="H28" s="688">
        <v>42.2</v>
      </c>
      <c r="I28" s="688">
        <v>46.3</v>
      </c>
      <c r="J28" s="688">
        <v>51.6</v>
      </c>
      <c r="K28" s="1141">
        <v>0</v>
      </c>
      <c r="L28" s="688">
        <v>47.8</v>
      </c>
      <c r="M28" s="688">
        <v>42.7</v>
      </c>
      <c r="N28" s="1063">
        <v>46</v>
      </c>
    </row>
    <row r="29" spans="1:15" s="5" customFormat="1" ht="15" x14ac:dyDescent="0.2">
      <c r="A29" s="1231">
        <v>24</v>
      </c>
      <c r="B29" s="685" t="s">
        <v>208</v>
      </c>
      <c r="C29" s="683">
        <f t="shared" si="1"/>
        <v>356.8</v>
      </c>
      <c r="D29" s="688">
        <v>39.799999999999997</v>
      </c>
      <c r="E29" s="688">
        <v>40.4</v>
      </c>
      <c r="F29" s="688">
        <v>50.6</v>
      </c>
      <c r="G29" s="688">
        <v>42.4</v>
      </c>
      <c r="H29" s="688">
        <v>40.700000000000003</v>
      </c>
      <c r="I29" s="1141">
        <v>0</v>
      </c>
      <c r="J29" s="688">
        <v>44.7</v>
      </c>
      <c r="K29" s="688">
        <v>47.9</v>
      </c>
      <c r="L29" s="1141">
        <v>0</v>
      </c>
      <c r="M29" s="688">
        <v>49.5</v>
      </c>
      <c r="N29" s="1063">
        <v>40.6</v>
      </c>
    </row>
    <row r="30" spans="1:15" s="5" customFormat="1" ht="15" x14ac:dyDescent="0.2">
      <c r="A30" s="1231">
        <v>25</v>
      </c>
      <c r="B30" s="685" t="s">
        <v>60</v>
      </c>
      <c r="C30" s="683">
        <f t="shared" si="1"/>
        <v>355.50000000000006</v>
      </c>
      <c r="D30" s="688">
        <v>40.1</v>
      </c>
      <c r="E30" s="688">
        <v>46.1</v>
      </c>
      <c r="F30" s="688">
        <v>33.6</v>
      </c>
      <c r="G30" s="688">
        <v>45.5</v>
      </c>
      <c r="H30" s="688">
        <v>41</v>
      </c>
      <c r="I30" s="1062">
        <v>56.7</v>
      </c>
      <c r="J30" s="1141">
        <v>0</v>
      </c>
      <c r="K30" s="1141">
        <v>0</v>
      </c>
      <c r="L30" s="688">
        <v>40.6</v>
      </c>
      <c r="M30" s="688">
        <v>41.8</v>
      </c>
      <c r="N30" s="1063">
        <v>43.7</v>
      </c>
    </row>
    <row r="31" spans="1:15" s="5" customFormat="1" ht="15" x14ac:dyDescent="0.2">
      <c r="A31" s="1231">
        <v>26</v>
      </c>
      <c r="B31" s="686" t="s">
        <v>42</v>
      </c>
      <c r="C31" s="1046">
        <f t="shared" si="1"/>
        <v>345.6</v>
      </c>
      <c r="D31" s="688">
        <v>42.4</v>
      </c>
      <c r="E31" s="688">
        <v>44.3</v>
      </c>
      <c r="F31" s="688">
        <v>36.6</v>
      </c>
      <c r="G31" s="688">
        <v>44.3</v>
      </c>
      <c r="H31" s="688">
        <v>42.4</v>
      </c>
      <c r="I31" s="1062">
        <v>35.799999999999997</v>
      </c>
      <c r="J31" s="1141">
        <v>0</v>
      </c>
      <c r="K31" s="1141">
        <v>0</v>
      </c>
      <c r="L31" s="688">
        <v>42</v>
      </c>
      <c r="M31" s="688">
        <v>47.1</v>
      </c>
      <c r="N31" s="1063">
        <v>46.5</v>
      </c>
    </row>
    <row r="32" spans="1:15" s="5" customFormat="1" ht="15" x14ac:dyDescent="0.2">
      <c r="A32" s="1231">
        <v>27</v>
      </c>
      <c r="B32" s="685" t="s">
        <v>48</v>
      </c>
      <c r="C32" s="1046">
        <f t="shared" si="1"/>
        <v>334.1</v>
      </c>
      <c r="D32" s="1141">
        <v>0</v>
      </c>
      <c r="E32" s="1141">
        <v>0</v>
      </c>
      <c r="F32" s="688">
        <v>49.8</v>
      </c>
      <c r="G32" s="688">
        <v>55.1</v>
      </c>
      <c r="H32" s="1141">
        <v>0</v>
      </c>
      <c r="I32" s="688">
        <v>54.4</v>
      </c>
      <c r="J32" s="688">
        <v>54.3</v>
      </c>
      <c r="K32" s="1141">
        <v>0</v>
      </c>
      <c r="L32" s="1141">
        <v>0</v>
      </c>
      <c r="M32" s="688">
        <v>57.4</v>
      </c>
      <c r="N32" s="1063">
        <v>63.1</v>
      </c>
    </row>
    <row r="33" spans="1:14" s="5" customFormat="1" ht="15" x14ac:dyDescent="0.2">
      <c r="A33" s="1231">
        <v>28</v>
      </c>
      <c r="B33" s="686" t="s">
        <v>489</v>
      </c>
      <c r="C33" s="1046">
        <f t="shared" si="1"/>
        <v>322</v>
      </c>
      <c r="D33" s="688">
        <v>36.799999999999997</v>
      </c>
      <c r="E33" s="688">
        <v>43.6</v>
      </c>
      <c r="F33" s="688">
        <v>41.2</v>
      </c>
      <c r="G33" s="688">
        <v>39.6</v>
      </c>
      <c r="H33" s="688">
        <v>36.299999999999997</v>
      </c>
      <c r="I33" s="688">
        <v>40.799999999999997</v>
      </c>
      <c r="J33" s="1141">
        <v>0</v>
      </c>
      <c r="K33" s="1141">
        <v>0</v>
      </c>
      <c r="L33" s="688">
        <v>39.6</v>
      </c>
      <c r="M33" s="688">
        <v>36.5</v>
      </c>
      <c r="N33" s="1063">
        <v>43.9</v>
      </c>
    </row>
    <row r="34" spans="1:14" s="5" customFormat="1" ht="15" x14ac:dyDescent="0.2">
      <c r="A34" s="1231">
        <v>29</v>
      </c>
      <c r="B34" s="686" t="s">
        <v>54</v>
      </c>
      <c r="C34" s="1046">
        <f t="shared" si="1"/>
        <v>291.60000000000002</v>
      </c>
      <c r="D34" s="688">
        <v>41.9</v>
      </c>
      <c r="E34" s="688">
        <v>41.7</v>
      </c>
      <c r="F34" s="688">
        <v>46.5</v>
      </c>
      <c r="G34" s="688">
        <v>50.1</v>
      </c>
      <c r="H34" s="688">
        <v>61.5</v>
      </c>
      <c r="I34" s="1232">
        <v>0</v>
      </c>
      <c r="J34" s="1141">
        <v>0</v>
      </c>
      <c r="K34" s="688">
        <v>49.9</v>
      </c>
      <c r="L34" s="1141">
        <v>0</v>
      </c>
      <c r="M34" s="1141">
        <v>0</v>
      </c>
      <c r="N34" s="1308">
        <v>0</v>
      </c>
    </row>
    <row r="35" spans="1:14" s="5" customFormat="1" ht="15" x14ac:dyDescent="0.2">
      <c r="A35" s="1231">
        <v>30</v>
      </c>
      <c r="B35" s="686" t="s">
        <v>76</v>
      </c>
      <c r="C35" s="684">
        <f t="shared" si="1"/>
        <v>242.60000000000002</v>
      </c>
      <c r="D35" s="688">
        <v>45.2</v>
      </c>
      <c r="E35" s="688">
        <v>47.1</v>
      </c>
      <c r="F35" s="1141">
        <v>0</v>
      </c>
      <c r="G35" s="688">
        <v>48.8</v>
      </c>
      <c r="H35" s="1141">
        <v>0</v>
      </c>
      <c r="I35" s="688">
        <v>49.2</v>
      </c>
      <c r="J35" s="1141">
        <v>0</v>
      </c>
      <c r="K35" s="688">
        <v>52.3</v>
      </c>
      <c r="L35" s="1141">
        <v>0</v>
      </c>
      <c r="M35" s="1141">
        <v>0</v>
      </c>
      <c r="N35" s="1308">
        <v>0</v>
      </c>
    </row>
    <row r="36" spans="1:14" s="5" customFormat="1" ht="15" x14ac:dyDescent="0.2">
      <c r="A36" s="1231">
        <v>31</v>
      </c>
      <c r="B36" s="685" t="s">
        <v>149</v>
      </c>
      <c r="C36" s="683">
        <f t="shared" si="1"/>
        <v>214.8</v>
      </c>
      <c r="D36" s="688">
        <v>41.2</v>
      </c>
      <c r="E36" s="688">
        <v>41.4</v>
      </c>
      <c r="F36" s="688">
        <v>41.8</v>
      </c>
      <c r="G36" s="1141">
        <v>0</v>
      </c>
      <c r="H36" s="1141">
        <v>0</v>
      </c>
      <c r="I36" s="1232">
        <v>0</v>
      </c>
      <c r="J36" s="688">
        <v>44.3</v>
      </c>
      <c r="K36" s="1141">
        <v>0</v>
      </c>
      <c r="L36" s="1141">
        <v>0</v>
      </c>
      <c r="M36" s="1141">
        <v>0</v>
      </c>
      <c r="N36" s="1063">
        <v>46.1</v>
      </c>
    </row>
    <row r="37" spans="1:14" s="5" customFormat="1" ht="15" x14ac:dyDescent="0.2">
      <c r="A37" s="1231">
        <v>32</v>
      </c>
      <c r="B37" s="685" t="s">
        <v>504</v>
      </c>
      <c r="C37" s="1046">
        <f t="shared" si="1"/>
        <v>200.89999999999998</v>
      </c>
      <c r="D37" s="1141">
        <v>0</v>
      </c>
      <c r="E37" s="1141">
        <v>0</v>
      </c>
      <c r="F37" s="688">
        <v>40.799999999999997</v>
      </c>
      <c r="G37" s="688">
        <v>45.8</v>
      </c>
      <c r="H37" s="688">
        <v>42.4</v>
      </c>
      <c r="I37" s="1141">
        <v>0</v>
      </c>
      <c r="J37" s="1141">
        <v>0</v>
      </c>
      <c r="K37" s="688">
        <v>38.200000000000003</v>
      </c>
      <c r="L37" s="688">
        <v>33.700000000000003</v>
      </c>
      <c r="M37" s="1141">
        <v>0</v>
      </c>
      <c r="N37" s="1308">
        <v>0</v>
      </c>
    </row>
    <row r="38" spans="1:14" s="5" customFormat="1" ht="15" x14ac:dyDescent="0.2">
      <c r="A38" s="1231">
        <v>33</v>
      </c>
      <c r="B38" s="686" t="s">
        <v>53</v>
      </c>
      <c r="C38" s="1046">
        <f t="shared" si="1"/>
        <v>188.59999999999997</v>
      </c>
      <c r="D38" s="688">
        <v>48.9</v>
      </c>
      <c r="E38" s="1141">
        <v>0</v>
      </c>
      <c r="F38" s="688">
        <v>47.3</v>
      </c>
      <c r="G38" s="688">
        <v>44.2</v>
      </c>
      <c r="H38" s="688">
        <v>48.2</v>
      </c>
      <c r="I38" s="1232">
        <v>0</v>
      </c>
      <c r="J38" s="1141">
        <v>0</v>
      </c>
      <c r="K38" s="1141">
        <v>0</v>
      </c>
      <c r="L38" s="1141">
        <v>0</v>
      </c>
      <c r="M38" s="1141">
        <v>0</v>
      </c>
      <c r="N38" s="1308">
        <v>0</v>
      </c>
    </row>
    <row r="39" spans="1:14" s="5" customFormat="1" ht="15" x14ac:dyDescent="0.2">
      <c r="A39" s="1231">
        <v>34</v>
      </c>
      <c r="B39" s="685" t="s">
        <v>134</v>
      </c>
      <c r="C39" s="683">
        <f t="shared" si="1"/>
        <v>175.6</v>
      </c>
      <c r="D39" s="688">
        <v>40.9</v>
      </c>
      <c r="E39" s="688">
        <v>44</v>
      </c>
      <c r="F39" s="688">
        <v>49.3</v>
      </c>
      <c r="G39" s="1141">
        <v>0</v>
      </c>
      <c r="H39" s="1141">
        <v>0</v>
      </c>
      <c r="I39" s="1232">
        <v>0</v>
      </c>
      <c r="J39" s="688">
        <v>41.4</v>
      </c>
      <c r="K39" s="1141">
        <v>0</v>
      </c>
      <c r="L39" s="1141">
        <v>0</v>
      </c>
      <c r="M39" s="1141">
        <v>0</v>
      </c>
      <c r="N39" s="1308">
        <v>0</v>
      </c>
    </row>
    <row r="40" spans="1:14" s="5" customFormat="1" ht="15" x14ac:dyDescent="0.2">
      <c r="A40" s="1231">
        <v>35</v>
      </c>
      <c r="B40" s="685" t="s">
        <v>75</v>
      </c>
      <c r="C40" s="683">
        <f t="shared" si="1"/>
        <v>153.19999999999999</v>
      </c>
      <c r="D40" s="688">
        <v>54.3</v>
      </c>
      <c r="E40" s="688">
        <v>48.5</v>
      </c>
      <c r="F40" s="688">
        <v>50.4</v>
      </c>
      <c r="G40" s="1141">
        <v>0</v>
      </c>
      <c r="H40" s="1141">
        <v>0</v>
      </c>
      <c r="I40" s="1232">
        <v>0</v>
      </c>
      <c r="J40" s="1141">
        <v>0</v>
      </c>
      <c r="K40" s="1141">
        <v>0</v>
      </c>
      <c r="L40" s="1141">
        <v>0</v>
      </c>
      <c r="M40" s="1141">
        <v>0</v>
      </c>
      <c r="N40" s="1308">
        <v>0</v>
      </c>
    </row>
    <row r="41" spans="1:14" s="5" customFormat="1" ht="15" x14ac:dyDescent="0.2">
      <c r="A41" s="1231">
        <v>36</v>
      </c>
      <c r="B41" s="685" t="s">
        <v>74</v>
      </c>
      <c r="C41" s="683">
        <f t="shared" si="1"/>
        <v>79.599999999999994</v>
      </c>
      <c r="D41" s="688">
        <v>39.1</v>
      </c>
      <c r="E41" s="688">
        <v>40.5</v>
      </c>
      <c r="F41" s="1141">
        <v>0</v>
      </c>
      <c r="G41" s="1141">
        <v>0</v>
      </c>
      <c r="H41" s="1141">
        <v>0</v>
      </c>
      <c r="I41" s="1232">
        <v>0</v>
      </c>
      <c r="J41" s="1141">
        <v>0</v>
      </c>
      <c r="K41" s="1141">
        <v>0</v>
      </c>
      <c r="L41" s="1141">
        <v>0</v>
      </c>
      <c r="M41" s="1141">
        <v>0</v>
      </c>
      <c r="N41" s="1308">
        <v>0</v>
      </c>
    </row>
    <row r="42" spans="1:14" s="5" customFormat="1" ht="15" x14ac:dyDescent="0.2">
      <c r="A42" s="1231">
        <v>37</v>
      </c>
      <c r="B42" s="685" t="s">
        <v>52</v>
      </c>
      <c r="C42" s="683">
        <f t="shared" si="1"/>
        <v>52.4</v>
      </c>
      <c r="D42" s="1239">
        <v>0</v>
      </c>
      <c r="E42" s="1239">
        <v>0</v>
      </c>
      <c r="F42" s="1141">
        <v>0</v>
      </c>
      <c r="G42" s="1141">
        <v>0</v>
      </c>
      <c r="H42" s="1141">
        <v>0</v>
      </c>
      <c r="I42" s="688">
        <v>52.4</v>
      </c>
      <c r="J42" s="1141">
        <v>0</v>
      </c>
      <c r="K42" s="1141">
        <v>0</v>
      </c>
      <c r="L42" s="1141">
        <v>0</v>
      </c>
      <c r="M42" s="1141">
        <v>0</v>
      </c>
      <c r="N42" s="1308">
        <v>0</v>
      </c>
    </row>
    <row r="43" spans="1:14" s="5" customFormat="1" ht="15" x14ac:dyDescent="0.2">
      <c r="A43" s="1231">
        <v>38</v>
      </c>
      <c r="B43" s="686" t="s">
        <v>535</v>
      </c>
      <c r="C43" s="683">
        <f t="shared" si="1"/>
        <v>49.2</v>
      </c>
      <c r="D43" s="1239">
        <v>0</v>
      </c>
      <c r="E43" s="1239">
        <v>0</v>
      </c>
      <c r="F43" s="1141">
        <v>0</v>
      </c>
      <c r="G43" s="1141">
        <v>0</v>
      </c>
      <c r="H43" s="1141">
        <v>0</v>
      </c>
      <c r="I43" s="1141">
        <v>0</v>
      </c>
      <c r="J43" s="1141">
        <v>0</v>
      </c>
      <c r="K43" s="688">
        <v>49.2</v>
      </c>
      <c r="L43" s="1141">
        <v>0</v>
      </c>
      <c r="M43" s="1141">
        <v>0</v>
      </c>
      <c r="N43" s="1308">
        <v>0</v>
      </c>
    </row>
    <row r="44" spans="1:14" s="5" customFormat="1" ht="15" x14ac:dyDescent="0.2">
      <c r="A44" s="1231">
        <v>39</v>
      </c>
      <c r="B44" s="685" t="s">
        <v>534</v>
      </c>
      <c r="C44" s="683">
        <f t="shared" si="1"/>
        <v>43.4</v>
      </c>
      <c r="D44" s="1239">
        <v>0</v>
      </c>
      <c r="E44" s="1239">
        <v>0</v>
      </c>
      <c r="F44" s="1141">
        <v>0</v>
      </c>
      <c r="G44" s="1141">
        <v>0</v>
      </c>
      <c r="H44" s="1141">
        <v>0</v>
      </c>
      <c r="I44" s="1141">
        <v>0</v>
      </c>
      <c r="J44" s="1141">
        <v>0</v>
      </c>
      <c r="K44" s="688">
        <v>43.4</v>
      </c>
      <c r="L44" s="1141">
        <v>0</v>
      </c>
      <c r="M44" s="1141">
        <v>0</v>
      </c>
      <c r="N44" s="1308">
        <v>0</v>
      </c>
    </row>
    <row r="45" spans="1:14" s="5" customFormat="1" ht="15.75" thickBot="1" x14ac:dyDescent="0.25">
      <c r="A45" s="1238">
        <v>40</v>
      </c>
      <c r="B45" s="1060" t="s">
        <v>503</v>
      </c>
      <c r="C45" s="1159">
        <f t="shared" si="1"/>
        <v>42.2</v>
      </c>
      <c r="D45" s="1142">
        <v>0</v>
      </c>
      <c r="E45" s="1142">
        <v>0</v>
      </c>
      <c r="F45" s="689">
        <v>42.2</v>
      </c>
      <c r="G45" s="1142">
        <v>0</v>
      </c>
      <c r="H45" s="1142">
        <v>0</v>
      </c>
      <c r="I45" s="1142">
        <v>0</v>
      </c>
      <c r="J45" s="1142">
        <v>0</v>
      </c>
      <c r="K45" s="1142">
        <v>0</v>
      </c>
      <c r="L45" s="1142">
        <v>0</v>
      </c>
      <c r="M45" s="1142">
        <v>0</v>
      </c>
      <c r="N45" s="1309">
        <v>0</v>
      </c>
    </row>
    <row r="46" spans="1:14" s="5" customFormat="1" x14ac:dyDescent="0.2"/>
    <row r="47" spans="1:14" s="5" customFormat="1" ht="17.25" customHeight="1" x14ac:dyDescent="0.2">
      <c r="A47" s="1145"/>
      <c r="B47" s="1145" t="s">
        <v>41</v>
      </c>
      <c r="C47" s="1146"/>
      <c r="D47" s="1147">
        <v>28</v>
      </c>
      <c r="E47" s="1148">
        <v>31</v>
      </c>
      <c r="F47" s="1148">
        <v>35</v>
      </c>
      <c r="G47" s="1148">
        <v>28</v>
      </c>
      <c r="H47" s="1148">
        <v>26</v>
      </c>
      <c r="I47" s="1148">
        <v>25</v>
      </c>
      <c r="J47" s="1147">
        <v>21</v>
      </c>
      <c r="K47" s="1147">
        <v>23</v>
      </c>
      <c r="L47" s="1147">
        <v>21</v>
      </c>
      <c r="M47" s="1147">
        <v>27</v>
      </c>
      <c r="N47" s="1147">
        <v>27</v>
      </c>
    </row>
    <row r="48" spans="1:14" s="5" customFormat="1" ht="17.25" customHeight="1" x14ac:dyDescent="0.2">
      <c r="A48" s="1"/>
      <c r="B48"/>
      <c r="C48" s="2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s="6" customFormat="1" x14ac:dyDescent="0.2">
      <c r="A49" s="1" t="s">
        <v>46</v>
      </c>
      <c r="B49" s="1"/>
      <c r="C49" s="2"/>
      <c r="D49" s="9"/>
      <c r="E49" s="9"/>
      <c r="F49" s="9"/>
      <c r="G49" s="9"/>
      <c r="H49" s="9"/>
      <c r="I49" s="9"/>
      <c r="J49" s="9"/>
      <c r="K49" s="9"/>
      <c r="L49" s="9"/>
      <c r="M49" s="9"/>
      <c r="N49" s="3"/>
    </row>
    <row r="50" spans="1:14" s="5" customFormat="1" x14ac:dyDescent="0.2">
      <c r="A50" s="1"/>
      <c r="B50" s="1324" t="s">
        <v>505</v>
      </c>
      <c r="C50" s="1325"/>
      <c r="D50" s="1325"/>
      <c r="E50" s="1325"/>
      <c r="F50" s="1325"/>
      <c r="G50" s="1325"/>
      <c r="H50" s="1325"/>
      <c r="I50" s="1325"/>
      <c r="J50" s="1325"/>
      <c r="K50" s="1325"/>
      <c r="L50" s="1325"/>
      <c r="M50" s="1325"/>
      <c r="N50" s="3"/>
    </row>
    <row r="51" spans="1:14" ht="16.5" customHeight="1" x14ac:dyDescent="0.2">
      <c r="B51" s="1325"/>
      <c r="C51" s="1325"/>
      <c r="D51" s="1325"/>
      <c r="E51" s="1325"/>
      <c r="F51" s="1325"/>
      <c r="G51" s="1325"/>
      <c r="H51" s="1325"/>
      <c r="I51" s="1325"/>
      <c r="J51" s="1325"/>
      <c r="K51" s="1325"/>
      <c r="L51" s="1325"/>
      <c r="M51" s="1325"/>
    </row>
    <row r="52" spans="1:14" s="3" customFormat="1" x14ac:dyDescent="0.2"/>
    <row r="53" spans="1:14" ht="139.5" customHeight="1" x14ac:dyDescent="0.2">
      <c r="A53" s="117" t="s">
        <v>108</v>
      </c>
      <c r="B53" s="1322" t="s">
        <v>107</v>
      </c>
      <c r="C53" s="1322"/>
      <c r="D53" s="1322"/>
      <c r="E53" s="1322"/>
      <c r="F53" s="1322"/>
      <c r="G53" s="1322"/>
      <c r="H53" s="1322"/>
      <c r="I53" s="1322"/>
      <c r="J53" s="1322"/>
      <c r="K53" s="1322"/>
      <c r="L53" s="1322"/>
      <c r="M53" s="1322"/>
      <c r="N53" s="1322"/>
    </row>
    <row r="54" spans="1:14" x14ac:dyDescent="0.2">
      <c r="N54" s="3"/>
    </row>
  </sheetData>
  <sortState ref="A8:N46">
    <sortCondition descending="1" ref="C7"/>
  </sortState>
  <mergeCells count="8">
    <mergeCell ref="B53:N53"/>
    <mergeCell ref="A2:N2"/>
    <mergeCell ref="A1:N1"/>
    <mergeCell ref="A3:N3"/>
    <mergeCell ref="B50:M51"/>
    <mergeCell ref="A4:A5"/>
    <mergeCell ref="B4:B5"/>
    <mergeCell ref="C4:C5"/>
  </mergeCells>
  <conditionalFormatting sqref="J47:N47 D5:N5 C4 C37:J37 C25:G25 I25:M25 C31:I31 C30:G30 C33:G36 C40:I40 C38:G39 I38:J38 I30:I31 C41:G41 C26:K26 K30:N30 I34:K35 I38:I41 K40 J45 C13:N16 C11:J11 L11:N11 C18:N18 C17:J17 M17:N17 C20:N21 C19:J19 L19:N19 C24:L24 C22:J23 L23:N23 C28:N28 C27:J27 L31:N31 I33:J33 L33 I36:J36 L39 M6:N7 C12:K12 M12:N12 M22:N22 M26:N27 M34:N35 C6:K7 C29:L29 N29 C8:N10 N33:N36 G32">
    <cfRule type="cellIs" dxfId="148" priority="67" stopIfTrue="1" operator="lessThanOrEqual">
      <formula>0</formula>
    </cfRule>
  </conditionalFormatting>
  <conditionalFormatting sqref="D47">
    <cfRule type="cellIs" dxfId="147" priority="66" stopIfTrue="1" operator="lessThanOrEqual">
      <formula>0</formula>
    </cfRule>
  </conditionalFormatting>
  <conditionalFormatting sqref="C32:F32 I32 K32 M32:N32">
    <cfRule type="cellIs" dxfId="146" priority="51" stopIfTrue="1" operator="lessThanOrEqual">
      <formula>0</formula>
    </cfRule>
  </conditionalFormatting>
  <conditionalFormatting sqref="H38:H39">
    <cfRule type="cellIs" dxfId="145" priority="45" stopIfTrue="1" operator="lessThanOrEqual">
      <formula>0</formula>
    </cfRule>
  </conditionalFormatting>
  <conditionalFormatting sqref="H25">
    <cfRule type="cellIs" dxfId="144" priority="48" stopIfTrue="1" operator="lessThanOrEqual">
      <formula>0</formula>
    </cfRule>
  </conditionalFormatting>
  <conditionalFormatting sqref="H30">
    <cfRule type="cellIs" dxfId="143" priority="47" stopIfTrue="1" operator="lessThanOrEqual">
      <formula>0</formula>
    </cfRule>
  </conditionalFormatting>
  <conditionalFormatting sqref="H32:H36">
    <cfRule type="cellIs" dxfId="142" priority="46" stopIfTrue="1" operator="lessThanOrEqual">
      <formula>0</formula>
    </cfRule>
  </conditionalFormatting>
  <conditionalFormatting sqref="H41">
    <cfRule type="cellIs" dxfId="141" priority="44" stopIfTrue="1" operator="lessThanOrEqual">
      <formula>0</formula>
    </cfRule>
  </conditionalFormatting>
  <conditionalFormatting sqref="I45 C45:G45">
    <cfRule type="cellIs" dxfId="140" priority="43" stopIfTrue="1" operator="lessThanOrEqual">
      <formula>0</formula>
    </cfRule>
  </conditionalFormatting>
  <conditionalFormatting sqref="H45">
    <cfRule type="cellIs" dxfId="139" priority="42" stopIfTrue="1" operator="lessThanOrEqual">
      <formula>0</formula>
    </cfRule>
  </conditionalFormatting>
  <conditionalFormatting sqref="I42">
    <cfRule type="cellIs" dxfId="138" priority="39" stopIfTrue="1" operator="lessThanOrEqual">
      <formula>0</formula>
    </cfRule>
  </conditionalFormatting>
  <conditionalFormatting sqref="C42:G42">
    <cfRule type="cellIs" dxfId="137" priority="41" stopIfTrue="1" operator="lessThanOrEqual">
      <formula>0</formula>
    </cfRule>
  </conditionalFormatting>
  <conditionalFormatting sqref="H42">
    <cfRule type="cellIs" dxfId="136" priority="40" stopIfTrue="1" operator="lessThanOrEqual">
      <formula>0</formula>
    </cfRule>
  </conditionalFormatting>
  <conditionalFormatting sqref="J30:J32">
    <cfRule type="cellIs" dxfId="135" priority="38" stopIfTrue="1" operator="lessThanOrEqual">
      <formula>0</formula>
    </cfRule>
  </conditionalFormatting>
  <conditionalFormatting sqref="J39:J42">
    <cfRule type="cellIs" dxfId="134" priority="37" stopIfTrue="1" operator="lessThanOrEqual">
      <formula>0</formula>
    </cfRule>
  </conditionalFormatting>
  <conditionalFormatting sqref="K27">
    <cfRule type="cellIs" dxfId="133" priority="21" stopIfTrue="1" operator="lessThanOrEqual">
      <formula>0</formula>
    </cfRule>
  </conditionalFormatting>
  <conditionalFormatting sqref="K43 C43:G43">
    <cfRule type="cellIs" dxfId="132" priority="36" stopIfTrue="1" operator="lessThanOrEqual">
      <formula>0</formula>
    </cfRule>
  </conditionalFormatting>
  <conditionalFormatting sqref="H43">
    <cfRule type="cellIs" dxfId="131" priority="35" stopIfTrue="1" operator="lessThanOrEqual">
      <formula>0</formula>
    </cfRule>
  </conditionalFormatting>
  <conditionalFormatting sqref="J43">
    <cfRule type="cellIs" dxfId="130" priority="33" stopIfTrue="1" operator="lessThanOrEqual">
      <formula>0</formula>
    </cfRule>
  </conditionalFormatting>
  <conditionalFormatting sqref="K36:K39">
    <cfRule type="cellIs" dxfId="129" priority="18" stopIfTrue="1" operator="lessThanOrEqual">
      <formula>0</formula>
    </cfRule>
  </conditionalFormatting>
  <conditionalFormatting sqref="K44 C44:G44">
    <cfRule type="cellIs" dxfId="128" priority="32" stopIfTrue="1" operator="lessThanOrEqual">
      <formula>0</formula>
    </cfRule>
  </conditionalFormatting>
  <conditionalFormatting sqref="H44">
    <cfRule type="cellIs" dxfId="127" priority="31" stopIfTrue="1" operator="lessThanOrEqual">
      <formula>0</formula>
    </cfRule>
  </conditionalFormatting>
  <conditionalFormatting sqref="J44">
    <cfRule type="cellIs" dxfId="126" priority="29" stopIfTrue="1" operator="lessThanOrEqual">
      <formula>0</formula>
    </cfRule>
  </conditionalFormatting>
  <conditionalFormatting sqref="I43">
    <cfRule type="cellIs" dxfId="125" priority="28" stopIfTrue="1" operator="lessThanOrEqual">
      <formula>0</formula>
    </cfRule>
  </conditionalFormatting>
  <conditionalFormatting sqref="I44">
    <cfRule type="cellIs" dxfId="124" priority="27" stopIfTrue="1" operator="lessThanOrEqual">
      <formula>0</formula>
    </cfRule>
  </conditionalFormatting>
  <conditionalFormatting sqref="K11">
    <cfRule type="cellIs" dxfId="123" priority="25" stopIfTrue="1" operator="lessThanOrEqual">
      <formula>0</formula>
    </cfRule>
  </conditionalFormatting>
  <conditionalFormatting sqref="K17">
    <cfRule type="cellIs" dxfId="122" priority="24" stopIfTrue="1" operator="lessThanOrEqual">
      <formula>0</formula>
    </cfRule>
  </conditionalFormatting>
  <conditionalFormatting sqref="K19">
    <cfRule type="cellIs" dxfId="121" priority="23" stopIfTrue="1" operator="lessThanOrEqual">
      <formula>0</formula>
    </cfRule>
  </conditionalFormatting>
  <conditionalFormatting sqref="K22:K23">
    <cfRule type="cellIs" dxfId="120" priority="22" stopIfTrue="1" operator="lessThanOrEqual">
      <formula>0</formula>
    </cfRule>
  </conditionalFormatting>
  <conditionalFormatting sqref="K31">
    <cfRule type="cellIs" dxfId="119" priority="20" stopIfTrue="1" operator="lessThanOrEqual">
      <formula>0</formula>
    </cfRule>
  </conditionalFormatting>
  <conditionalFormatting sqref="K33">
    <cfRule type="cellIs" dxfId="118" priority="19" stopIfTrue="1" operator="lessThanOrEqual">
      <formula>0</formula>
    </cfRule>
  </conditionalFormatting>
  <conditionalFormatting sqref="K41:K42">
    <cfRule type="cellIs" dxfId="117" priority="17" stopIfTrue="1" operator="lessThanOrEqual">
      <formula>0</formula>
    </cfRule>
  </conditionalFormatting>
  <conditionalFormatting sqref="K45">
    <cfRule type="cellIs" dxfId="116" priority="16" stopIfTrue="1" operator="lessThanOrEqual">
      <formula>0</formula>
    </cfRule>
  </conditionalFormatting>
  <conditionalFormatting sqref="L6">
    <cfRule type="cellIs" dxfId="115" priority="15" stopIfTrue="1" operator="lessThanOrEqual">
      <formula>0</formula>
    </cfRule>
  </conditionalFormatting>
  <conditionalFormatting sqref="L7">
    <cfRule type="cellIs" dxfId="114" priority="14" stopIfTrue="1" operator="lessThanOrEqual">
      <formula>0</formula>
    </cfRule>
  </conditionalFormatting>
  <conditionalFormatting sqref="L12">
    <cfRule type="cellIs" dxfId="113" priority="13" stopIfTrue="1" operator="lessThanOrEqual">
      <formula>0</formula>
    </cfRule>
  </conditionalFormatting>
  <conditionalFormatting sqref="L17">
    <cfRule type="cellIs" dxfId="112" priority="12" stopIfTrue="1" operator="lessThanOrEqual">
      <formula>0</formula>
    </cfRule>
  </conditionalFormatting>
  <conditionalFormatting sqref="L22">
    <cfRule type="cellIs" dxfId="111" priority="11" stopIfTrue="1" operator="lessThanOrEqual">
      <formula>0</formula>
    </cfRule>
  </conditionalFormatting>
  <conditionalFormatting sqref="L26:L27">
    <cfRule type="cellIs" dxfId="110" priority="10" stopIfTrue="1" operator="lessThanOrEqual">
      <formula>0</formula>
    </cfRule>
  </conditionalFormatting>
  <conditionalFormatting sqref="L32">
    <cfRule type="cellIs" dxfId="109" priority="9" stopIfTrue="1" operator="lessThanOrEqual">
      <formula>0</formula>
    </cfRule>
  </conditionalFormatting>
  <conditionalFormatting sqref="L34:L38">
    <cfRule type="cellIs" dxfId="108" priority="8" stopIfTrue="1" operator="lessThanOrEqual">
      <formula>0</formula>
    </cfRule>
  </conditionalFormatting>
  <conditionalFormatting sqref="L40:L45">
    <cfRule type="cellIs" dxfId="107" priority="7" stopIfTrue="1" operator="lessThanOrEqual">
      <formula>0</formula>
    </cfRule>
  </conditionalFormatting>
  <conditionalFormatting sqref="M36:M45">
    <cfRule type="cellIs" dxfId="106" priority="6" stopIfTrue="1" operator="lessThanOrEqual">
      <formula>0</formula>
    </cfRule>
  </conditionalFormatting>
  <conditionalFormatting sqref="M33">
    <cfRule type="cellIs" dxfId="105" priority="5" stopIfTrue="1" operator="lessThanOrEqual">
      <formula>0</formula>
    </cfRule>
  </conditionalFormatting>
  <conditionalFormatting sqref="M29">
    <cfRule type="cellIs" dxfId="104" priority="4" stopIfTrue="1" operator="lessThanOrEqual">
      <formula>0</formula>
    </cfRule>
  </conditionalFormatting>
  <conditionalFormatting sqref="M24">
    <cfRule type="cellIs" dxfId="103" priority="3" stopIfTrue="1" operator="lessThanOrEqual">
      <formula>0</formula>
    </cfRule>
  </conditionalFormatting>
  <conditionalFormatting sqref="N24:N25">
    <cfRule type="cellIs" dxfId="102" priority="2" stopIfTrue="1" operator="lessThanOrEqual">
      <formula>0</formula>
    </cfRule>
  </conditionalFormatting>
  <conditionalFormatting sqref="N37:N45">
    <cfRule type="cellIs" dxfId="101" priority="1" stopIfTrue="1" operator="lessThanOrEqual">
      <formula>0</formula>
    </cfRule>
  </conditionalFormatting>
  <pageMargins left="0.7" right="0.7" top="0.75" bottom="0.75" header="0.3" footer="0.3"/>
  <pageSetup paperSize="9"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F23" sqref="F23"/>
    </sheetView>
  </sheetViews>
  <sheetFormatPr defaultRowHeight="12.75" x14ac:dyDescent="0.2"/>
  <cols>
    <col min="1" max="1" width="28.85546875" bestFit="1" customWidth="1"/>
    <col min="2" max="2" width="11.42578125" customWidth="1"/>
    <col min="3" max="3" width="9.140625" bestFit="1" customWidth="1"/>
    <col min="4" max="4" width="11.140625" customWidth="1"/>
    <col min="5" max="5" width="9.140625" bestFit="1" customWidth="1"/>
    <col min="6" max="6" width="11" customWidth="1"/>
    <col min="7" max="7" width="9.140625" bestFit="1" customWidth="1"/>
    <col min="8" max="8" width="11.5703125" customWidth="1"/>
    <col min="9" max="9" width="9.140625" bestFit="1" customWidth="1"/>
    <col min="10" max="10" width="11.42578125" customWidth="1"/>
    <col min="11" max="11" width="10.5703125" bestFit="1" customWidth="1"/>
    <col min="12" max="12" width="11.5703125" customWidth="1"/>
    <col min="13" max="13" width="10.5703125" bestFit="1" customWidth="1"/>
    <col min="14" max="16" width="11.5703125" bestFit="1" customWidth="1"/>
    <col min="17" max="17" width="4.140625" customWidth="1"/>
    <col min="18" max="18" width="18.28515625" customWidth="1"/>
    <col min="19" max="19" width="18.28515625" style="9" customWidth="1"/>
    <col min="20" max="23" width="18.28515625" customWidth="1"/>
  </cols>
  <sheetData>
    <row r="1" spans="1:24" ht="23.25" x14ac:dyDescent="0.35">
      <c r="A1" s="1472" t="s">
        <v>491</v>
      </c>
      <c r="B1" s="1472"/>
      <c r="C1" s="1472"/>
      <c r="D1" s="1472"/>
      <c r="E1" s="1472"/>
      <c r="F1" s="1472"/>
      <c r="G1" s="1472"/>
      <c r="H1" s="1472"/>
      <c r="I1" s="1472"/>
      <c r="J1" s="1472"/>
      <c r="K1" s="1472"/>
      <c r="L1" s="1472"/>
      <c r="M1" s="1472"/>
      <c r="N1" s="1472"/>
      <c r="O1" s="1472"/>
    </row>
    <row r="2" spans="1:24" ht="23.25" x14ac:dyDescent="0.35">
      <c r="A2" s="1473" t="s">
        <v>560</v>
      </c>
      <c r="B2" s="1473"/>
      <c r="C2" s="1473"/>
      <c r="D2" s="1473"/>
      <c r="E2" s="1473"/>
      <c r="F2" s="1473"/>
      <c r="G2" s="1473"/>
      <c r="H2" s="1473"/>
      <c r="I2" s="1473"/>
      <c r="J2" s="1473"/>
      <c r="K2" s="1473"/>
      <c r="L2" s="1473"/>
      <c r="M2" s="1473"/>
      <c r="N2" s="1473"/>
      <c r="O2" s="1473"/>
    </row>
    <row r="3" spans="1:24" ht="18" x14ac:dyDescent="0.25">
      <c r="A3" s="1474" t="s">
        <v>561</v>
      </c>
      <c r="B3" s="1474"/>
      <c r="C3" s="1474"/>
      <c r="D3" s="1474"/>
      <c r="E3" s="1474"/>
      <c r="F3" s="1474"/>
      <c r="G3" s="1474"/>
      <c r="H3" s="1474"/>
      <c r="I3" s="1474"/>
      <c r="J3" s="1474"/>
      <c r="K3" s="1474"/>
      <c r="L3" s="1474"/>
      <c r="M3" s="1474"/>
      <c r="N3" s="1474"/>
      <c r="O3" s="1474"/>
    </row>
    <row r="4" spans="1:24" x14ac:dyDescent="0.2">
      <c r="N4" s="26"/>
      <c r="O4" s="26"/>
      <c r="P4" s="26"/>
      <c r="Q4" s="26"/>
    </row>
    <row r="5" spans="1:24" s="1314" customFormat="1" ht="22.5" customHeight="1" x14ac:dyDescent="0.2">
      <c r="A5" s="1485" t="s">
        <v>510</v>
      </c>
      <c r="B5" s="1476" t="s">
        <v>2</v>
      </c>
      <c r="C5" s="1476" t="s">
        <v>3</v>
      </c>
      <c r="D5" s="1476" t="s">
        <v>4</v>
      </c>
      <c r="E5" s="1476" t="s">
        <v>10</v>
      </c>
      <c r="F5" s="1476" t="s">
        <v>235</v>
      </c>
      <c r="G5" s="1476" t="s">
        <v>236</v>
      </c>
      <c r="H5" s="1476" t="s">
        <v>237</v>
      </c>
      <c r="I5" s="1476" t="s">
        <v>238</v>
      </c>
      <c r="J5" s="1476" t="s">
        <v>556</v>
      </c>
      <c r="K5" s="1476" t="s">
        <v>557</v>
      </c>
      <c r="L5" s="1476" t="s">
        <v>558</v>
      </c>
      <c r="M5" s="1476" t="s">
        <v>559</v>
      </c>
      <c r="N5" s="1477" t="s">
        <v>1</v>
      </c>
      <c r="O5" s="1312" t="s">
        <v>0</v>
      </c>
      <c r="P5" s="1313"/>
      <c r="R5" s="840"/>
      <c r="S5" s="840"/>
      <c r="T5" s="840"/>
      <c r="U5" s="840"/>
      <c r="V5" s="840"/>
      <c r="W5" s="840"/>
    </row>
    <row r="6" spans="1:24" ht="20.100000000000001" customHeight="1" x14ac:dyDescent="0.2">
      <c r="A6" s="1480" t="s">
        <v>18</v>
      </c>
      <c r="B6" s="1478">
        <v>168</v>
      </c>
      <c r="C6" s="1478">
        <v>183</v>
      </c>
      <c r="D6" s="1478">
        <v>154</v>
      </c>
      <c r="E6" s="1478">
        <v>187</v>
      </c>
      <c r="F6" s="1478">
        <v>203</v>
      </c>
      <c r="G6" s="1478">
        <v>190</v>
      </c>
      <c r="H6" s="1478">
        <v>190</v>
      </c>
      <c r="I6" s="1478">
        <v>173</v>
      </c>
      <c r="J6" s="1478">
        <v>175</v>
      </c>
      <c r="K6" s="1478">
        <v>215</v>
      </c>
      <c r="L6" s="1478">
        <v>155</v>
      </c>
      <c r="M6" s="1478">
        <v>173</v>
      </c>
      <c r="N6" s="1475">
        <f>SUM(B6:M6)</f>
        <v>2166</v>
      </c>
      <c r="O6" s="908">
        <f>ROUND((AVERAGE(B6:M6)),2)</f>
        <v>180.5</v>
      </c>
      <c r="P6" s="1315"/>
      <c r="R6" s="26"/>
      <c r="S6" s="26"/>
      <c r="T6" s="26"/>
      <c r="U6" s="26"/>
      <c r="V6" s="26"/>
      <c r="W6" s="26"/>
      <c r="X6" s="1"/>
    </row>
    <row r="7" spans="1:24" ht="20.100000000000001" customHeight="1" x14ac:dyDescent="0.2">
      <c r="A7" s="1481" t="s">
        <v>39</v>
      </c>
      <c r="B7" s="1478">
        <v>164</v>
      </c>
      <c r="C7" s="1478">
        <v>168</v>
      </c>
      <c r="D7" s="1478">
        <v>210</v>
      </c>
      <c r="E7" s="1478">
        <v>169</v>
      </c>
      <c r="F7" s="1478">
        <v>161</v>
      </c>
      <c r="G7" s="1478">
        <v>216</v>
      </c>
      <c r="H7" s="1478">
        <v>180</v>
      </c>
      <c r="I7" s="1478">
        <v>168</v>
      </c>
      <c r="J7" s="1478">
        <v>184</v>
      </c>
      <c r="K7" s="1478">
        <v>169</v>
      </c>
      <c r="L7" s="1478">
        <v>188</v>
      </c>
      <c r="M7" s="1478">
        <v>160</v>
      </c>
      <c r="N7" s="118">
        <f>SUM(B7:M7)</f>
        <v>2137</v>
      </c>
      <c r="O7" s="908">
        <f>ROUND((AVERAGE(B7:M7)),2)</f>
        <v>178.08</v>
      </c>
      <c r="P7" s="1315"/>
      <c r="S7" s="26"/>
      <c r="T7" s="26"/>
    </row>
    <row r="8" spans="1:24" ht="20.100000000000001" customHeight="1" x14ac:dyDescent="0.2">
      <c r="A8" s="1481" t="s">
        <v>30</v>
      </c>
      <c r="B8" s="1478">
        <v>199</v>
      </c>
      <c r="C8" s="1478">
        <v>162</v>
      </c>
      <c r="D8" s="1478">
        <v>145</v>
      </c>
      <c r="E8" s="1478">
        <v>155</v>
      </c>
      <c r="F8" s="1478">
        <v>165</v>
      </c>
      <c r="G8" s="1478">
        <v>148</v>
      </c>
      <c r="H8" s="1478">
        <v>166</v>
      </c>
      <c r="I8" s="1478">
        <v>203</v>
      </c>
      <c r="J8" s="1478">
        <v>212</v>
      </c>
      <c r="K8" s="1478">
        <v>179</v>
      </c>
      <c r="L8" s="1478">
        <v>165</v>
      </c>
      <c r="M8" s="1478">
        <v>172</v>
      </c>
      <c r="N8" s="118">
        <f>SUM(B8:M8)</f>
        <v>2071</v>
      </c>
      <c r="O8" s="908">
        <f>ROUND((AVERAGE(B8:M8)),2)</f>
        <v>172.58</v>
      </c>
      <c r="P8" s="1315"/>
      <c r="R8" s="26"/>
      <c r="S8" s="26"/>
      <c r="T8" s="26"/>
      <c r="U8" s="26"/>
      <c r="V8" s="26"/>
      <c r="W8" s="26"/>
      <c r="X8" s="896"/>
    </row>
    <row r="9" spans="1:24" x14ac:dyDescent="0.2">
      <c r="A9" s="1479"/>
      <c r="B9" s="1479"/>
      <c r="C9" s="1479"/>
      <c r="D9" s="1479"/>
      <c r="E9" s="1479"/>
      <c r="F9" s="1479"/>
      <c r="G9" s="1479"/>
      <c r="H9" s="1479"/>
      <c r="I9" s="1479"/>
      <c r="J9" s="1479"/>
      <c r="K9" s="1479"/>
      <c r="L9" s="1479"/>
      <c r="M9" s="1479"/>
      <c r="N9" s="1479"/>
      <c r="O9" s="1479"/>
    </row>
    <row r="10" spans="1:24" ht="20.100000000000001" customHeight="1" x14ac:dyDescent="0.2">
      <c r="A10" s="1481" t="s">
        <v>50</v>
      </c>
      <c r="B10" s="1478">
        <v>175</v>
      </c>
      <c r="C10" s="1478">
        <v>171</v>
      </c>
      <c r="D10" s="1478">
        <v>168</v>
      </c>
      <c r="E10" s="1478">
        <v>160</v>
      </c>
      <c r="F10" s="1478">
        <v>195</v>
      </c>
      <c r="G10" s="1478">
        <v>147</v>
      </c>
      <c r="H10" s="1478">
        <v>203</v>
      </c>
      <c r="I10" s="1478">
        <v>136</v>
      </c>
      <c r="J10" s="1478">
        <v>182</v>
      </c>
      <c r="K10" s="1478">
        <v>180</v>
      </c>
      <c r="L10" s="1478">
        <v>180</v>
      </c>
      <c r="M10" s="1478">
        <v>164</v>
      </c>
      <c r="N10" s="118">
        <f>SUM(B10:M10)</f>
        <v>2061</v>
      </c>
      <c r="O10" s="908">
        <f>ROUND((AVERAGE(B10:M10)),2)</f>
        <v>171.75</v>
      </c>
      <c r="P10" s="1315"/>
      <c r="S10" s="26"/>
      <c r="T10" s="26"/>
    </row>
    <row r="11" spans="1:24" ht="20.100000000000001" customHeight="1" x14ac:dyDescent="0.2">
      <c r="A11" s="1481" t="s">
        <v>485</v>
      </c>
      <c r="B11" s="1478">
        <v>151</v>
      </c>
      <c r="C11" s="1478">
        <v>170</v>
      </c>
      <c r="D11" s="1478">
        <v>167</v>
      </c>
      <c r="E11" s="1478">
        <v>162</v>
      </c>
      <c r="F11" s="1478">
        <v>168</v>
      </c>
      <c r="G11" s="1478">
        <v>166</v>
      </c>
      <c r="H11" s="1478">
        <v>137</v>
      </c>
      <c r="I11" s="1478">
        <v>220</v>
      </c>
      <c r="J11" s="1478">
        <v>167</v>
      </c>
      <c r="K11" s="1478">
        <v>183</v>
      </c>
      <c r="L11" s="1478">
        <v>182</v>
      </c>
      <c r="M11" s="1478">
        <v>178</v>
      </c>
      <c r="N11" s="118">
        <f>SUM(B11:M11)</f>
        <v>2051</v>
      </c>
      <c r="O11" s="908">
        <f>ROUND((AVERAGE(B11:M11)),2)</f>
        <v>170.92</v>
      </c>
      <c r="P11" s="1315"/>
      <c r="S11" s="26"/>
      <c r="T11" s="26"/>
    </row>
    <row r="12" spans="1:24" ht="20.100000000000001" customHeight="1" x14ac:dyDescent="0.2">
      <c r="A12" s="1482" t="s">
        <v>55</v>
      </c>
      <c r="B12" s="1478">
        <v>152</v>
      </c>
      <c r="C12" s="1478">
        <v>196</v>
      </c>
      <c r="D12" s="1478">
        <v>133</v>
      </c>
      <c r="E12" s="1478">
        <v>174</v>
      </c>
      <c r="F12" s="1478">
        <v>171</v>
      </c>
      <c r="G12" s="1478">
        <v>165</v>
      </c>
      <c r="H12" s="1478">
        <v>204</v>
      </c>
      <c r="I12" s="1478">
        <v>166</v>
      </c>
      <c r="J12" s="1478">
        <v>148</v>
      </c>
      <c r="K12" s="1478">
        <v>214</v>
      </c>
      <c r="L12" s="1478">
        <v>128</v>
      </c>
      <c r="M12" s="1478">
        <v>175</v>
      </c>
      <c r="N12" s="118">
        <f>SUM(B12:M12)</f>
        <v>2026</v>
      </c>
      <c r="O12" s="908">
        <f>ROUND((AVERAGE(B12:M12)),2)</f>
        <v>168.83</v>
      </c>
      <c r="P12" s="1315"/>
      <c r="R12" s="26"/>
      <c r="S12" s="26"/>
      <c r="T12" s="26"/>
      <c r="U12" s="26"/>
      <c r="V12" s="26"/>
      <c r="W12" s="26"/>
      <c r="X12" s="896"/>
    </row>
    <row r="13" spans="1:24" x14ac:dyDescent="0.2">
      <c r="A13" s="1479"/>
      <c r="B13" s="1479"/>
      <c r="C13" s="1479"/>
      <c r="D13" s="1479"/>
      <c r="E13" s="1479"/>
      <c r="F13" s="1479"/>
      <c r="G13" s="1479"/>
      <c r="H13" s="1479"/>
      <c r="I13" s="1479"/>
      <c r="J13" s="1479"/>
      <c r="K13" s="1479"/>
      <c r="L13" s="1479"/>
      <c r="M13" s="1479"/>
      <c r="N13" s="1479"/>
      <c r="O13" s="1479"/>
    </row>
    <row r="14" spans="1:24" ht="20.100000000000001" customHeight="1" x14ac:dyDescent="0.2">
      <c r="A14" s="1481" t="s">
        <v>17</v>
      </c>
      <c r="B14" s="1478">
        <v>168</v>
      </c>
      <c r="C14" s="1478">
        <v>185</v>
      </c>
      <c r="D14" s="1478">
        <v>161</v>
      </c>
      <c r="E14" s="1478">
        <v>188</v>
      </c>
      <c r="F14" s="1478">
        <v>168</v>
      </c>
      <c r="G14" s="1478">
        <v>172</v>
      </c>
      <c r="H14" s="1478">
        <v>156</v>
      </c>
      <c r="I14" s="1478">
        <v>136</v>
      </c>
      <c r="J14" s="1478">
        <v>171</v>
      </c>
      <c r="K14" s="1478">
        <v>143</v>
      </c>
      <c r="L14" s="1478">
        <v>164</v>
      </c>
      <c r="M14" s="1478">
        <v>176</v>
      </c>
      <c r="N14" s="118">
        <f>SUM(B14:M14)</f>
        <v>1988</v>
      </c>
      <c r="O14" s="908">
        <f>ROUND((AVERAGE(B14:M14)),2)</f>
        <v>165.67</v>
      </c>
      <c r="P14" s="1315"/>
      <c r="S14" s="26"/>
      <c r="T14" s="26"/>
    </row>
    <row r="15" spans="1:24" s="26" customFormat="1" ht="20.100000000000001" customHeight="1" x14ac:dyDescent="0.2">
      <c r="A15" s="1481" t="s">
        <v>15</v>
      </c>
      <c r="B15" s="1478">
        <v>172</v>
      </c>
      <c r="C15" s="1478">
        <v>181</v>
      </c>
      <c r="D15" s="1478">
        <v>161</v>
      </c>
      <c r="E15" s="1478">
        <v>159</v>
      </c>
      <c r="F15" s="1478">
        <v>155</v>
      </c>
      <c r="G15" s="1478">
        <v>142</v>
      </c>
      <c r="H15" s="1478">
        <v>199</v>
      </c>
      <c r="I15" s="1478">
        <v>143</v>
      </c>
      <c r="J15" s="1478">
        <v>141</v>
      </c>
      <c r="K15" s="1478">
        <v>133</v>
      </c>
      <c r="L15" s="1478">
        <v>175</v>
      </c>
      <c r="M15" s="1478">
        <v>178</v>
      </c>
      <c r="N15" s="118">
        <f>SUM(B15:M15)</f>
        <v>1939</v>
      </c>
      <c r="O15" s="908">
        <f>ROUND((AVERAGE(B15:M15)),2)</f>
        <v>161.58000000000001</v>
      </c>
      <c r="P15" s="1316"/>
      <c r="X15" s="1"/>
    </row>
    <row r="16" spans="1:24" ht="20.100000000000001" customHeight="1" x14ac:dyDescent="0.2">
      <c r="A16" s="1482" t="s">
        <v>59</v>
      </c>
      <c r="B16" s="1478">
        <v>136</v>
      </c>
      <c r="C16" s="1478">
        <v>194</v>
      </c>
      <c r="D16" s="1478">
        <v>147</v>
      </c>
      <c r="E16" s="1478">
        <v>151</v>
      </c>
      <c r="F16" s="1478">
        <v>190</v>
      </c>
      <c r="G16" s="1478">
        <v>158</v>
      </c>
      <c r="H16" s="1478">
        <v>180</v>
      </c>
      <c r="I16" s="1478">
        <v>155</v>
      </c>
      <c r="J16" s="1478">
        <v>128</v>
      </c>
      <c r="K16" s="1478">
        <v>178</v>
      </c>
      <c r="L16" s="1478">
        <v>148</v>
      </c>
      <c r="M16" s="1478">
        <v>156</v>
      </c>
      <c r="N16" s="118">
        <f>SUM(B16:M16)</f>
        <v>1921</v>
      </c>
      <c r="O16" s="908">
        <f>ROUND((AVERAGE(B16:M16)),2)</f>
        <v>160.08000000000001</v>
      </c>
      <c r="P16" s="1317"/>
      <c r="S16" s="26"/>
      <c r="T16" s="26"/>
    </row>
    <row r="17" spans="1:24" x14ac:dyDescent="0.2">
      <c r="A17" s="1479"/>
      <c r="B17" s="1479"/>
      <c r="C17" s="1479"/>
      <c r="D17" s="1479"/>
      <c r="E17" s="1479"/>
      <c r="F17" s="1479"/>
      <c r="G17" s="1479"/>
      <c r="H17" s="1479"/>
      <c r="I17" s="1479"/>
      <c r="J17" s="1479"/>
      <c r="K17" s="1479"/>
      <c r="L17" s="1479"/>
      <c r="M17" s="1479"/>
      <c r="N17" s="1479"/>
      <c r="O17" s="1479"/>
    </row>
    <row r="18" spans="1:24" ht="20.100000000000001" customHeight="1" x14ac:dyDescent="0.2">
      <c r="A18" s="1483" t="s">
        <v>19</v>
      </c>
      <c r="B18" s="1478">
        <v>138</v>
      </c>
      <c r="C18" s="1478">
        <v>128</v>
      </c>
      <c r="D18" s="1478">
        <v>152</v>
      </c>
      <c r="E18" s="1478">
        <v>139</v>
      </c>
      <c r="F18" s="1478">
        <v>172</v>
      </c>
      <c r="G18" s="1478">
        <v>149</v>
      </c>
      <c r="H18" s="1478">
        <v>164</v>
      </c>
      <c r="I18" s="1478">
        <v>177</v>
      </c>
      <c r="J18" s="1478">
        <v>182</v>
      </c>
      <c r="K18" s="1478">
        <v>192</v>
      </c>
      <c r="L18" s="1478">
        <v>157</v>
      </c>
      <c r="M18" s="1478">
        <v>157</v>
      </c>
      <c r="N18" s="118">
        <f t="shared" ref="N18" si="0">SUM(B18:M18)</f>
        <v>1907</v>
      </c>
      <c r="O18" s="908">
        <f t="shared" ref="O18" si="1">ROUND((AVERAGE(B18:M18)),2)</f>
        <v>158.91999999999999</v>
      </c>
      <c r="P18" s="1315"/>
      <c r="R18" s="26"/>
      <c r="S18" s="26"/>
      <c r="T18" s="26"/>
      <c r="U18" s="26"/>
      <c r="V18" s="26"/>
      <c r="W18" s="26"/>
      <c r="X18" s="896"/>
    </row>
    <row r="19" spans="1:24" ht="20.100000000000001" customHeight="1" x14ac:dyDescent="0.2">
      <c r="A19" s="1481" t="s">
        <v>78</v>
      </c>
      <c r="B19" s="1478">
        <v>147</v>
      </c>
      <c r="C19" s="1478">
        <v>160</v>
      </c>
      <c r="D19" s="1478">
        <v>157</v>
      </c>
      <c r="E19" s="1478">
        <v>143</v>
      </c>
      <c r="F19" s="1478">
        <v>167</v>
      </c>
      <c r="G19" s="1478">
        <v>167</v>
      </c>
      <c r="H19" s="1478">
        <v>137</v>
      </c>
      <c r="I19" s="1478">
        <v>180</v>
      </c>
      <c r="J19" s="1478">
        <v>137</v>
      </c>
      <c r="K19" s="1478">
        <v>131</v>
      </c>
      <c r="L19" s="1478">
        <v>158</v>
      </c>
      <c r="M19" s="1478">
        <v>159</v>
      </c>
      <c r="N19" s="118">
        <f>SUM(B19:M19)</f>
        <v>1843</v>
      </c>
      <c r="O19" s="908">
        <f>ROUND((AVERAGE(B19:M19)),2)</f>
        <v>153.58000000000001</v>
      </c>
      <c r="P19" s="1315"/>
      <c r="R19" s="26"/>
      <c r="S19" s="26"/>
      <c r="T19" s="26"/>
      <c r="U19" s="26"/>
      <c r="V19" s="26"/>
      <c r="W19" s="26"/>
      <c r="X19" s="1"/>
    </row>
    <row r="20" spans="1:24" ht="20.100000000000001" customHeight="1" x14ac:dyDescent="0.2">
      <c r="A20" s="1484" t="s">
        <v>12</v>
      </c>
      <c r="B20" s="1478">
        <v>146</v>
      </c>
      <c r="C20" s="1478">
        <v>159</v>
      </c>
      <c r="D20" s="1478">
        <v>143</v>
      </c>
      <c r="E20" s="1478">
        <v>154</v>
      </c>
      <c r="F20" s="1478">
        <v>127</v>
      </c>
      <c r="G20" s="1478">
        <v>169</v>
      </c>
      <c r="H20" s="1478">
        <v>131</v>
      </c>
      <c r="I20" s="1478">
        <v>140</v>
      </c>
      <c r="J20" s="1478">
        <v>160</v>
      </c>
      <c r="K20" s="1478">
        <v>196</v>
      </c>
      <c r="L20" s="1478">
        <v>132</v>
      </c>
      <c r="M20" s="1478">
        <v>163</v>
      </c>
      <c r="N20" s="118">
        <f>SUM(B20:M20)</f>
        <v>1820</v>
      </c>
      <c r="O20" s="908">
        <f>ROUND((AVERAGE(B20:M20)),2)</f>
        <v>151.66999999999999</v>
      </c>
      <c r="P20" s="1315"/>
      <c r="S20" s="26"/>
      <c r="T20" s="26"/>
    </row>
    <row r="29" spans="1:24" x14ac:dyDescent="0.2">
      <c r="S29" s="26"/>
      <c r="T29" s="26"/>
    </row>
    <row r="30" spans="1:24" x14ac:dyDescent="0.2">
      <c r="S30" s="26"/>
      <c r="T30" s="26"/>
    </row>
    <row r="31" spans="1:24" x14ac:dyDescent="0.2">
      <c r="S31" s="26"/>
      <c r="T31" s="26"/>
    </row>
  </sheetData>
  <mergeCells count="3">
    <mergeCell ref="A1:O1"/>
    <mergeCell ref="A2:O2"/>
    <mergeCell ref="A3:O3"/>
  </mergeCells>
  <conditionalFormatting sqref="I18:M20 C18:C20 E18:E20 G18:G20 E6:E8 E10:E12 G6:G8 G10:G12 I6:M8 I10:M12 C6:C8 C10:C12 C14:C16 I14:M16 G14:G16 E14:E16">
    <cfRule type="cellIs" dxfId="100" priority="10" stopIfTrue="1" operator="lessThanOrEqual">
      <formula>0</formula>
    </cfRule>
  </conditionalFormatting>
  <conditionalFormatting sqref="I18:M20 E18:E20 G18:G20 C18:C20 G6:G8 G10:G12 C6:C8 C10:C12 I6:M8 I10:M12 E6:E8 E10:E12 E14:E16 I14:M16 C14:C16 G14:G16">
    <cfRule type="cellIs" dxfId="99" priority="9" stopIfTrue="1" operator="greaterThanOrEqual">
      <formula>200</formula>
    </cfRule>
  </conditionalFormatting>
  <conditionalFormatting sqref="B18:M20 B6:M8 B10:M12 B14:M16">
    <cfRule type="cellIs" dxfId="98" priority="5" stopIfTrue="1" operator="lessThan">
      <formula>200</formula>
    </cfRule>
    <cfRule type="cellIs" dxfId="97" priority="6" stopIfTrue="1" operator="greaterThanOrEqual">
      <formula>200</formula>
    </cfRule>
  </conditionalFormatting>
  <conditionalFormatting sqref="A18:A20 A6:A8 A10:A12 A14:A16">
    <cfRule type="containsText" dxfId="96" priority="2" stopIfTrue="1" operator="containsText" text="Наталья">
      <formula>NOT(ISERROR(SEARCH("Наталья",A6)))</formula>
    </cfRule>
    <cfRule type="containsText" dxfId="95" priority="3" stopIfTrue="1" operator="containsText" text="Евгения">
      <formula>NOT(ISERROR(SEARCH("Евгения",A6)))</formula>
    </cfRule>
    <cfRule type="containsText" dxfId="94" priority="4" stopIfTrue="1" operator="containsText" text="Оксана">
      <formula>NOT(ISERROR(SEARCH("Оксана",A6)))</formula>
    </cfRule>
  </conditionalFormatting>
  <conditionalFormatting sqref="B25:M1048576 B18:M20 B10:M12 B14:M16 B5:M8">
    <cfRule type="cellIs" dxfId="93" priority="1" operator="equal">
      <formula>"Людмила"</formula>
    </cfRule>
  </conditionalFormatting>
  <pageMargins left="0.7" right="0.7" top="0.75" bottom="0.75" header="0.3" footer="0.3"/>
  <pageSetup paperSize="9" orientation="portrait" r:id="rId1"/>
  <ignoredErrors>
    <ignoredError sqref="B9:O9 N6:O6 N7:O7 N8:O8 B13:O13 N10:O10 N11:O11 N12:O12 B17:O17 N14:O14 N15:O15 N16:O16 N18:O18 N19:O19 N20:O20" evalErro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A143"/>
  <sheetViews>
    <sheetView topLeftCell="A50" zoomScale="75" zoomScaleNormal="75" workbookViewId="0">
      <selection activeCell="I110" sqref="I110"/>
    </sheetView>
  </sheetViews>
  <sheetFormatPr defaultColWidth="11.42578125" defaultRowHeight="14.25" outlineLevelRow="1" x14ac:dyDescent="0.2"/>
  <cols>
    <col min="1" max="1" width="9.28515625" style="351" bestFit="1" customWidth="1"/>
    <col min="2" max="2" width="8.42578125" style="352" customWidth="1"/>
    <col min="3" max="3" width="26" style="352" bestFit="1" customWidth="1"/>
    <col min="4" max="4" width="13" style="350" bestFit="1" customWidth="1"/>
    <col min="5" max="5" width="23.140625" style="350" bestFit="1" customWidth="1"/>
    <col min="6" max="6" width="8" style="351" bestFit="1" customWidth="1"/>
    <col min="7" max="7" width="23.85546875" style="351" customWidth="1"/>
    <col min="8" max="8" width="10" style="351" bestFit="1" customWidth="1"/>
    <col min="9" max="9" width="24.140625" style="351" bestFit="1" customWidth="1"/>
    <col min="10" max="10" width="8.42578125" style="351" bestFit="1" customWidth="1"/>
    <col min="11" max="11" width="4.140625" style="351" customWidth="1"/>
    <col min="12" max="12" width="7.85546875" style="408" customWidth="1"/>
    <col min="13" max="13" width="28" style="351" bestFit="1" customWidth="1"/>
    <col min="14" max="14" width="14.28515625" style="408" bestFit="1" customWidth="1"/>
    <col min="15" max="17" width="7.85546875" style="351" bestFit="1" customWidth="1"/>
    <col min="18" max="18" width="9.28515625" style="351" bestFit="1" customWidth="1"/>
    <col min="19" max="19" width="6.42578125" style="351" bestFit="1" customWidth="1"/>
    <col min="20" max="20" width="6.5703125" style="351" bestFit="1" customWidth="1"/>
    <col min="21" max="21" width="10.85546875" style="351" bestFit="1" customWidth="1"/>
    <col min="22" max="22" width="6.140625" style="351" customWidth="1"/>
    <col min="23" max="23" width="7.28515625" style="351" bestFit="1" customWidth="1"/>
    <col min="24" max="24" width="21.5703125" style="459" bestFit="1" customWidth="1"/>
    <col min="25" max="25" width="10" style="351" bestFit="1" customWidth="1"/>
    <col min="26" max="16384" width="11.42578125" style="351"/>
  </cols>
  <sheetData>
    <row r="1" spans="1:25" s="354" customFormat="1" ht="19.5" x14ac:dyDescent="0.25">
      <c r="B1" s="1332" t="s">
        <v>205</v>
      </c>
      <c r="C1" s="1332"/>
      <c r="D1" s="1332"/>
      <c r="E1" s="1332"/>
      <c r="F1" s="1332"/>
      <c r="G1" s="1332"/>
      <c r="H1" s="1332"/>
      <c r="I1" s="1332"/>
      <c r="L1" s="406"/>
      <c r="N1" s="406"/>
      <c r="U1" s="353"/>
      <c r="V1" s="355"/>
      <c r="X1" s="456"/>
    </row>
    <row r="2" spans="1:25" s="354" customFormat="1" ht="19.5" x14ac:dyDescent="0.25">
      <c r="A2" s="1340" t="s">
        <v>98</v>
      </c>
      <c r="B2" s="1340"/>
      <c r="C2" s="1340"/>
      <c r="D2" s="1340"/>
      <c r="E2" s="507"/>
      <c r="F2" s="353"/>
      <c r="G2" s="353"/>
      <c r="H2" s="353"/>
      <c r="I2" s="353"/>
      <c r="L2" s="406"/>
      <c r="N2" s="406"/>
      <c r="U2" s="353"/>
      <c r="V2" s="355"/>
      <c r="X2" s="456"/>
    </row>
    <row r="3" spans="1:25" s="357" customFormat="1" ht="19.5" hidden="1" outlineLevel="1" thickTop="1" thickBot="1" x14ac:dyDescent="0.25">
      <c r="B3" s="1333" t="s">
        <v>156</v>
      </c>
      <c r="C3" s="1334"/>
      <c r="D3" s="1334"/>
      <c r="E3" s="1334"/>
      <c r="F3" s="1334"/>
      <c r="G3" s="1334"/>
      <c r="H3" s="1334"/>
      <c r="I3" s="1334"/>
      <c r="J3" s="1335"/>
      <c r="K3" s="356"/>
      <c r="L3" s="1336" t="s">
        <v>158</v>
      </c>
      <c r="M3" s="1346" t="s">
        <v>157</v>
      </c>
      <c r="N3" s="1347"/>
      <c r="O3" s="1347"/>
      <c r="P3" s="1347"/>
      <c r="Q3" s="1347"/>
      <c r="R3" s="1347"/>
      <c r="S3" s="1347"/>
      <c r="T3" s="1348"/>
      <c r="U3" s="1349" t="s">
        <v>0</v>
      </c>
      <c r="W3" s="1342" t="s">
        <v>202</v>
      </c>
      <c r="X3" s="1343"/>
      <c r="Y3" s="1344"/>
    </row>
    <row r="4" spans="1:25" s="501" customFormat="1" ht="15" hidden="1" outlineLevel="1" thickBot="1" x14ac:dyDescent="0.25">
      <c r="B4" s="1341">
        <v>1</v>
      </c>
      <c r="C4" s="502" t="s">
        <v>135</v>
      </c>
      <c r="D4" s="502" t="s">
        <v>92</v>
      </c>
      <c r="E4" s="502" t="s">
        <v>136</v>
      </c>
      <c r="F4" s="502" t="s">
        <v>92</v>
      </c>
      <c r="G4" s="502" t="s">
        <v>137</v>
      </c>
      <c r="H4" s="502" t="s">
        <v>92</v>
      </c>
      <c r="I4" s="502" t="s">
        <v>138</v>
      </c>
      <c r="J4" s="358" t="s">
        <v>92</v>
      </c>
      <c r="K4" s="503"/>
      <c r="L4" s="1337"/>
      <c r="M4" s="493" t="s">
        <v>66</v>
      </c>
      <c r="N4" s="494" t="s">
        <v>146</v>
      </c>
      <c r="O4" s="495" t="s">
        <v>2</v>
      </c>
      <c r="P4" s="495" t="s">
        <v>3</v>
      </c>
      <c r="Q4" s="495" t="s">
        <v>4</v>
      </c>
      <c r="R4" s="496" t="s">
        <v>104</v>
      </c>
      <c r="S4" s="497" t="s">
        <v>67</v>
      </c>
      <c r="T4" s="498" t="s">
        <v>97</v>
      </c>
      <c r="U4" s="1350"/>
      <c r="W4" s="581" t="s">
        <v>71</v>
      </c>
      <c r="X4" s="582" t="s">
        <v>203</v>
      </c>
      <c r="Y4" s="583" t="s">
        <v>0</v>
      </c>
    </row>
    <row r="5" spans="1:25" s="357" customFormat="1" hidden="1" outlineLevel="1" x14ac:dyDescent="0.2">
      <c r="B5" s="1338"/>
      <c r="C5" s="360" t="str">
        <f>$M$5</f>
        <v>Эммерих Эдуард</v>
      </c>
      <c r="D5" s="361">
        <v>149</v>
      </c>
      <c r="E5" s="360" t="str">
        <f>$M$6</f>
        <v>Пушкарев Александр</v>
      </c>
      <c r="F5" s="361">
        <v>162</v>
      </c>
      <c r="G5" s="360" t="str">
        <f>$M$7</f>
        <v>Клюева Наталья</v>
      </c>
      <c r="H5" s="361">
        <v>156</v>
      </c>
      <c r="I5" s="360" t="str">
        <f>$M$8</f>
        <v>Женихова Евгения</v>
      </c>
      <c r="J5" s="362">
        <v>154</v>
      </c>
      <c r="K5" s="359"/>
      <c r="L5" s="420">
        <f t="shared" ref="L5:L16" si="0">L4+1</f>
        <v>1</v>
      </c>
      <c r="M5" s="421" t="s">
        <v>48</v>
      </c>
      <c r="N5" s="478" t="s">
        <v>80</v>
      </c>
      <c r="O5" s="422">
        <f>D5</f>
        <v>149</v>
      </c>
      <c r="P5" s="422">
        <f>F12</f>
        <v>143</v>
      </c>
      <c r="Q5" s="422">
        <f>H16</f>
        <v>173</v>
      </c>
      <c r="R5" s="423">
        <f>F44</f>
        <v>146</v>
      </c>
      <c r="S5" s="424">
        <f>SUM(O5:R5)-MIN(O5:R5)</f>
        <v>468</v>
      </c>
      <c r="T5" s="441"/>
      <c r="U5" s="597">
        <f>(S5+(T5*3))/3</f>
        <v>156</v>
      </c>
      <c r="W5" s="584" t="s">
        <v>109</v>
      </c>
      <c r="X5" s="585" t="s">
        <v>50</v>
      </c>
      <c r="Y5" s="586">
        <v>205.33333333333334</v>
      </c>
    </row>
    <row r="6" spans="1:25" s="357" customFormat="1" hidden="1" outlineLevel="1" x14ac:dyDescent="0.2">
      <c r="B6" s="1338"/>
      <c r="C6" s="360" t="str">
        <f>$M$9</f>
        <v>Чуруксаева Людмила</v>
      </c>
      <c r="D6" s="361">
        <v>136</v>
      </c>
      <c r="E6" s="360" t="str">
        <f>$M$10</f>
        <v>Захаров Андрей</v>
      </c>
      <c r="F6" s="361">
        <v>168</v>
      </c>
      <c r="G6" s="360" t="str">
        <f>$M$11</f>
        <v>Куклин Игорь</v>
      </c>
      <c r="H6" s="361">
        <v>129</v>
      </c>
      <c r="I6" s="360" t="str">
        <f>$M$12</f>
        <v>Бурнаев Роман</v>
      </c>
      <c r="J6" s="362">
        <v>171</v>
      </c>
      <c r="K6" s="359"/>
      <c r="L6" s="426">
        <f t="shared" si="0"/>
        <v>2</v>
      </c>
      <c r="M6" s="427" t="s">
        <v>17</v>
      </c>
      <c r="N6" s="479" t="s">
        <v>82</v>
      </c>
      <c r="O6" s="428">
        <f>F5</f>
        <v>162</v>
      </c>
      <c r="P6" s="428">
        <f>H12</f>
        <v>165</v>
      </c>
      <c r="Q6" s="428">
        <f>J16</f>
        <v>169</v>
      </c>
      <c r="R6" s="429">
        <f>F48</f>
        <v>158</v>
      </c>
      <c r="S6" s="430">
        <f t="shared" ref="S6:S16" si="1">SUM(O6:R6)-MIN(O6:R6)</f>
        <v>496</v>
      </c>
      <c r="T6" s="442"/>
      <c r="U6" s="598">
        <f>(S6+(T6*3))/3</f>
        <v>165.33333333333334</v>
      </c>
      <c r="W6" s="587" t="s">
        <v>110</v>
      </c>
      <c r="X6" s="588" t="s">
        <v>78</v>
      </c>
      <c r="Y6" s="589">
        <v>193</v>
      </c>
    </row>
    <row r="7" spans="1:25" s="357" customFormat="1" hidden="1" outlineLevel="1" x14ac:dyDescent="0.2">
      <c r="B7" s="1338"/>
      <c r="C7" s="360" t="str">
        <f>$M$13</f>
        <v>Городилов Сергей</v>
      </c>
      <c r="D7" s="361">
        <v>156</v>
      </c>
      <c r="E7" s="360" t="str">
        <f>$M$14</f>
        <v>Тимохин Владимир</v>
      </c>
      <c r="F7" s="361">
        <v>138</v>
      </c>
      <c r="G7" s="360" t="str">
        <f>$M$15</f>
        <v>Гаврицков Владимир</v>
      </c>
      <c r="H7" s="361">
        <v>130</v>
      </c>
      <c r="I7" s="360" t="str">
        <f>$M$16</f>
        <v>Кравченко Оксана</v>
      </c>
      <c r="J7" s="373">
        <v>158</v>
      </c>
      <c r="K7" s="359"/>
      <c r="L7" s="426">
        <f t="shared" si="0"/>
        <v>3</v>
      </c>
      <c r="M7" s="432" t="s">
        <v>55</v>
      </c>
      <c r="N7" s="480" t="s">
        <v>83</v>
      </c>
      <c r="O7" s="428">
        <f>H5</f>
        <v>156</v>
      </c>
      <c r="P7" s="428">
        <f>J12</f>
        <v>152</v>
      </c>
      <c r="Q7" s="428">
        <f>D16</f>
        <v>163</v>
      </c>
      <c r="R7" s="429">
        <f>J48</f>
        <v>158</v>
      </c>
      <c r="S7" s="430">
        <f t="shared" si="1"/>
        <v>477</v>
      </c>
      <c r="T7" s="442">
        <v>8</v>
      </c>
      <c r="U7" s="598">
        <f t="shared" ref="U7:U12" si="2">(S7+(T7*3))/3</f>
        <v>167</v>
      </c>
      <c r="W7" s="587" t="s">
        <v>111</v>
      </c>
      <c r="X7" s="588" t="s">
        <v>15</v>
      </c>
      <c r="Y7" s="589">
        <v>188.33333333333334</v>
      </c>
    </row>
    <row r="8" spans="1:25" s="357" customFormat="1" ht="15" hidden="1" outlineLevel="1" thickBot="1" x14ac:dyDescent="0.25">
      <c r="B8" s="374"/>
      <c r="C8" s="359"/>
      <c r="D8" s="359"/>
      <c r="E8" s="359"/>
      <c r="F8" s="359"/>
      <c r="G8" s="359"/>
      <c r="H8" s="359"/>
      <c r="I8" s="359"/>
      <c r="J8" s="375"/>
      <c r="K8" s="359"/>
      <c r="L8" s="433">
        <f t="shared" si="0"/>
        <v>4</v>
      </c>
      <c r="M8" s="434" t="s">
        <v>59</v>
      </c>
      <c r="N8" s="481" t="s">
        <v>84</v>
      </c>
      <c r="O8" s="435">
        <f>J5</f>
        <v>154</v>
      </c>
      <c r="P8" s="435">
        <f>D12</f>
        <v>145</v>
      </c>
      <c r="Q8" s="435">
        <f>F16</f>
        <v>106</v>
      </c>
      <c r="R8" s="436">
        <f>H49</f>
        <v>108</v>
      </c>
      <c r="S8" s="437">
        <f t="shared" si="1"/>
        <v>407</v>
      </c>
      <c r="T8" s="443">
        <v>8</v>
      </c>
      <c r="U8" s="599">
        <f t="shared" si="2"/>
        <v>143.66666666666666</v>
      </c>
      <c r="W8" s="587" t="s">
        <v>112</v>
      </c>
      <c r="X8" s="588" t="s">
        <v>14</v>
      </c>
      <c r="Y8" s="589">
        <v>181</v>
      </c>
    </row>
    <row r="9" spans="1:25" s="357" customFormat="1" hidden="1" outlineLevel="1" x14ac:dyDescent="0.2">
      <c r="B9" s="1338">
        <v>2</v>
      </c>
      <c r="C9" s="376" t="s">
        <v>167</v>
      </c>
      <c r="D9" s="377" t="s">
        <v>92</v>
      </c>
      <c r="E9" s="376" t="s">
        <v>136</v>
      </c>
      <c r="F9" s="376" t="s">
        <v>92</v>
      </c>
      <c r="G9" s="376" t="s">
        <v>137</v>
      </c>
      <c r="H9" s="376" t="s">
        <v>92</v>
      </c>
      <c r="I9" s="376" t="s">
        <v>138</v>
      </c>
      <c r="J9" s="449" t="s">
        <v>92</v>
      </c>
      <c r="K9" s="359"/>
      <c r="L9" s="363">
        <f t="shared" si="0"/>
        <v>5</v>
      </c>
      <c r="M9" s="438" t="s">
        <v>12</v>
      </c>
      <c r="N9" s="482" t="s">
        <v>85</v>
      </c>
      <c r="O9" s="365">
        <f>D6</f>
        <v>136</v>
      </c>
      <c r="P9" s="365">
        <f>F10</f>
        <v>120</v>
      </c>
      <c r="Q9" s="365">
        <f>H17</f>
        <v>129</v>
      </c>
      <c r="R9" s="366">
        <f>H43</f>
        <v>140</v>
      </c>
      <c r="S9" s="367">
        <f t="shared" si="1"/>
        <v>405</v>
      </c>
      <c r="T9" s="444">
        <v>8</v>
      </c>
      <c r="U9" s="597">
        <f>(S9+(T9*3))/3</f>
        <v>143</v>
      </c>
      <c r="V9" s="378"/>
      <c r="W9" s="587" t="s">
        <v>113</v>
      </c>
      <c r="X9" s="588" t="s">
        <v>30</v>
      </c>
      <c r="Y9" s="589">
        <v>180.66666666666666</v>
      </c>
    </row>
    <row r="10" spans="1:25" s="378" customFormat="1" hidden="1" outlineLevel="1" x14ac:dyDescent="0.2">
      <c r="B10" s="1338"/>
      <c r="C10" s="360" t="str">
        <f>$M$12</f>
        <v>Бурнаев Роман</v>
      </c>
      <c r="D10" s="362">
        <v>184</v>
      </c>
      <c r="E10" s="360" t="str">
        <f>$M$9</f>
        <v>Чуруксаева Людмила</v>
      </c>
      <c r="F10" s="361">
        <v>120</v>
      </c>
      <c r="G10" s="360" t="str">
        <f>$M$10</f>
        <v>Захаров Андрей</v>
      </c>
      <c r="H10" s="361">
        <v>164</v>
      </c>
      <c r="I10" s="360" t="str">
        <f>$M$11</f>
        <v>Куклин Игорь</v>
      </c>
      <c r="J10" s="362">
        <v>143</v>
      </c>
      <c r="K10" s="380"/>
      <c r="L10" s="368">
        <f t="shared" si="0"/>
        <v>6</v>
      </c>
      <c r="M10" s="369" t="s">
        <v>56</v>
      </c>
      <c r="N10" s="483" t="s">
        <v>86</v>
      </c>
      <c r="O10" s="370">
        <f>F6</f>
        <v>168</v>
      </c>
      <c r="P10" s="370">
        <f>H10</f>
        <v>164</v>
      </c>
      <c r="Q10" s="370">
        <f>J17</f>
        <v>149</v>
      </c>
      <c r="R10" s="371">
        <f>F43</f>
        <v>195</v>
      </c>
      <c r="S10" s="372">
        <f t="shared" si="1"/>
        <v>527</v>
      </c>
      <c r="T10" s="445"/>
      <c r="U10" s="598">
        <f>(S10+(T10*3))/3</f>
        <v>175.66666666666666</v>
      </c>
      <c r="W10" s="587" t="s">
        <v>114</v>
      </c>
      <c r="X10" s="588" t="s">
        <v>56</v>
      </c>
      <c r="Y10" s="589">
        <v>175.66666666666666</v>
      </c>
    </row>
    <row r="11" spans="1:25" s="378" customFormat="1" hidden="1" outlineLevel="1" x14ac:dyDescent="0.2">
      <c r="B11" s="1338"/>
      <c r="C11" s="360" t="str">
        <f>$M$16</f>
        <v>Кравченко Оксана</v>
      </c>
      <c r="D11" s="373">
        <v>126</v>
      </c>
      <c r="E11" s="360" t="str">
        <f>$M$13</f>
        <v>Городилов Сергей</v>
      </c>
      <c r="F11" s="361">
        <v>166</v>
      </c>
      <c r="G11" s="360" t="str">
        <f>$M$14</f>
        <v>Тимохин Владимир</v>
      </c>
      <c r="H11" s="361">
        <v>161</v>
      </c>
      <c r="I11" s="360" t="str">
        <f>$M$15</f>
        <v>Гаврицков Владимир</v>
      </c>
      <c r="J11" s="362">
        <v>134</v>
      </c>
      <c r="K11" s="380"/>
      <c r="L11" s="368">
        <f t="shared" si="0"/>
        <v>7</v>
      </c>
      <c r="M11" s="369" t="s">
        <v>18</v>
      </c>
      <c r="N11" s="483" t="s">
        <v>87</v>
      </c>
      <c r="O11" s="370">
        <f>H6</f>
        <v>129</v>
      </c>
      <c r="P11" s="370">
        <f>J10</f>
        <v>143</v>
      </c>
      <c r="Q11" s="370">
        <f>D17</f>
        <v>191</v>
      </c>
      <c r="R11" s="371">
        <f>J43</f>
        <v>189</v>
      </c>
      <c r="S11" s="372">
        <f t="shared" si="1"/>
        <v>523</v>
      </c>
      <c r="T11" s="445"/>
      <c r="U11" s="598">
        <f t="shared" si="2"/>
        <v>174.33333333333334</v>
      </c>
      <c r="W11" s="587" t="s">
        <v>115</v>
      </c>
      <c r="X11" s="585" t="s">
        <v>18</v>
      </c>
      <c r="Y11" s="590">
        <v>174.33333333333334</v>
      </c>
    </row>
    <row r="12" spans="1:25" s="378" customFormat="1" ht="15" hidden="1" outlineLevel="1" thickBot="1" x14ac:dyDescent="0.25">
      <c r="B12" s="1338"/>
      <c r="C12" s="360" t="str">
        <f>$M$8</f>
        <v>Женихова Евгения</v>
      </c>
      <c r="D12" s="362">
        <v>145</v>
      </c>
      <c r="E12" s="360" t="str">
        <f>$M$5</f>
        <v>Эммерих Эдуард</v>
      </c>
      <c r="F12" s="361">
        <v>143</v>
      </c>
      <c r="G12" s="360" t="str">
        <f>$M$6</f>
        <v>Пушкарев Александр</v>
      </c>
      <c r="H12" s="361">
        <v>165</v>
      </c>
      <c r="I12" s="360" t="str">
        <f>$M$7</f>
        <v>Клюева Наталья</v>
      </c>
      <c r="J12" s="362">
        <v>152</v>
      </c>
      <c r="K12" s="380"/>
      <c r="L12" s="439">
        <f t="shared" si="0"/>
        <v>8</v>
      </c>
      <c r="M12" s="440" t="s">
        <v>148</v>
      </c>
      <c r="N12" s="484" t="s">
        <v>88</v>
      </c>
      <c r="O12" s="394">
        <f>J6</f>
        <v>171</v>
      </c>
      <c r="P12" s="394">
        <f>D10</f>
        <v>184</v>
      </c>
      <c r="Q12" s="394">
        <f>F17</f>
        <v>156</v>
      </c>
      <c r="R12" s="395">
        <v>0</v>
      </c>
      <c r="S12" s="396">
        <f t="shared" si="1"/>
        <v>511</v>
      </c>
      <c r="T12" s="446"/>
      <c r="U12" s="600">
        <f t="shared" si="2"/>
        <v>170.33333333333334</v>
      </c>
      <c r="V12" s="357"/>
      <c r="W12" s="587" t="s">
        <v>116</v>
      </c>
      <c r="X12" s="591" t="s">
        <v>52</v>
      </c>
      <c r="Y12" s="589">
        <v>172</v>
      </c>
    </row>
    <row r="13" spans="1:25" s="357" customFormat="1" hidden="1" outlineLevel="1" x14ac:dyDescent="0.2">
      <c r="B13" s="374"/>
      <c r="C13" s="359"/>
      <c r="D13" s="359"/>
      <c r="E13" s="359"/>
      <c r="F13" s="359"/>
      <c r="G13" s="359"/>
      <c r="H13" s="359"/>
      <c r="I13" s="359"/>
      <c r="J13" s="359"/>
      <c r="K13" s="359"/>
      <c r="L13" s="384">
        <f t="shared" si="0"/>
        <v>9</v>
      </c>
      <c r="M13" s="385" t="s">
        <v>134</v>
      </c>
      <c r="N13" s="485" t="s">
        <v>89</v>
      </c>
      <c r="O13" s="386">
        <f>D7</f>
        <v>156</v>
      </c>
      <c r="P13" s="386">
        <f>F11</f>
        <v>166</v>
      </c>
      <c r="Q13" s="386">
        <f>H15</f>
        <v>173</v>
      </c>
      <c r="R13" s="387">
        <v>0</v>
      </c>
      <c r="S13" s="388">
        <f t="shared" si="1"/>
        <v>495</v>
      </c>
      <c r="T13" s="447"/>
      <c r="U13" s="601">
        <f>(S13+(T13*3))/3</f>
        <v>165</v>
      </c>
      <c r="V13" s="378"/>
      <c r="W13" s="587" t="s">
        <v>117</v>
      </c>
      <c r="X13" s="588" t="s">
        <v>187</v>
      </c>
      <c r="Y13" s="592">
        <v>171.66666666666666</v>
      </c>
    </row>
    <row r="14" spans="1:25" s="378" customFormat="1" hidden="1" outlineLevel="1" x14ac:dyDescent="0.2">
      <c r="B14" s="1338">
        <v>3</v>
      </c>
      <c r="C14" s="376" t="s">
        <v>167</v>
      </c>
      <c r="D14" s="376" t="s">
        <v>92</v>
      </c>
      <c r="E14" s="376" t="s">
        <v>136</v>
      </c>
      <c r="F14" s="461" t="s">
        <v>92</v>
      </c>
      <c r="G14" s="376" t="s">
        <v>137</v>
      </c>
      <c r="H14" s="376" t="s">
        <v>92</v>
      </c>
      <c r="I14" s="376" t="s">
        <v>138</v>
      </c>
      <c r="J14" s="449" t="s">
        <v>92</v>
      </c>
      <c r="K14" s="380"/>
      <c r="L14" s="368">
        <f t="shared" si="0"/>
        <v>10</v>
      </c>
      <c r="M14" s="369" t="s">
        <v>75</v>
      </c>
      <c r="N14" s="483" t="s">
        <v>90</v>
      </c>
      <c r="O14" s="370">
        <f>F7</f>
        <v>138</v>
      </c>
      <c r="P14" s="370">
        <f>H11</f>
        <v>161</v>
      </c>
      <c r="Q14" s="370">
        <f>J15</f>
        <v>149</v>
      </c>
      <c r="R14" s="371">
        <v>0</v>
      </c>
      <c r="S14" s="372">
        <f t="shared" si="1"/>
        <v>448</v>
      </c>
      <c r="T14" s="445"/>
      <c r="U14" s="598">
        <f>(S14+(T14*3))/3</f>
        <v>149.33333333333334</v>
      </c>
      <c r="V14" s="357"/>
      <c r="W14" s="587" t="s">
        <v>118</v>
      </c>
      <c r="X14" s="588" t="s">
        <v>13</v>
      </c>
      <c r="Y14" s="589">
        <v>170.66666666666666</v>
      </c>
    </row>
    <row r="15" spans="1:25" s="357" customFormat="1" hidden="1" outlineLevel="1" x14ac:dyDescent="0.2">
      <c r="B15" s="1338"/>
      <c r="C15" s="360" t="str">
        <f>$M$15</f>
        <v>Гаврицков Владимир</v>
      </c>
      <c r="D15" s="361">
        <v>104</v>
      </c>
      <c r="E15" s="360" t="str">
        <f>$M$16</f>
        <v>Кравченко Оксана</v>
      </c>
      <c r="F15" s="462">
        <v>128</v>
      </c>
      <c r="G15" s="360" t="str">
        <f>$M$13</f>
        <v>Городилов Сергей</v>
      </c>
      <c r="H15" s="361">
        <v>173</v>
      </c>
      <c r="I15" s="360" t="str">
        <f>$M$14</f>
        <v>Тимохин Владимир</v>
      </c>
      <c r="J15" s="362">
        <v>149</v>
      </c>
      <c r="K15" s="359"/>
      <c r="L15" s="390">
        <f t="shared" si="0"/>
        <v>11</v>
      </c>
      <c r="M15" s="391" t="s">
        <v>60</v>
      </c>
      <c r="N15" s="486" t="s">
        <v>81</v>
      </c>
      <c r="O15" s="370">
        <f>H7</f>
        <v>130</v>
      </c>
      <c r="P15" s="370">
        <f>J11</f>
        <v>134</v>
      </c>
      <c r="Q15" s="370">
        <f>D15</f>
        <v>104</v>
      </c>
      <c r="R15" s="371">
        <f>D49</f>
        <v>140</v>
      </c>
      <c r="S15" s="372">
        <f t="shared" si="1"/>
        <v>404</v>
      </c>
      <c r="T15" s="445"/>
      <c r="U15" s="598">
        <f>(S15+(T15*3))/3</f>
        <v>134.66666666666666</v>
      </c>
      <c r="V15" s="378"/>
      <c r="W15" s="587" t="s">
        <v>119</v>
      </c>
      <c r="X15" s="593" t="s">
        <v>148</v>
      </c>
      <c r="Y15" s="589">
        <v>170.33333333333334</v>
      </c>
    </row>
    <row r="16" spans="1:25" s="378" customFormat="1" ht="15" hidden="1" outlineLevel="1" thickBot="1" x14ac:dyDescent="0.25">
      <c r="B16" s="1338"/>
      <c r="C16" s="360" t="str">
        <f>$M$7</f>
        <v>Клюева Наталья</v>
      </c>
      <c r="D16" s="361">
        <v>163</v>
      </c>
      <c r="E16" s="360" t="str">
        <f>$M$8</f>
        <v>Женихова Евгения</v>
      </c>
      <c r="F16" s="463">
        <v>106</v>
      </c>
      <c r="G16" s="360" t="str">
        <f>$M$5</f>
        <v>Эммерих Эдуард</v>
      </c>
      <c r="H16" s="361">
        <v>173</v>
      </c>
      <c r="I16" s="360" t="str">
        <f>$M$6</f>
        <v>Пушкарев Александр</v>
      </c>
      <c r="J16" s="362">
        <v>169</v>
      </c>
      <c r="K16" s="380"/>
      <c r="L16" s="392">
        <f t="shared" si="0"/>
        <v>12</v>
      </c>
      <c r="M16" s="418" t="s">
        <v>19</v>
      </c>
      <c r="N16" s="487" t="s">
        <v>91</v>
      </c>
      <c r="O16" s="394">
        <f>J7</f>
        <v>158</v>
      </c>
      <c r="P16" s="394">
        <f>D11</f>
        <v>126</v>
      </c>
      <c r="Q16" s="394">
        <f>F15</f>
        <v>128</v>
      </c>
      <c r="R16" s="395">
        <f>D48</f>
        <v>135</v>
      </c>
      <c r="S16" s="396">
        <f t="shared" si="1"/>
        <v>421</v>
      </c>
      <c r="T16" s="446">
        <v>8</v>
      </c>
      <c r="U16" s="600">
        <f>(S16+(T16*3))/3</f>
        <v>148.33333333333334</v>
      </c>
      <c r="V16" s="357"/>
      <c r="W16" s="587" t="s">
        <v>120</v>
      </c>
      <c r="X16" s="591" t="s">
        <v>172</v>
      </c>
      <c r="Y16" s="589">
        <v>167.33333333333334</v>
      </c>
    </row>
    <row r="17" spans="2:26" s="357" customFormat="1" ht="15" hidden="1" outlineLevel="1" thickBot="1" x14ac:dyDescent="0.25">
      <c r="B17" s="1339"/>
      <c r="C17" s="450" t="str">
        <f>$M$11</f>
        <v>Куклин Игорь</v>
      </c>
      <c r="D17" s="451">
        <v>191</v>
      </c>
      <c r="E17" s="450" t="str">
        <f>$M$12</f>
        <v>Бурнаев Роман</v>
      </c>
      <c r="F17" s="464">
        <v>156</v>
      </c>
      <c r="G17" s="450" t="str">
        <f>$M$9</f>
        <v>Чуруксаева Людмила</v>
      </c>
      <c r="H17" s="451">
        <v>129</v>
      </c>
      <c r="I17" s="450" t="str">
        <f>$M$10</f>
        <v>Захаров Андрей</v>
      </c>
      <c r="J17" s="452">
        <v>149</v>
      </c>
      <c r="K17" s="380"/>
      <c r="L17" s="407"/>
      <c r="M17" s="359"/>
      <c r="N17" s="488"/>
      <c r="O17" s="359"/>
      <c r="P17" s="359"/>
      <c r="Q17" s="359"/>
      <c r="R17" s="359"/>
      <c r="S17" s="359"/>
      <c r="T17" s="359"/>
      <c r="U17" s="375"/>
      <c r="W17" s="587" t="s">
        <v>121</v>
      </c>
      <c r="X17" s="588" t="s">
        <v>55</v>
      </c>
      <c r="Y17" s="592">
        <v>167</v>
      </c>
    </row>
    <row r="18" spans="2:26" s="357" customFormat="1" ht="15.75" hidden="1" outlineLevel="1" thickTop="1" thickBot="1" x14ac:dyDescent="0.25">
      <c r="B18" s="602"/>
      <c r="C18" s="359"/>
      <c r="D18" s="359"/>
      <c r="E18" s="359"/>
      <c r="F18" s="359"/>
      <c r="G18" s="359"/>
      <c r="H18" s="359"/>
      <c r="I18" s="359"/>
      <c r="J18" s="359"/>
      <c r="K18" s="380"/>
      <c r="L18" s="407"/>
      <c r="M18" s="359"/>
      <c r="N18" s="488"/>
      <c r="O18" s="359"/>
      <c r="P18" s="359"/>
      <c r="Q18" s="359"/>
      <c r="R18" s="359"/>
      <c r="S18" s="359"/>
      <c r="T18" s="359"/>
      <c r="U18" s="375"/>
      <c r="W18" s="587" t="s">
        <v>122</v>
      </c>
      <c r="X18" s="588" t="s">
        <v>77</v>
      </c>
      <c r="Y18" s="589">
        <v>166.33333333333334</v>
      </c>
    </row>
    <row r="19" spans="2:26" s="357" customFormat="1" ht="15.75" hidden="1" outlineLevel="1" thickTop="1" thickBot="1" x14ac:dyDescent="0.25">
      <c r="B19" s="1333" t="s">
        <v>190</v>
      </c>
      <c r="C19" s="1334"/>
      <c r="D19" s="1334"/>
      <c r="E19" s="1334"/>
      <c r="F19" s="1334"/>
      <c r="G19" s="1334"/>
      <c r="H19" s="1334"/>
      <c r="I19" s="1334"/>
      <c r="J19" s="1335"/>
      <c r="K19" s="380"/>
      <c r="L19" s="1336" t="s">
        <v>158</v>
      </c>
      <c r="M19" s="1346" t="s">
        <v>168</v>
      </c>
      <c r="N19" s="1347"/>
      <c r="O19" s="1347"/>
      <c r="P19" s="1347"/>
      <c r="Q19" s="1347"/>
      <c r="R19" s="1347"/>
      <c r="S19" s="1347"/>
      <c r="T19" s="1348"/>
      <c r="U19" s="1349" t="s">
        <v>0</v>
      </c>
      <c r="W19" s="587" t="s">
        <v>123</v>
      </c>
      <c r="X19" s="591" t="s">
        <v>17</v>
      </c>
      <c r="Y19" s="592">
        <v>165.33333333333334</v>
      </c>
    </row>
    <row r="20" spans="2:26" s="501" customFormat="1" ht="15" hidden="1" outlineLevel="1" thickBot="1" x14ac:dyDescent="0.25">
      <c r="B20" s="1341">
        <v>1</v>
      </c>
      <c r="C20" s="502" t="s">
        <v>135</v>
      </c>
      <c r="D20" s="502" t="s">
        <v>92</v>
      </c>
      <c r="E20" s="502" t="s">
        <v>136</v>
      </c>
      <c r="F20" s="502" t="s">
        <v>92</v>
      </c>
      <c r="G20" s="502" t="s">
        <v>137</v>
      </c>
      <c r="H20" s="502" t="s">
        <v>92</v>
      </c>
      <c r="I20" s="502" t="s">
        <v>138</v>
      </c>
      <c r="J20" s="358" t="s">
        <v>92</v>
      </c>
      <c r="K20" s="504"/>
      <c r="L20" s="1337"/>
      <c r="M20" s="493" t="s">
        <v>66</v>
      </c>
      <c r="N20" s="494" t="s">
        <v>146</v>
      </c>
      <c r="O20" s="495" t="s">
        <v>2</v>
      </c>
      <c r="P20" s="495" t="s">
        <v>3</v>
      </c>
      <c r="Q20" s="495" t="s">
        <v>4</v>
      </c>
      <c r="R20" s="496" t="s">
        <v>104</v>
      </c>
      <c r="S20" s="497" t="s">
        <v>67</v>
      </c>
      <c r="T20" s="498" t="s">
        <v>97</v>
      </c>
      <c r="U20" s="1350"/>
      <c r="W20" s="594" t="s">
        <v>124</v>
      </c>
      <c r="X20" s="595" t="s">
        <v>134</v>
      </c>
      <c r="Y20" s="596">
        <v>165</v>
      </c>
    </row>
    <row r="21" spans="2:26" s="357" customFormat="1" hidden="1" outlineLevel="1" x14ac:dyDescent="0.2">
      <c r="B21" s="1338"/>
      <c r="C21" s="360" t="str">
        <f>$M$21</f>
        <v>Ермолаев Кирилл</v>
      </c>
      <c r="D21" s="361">
        <v>189</v>
      </c>
      <c r="E21" s="360" t="str">
        <f>$M$22</f>
        <v>Постоенко Андрей</v>
      </c>
      <c r="F21" s="361">
        <v>171</v>
      </c>
      <c r="G21" s="360" t="str">
        <f>$M$23</f>
        <v>Демидов Кирилл</v>
      </c>
      <c r="H21" s="361">
        <v>134</v>
      </c>
      <c r="I21" s="360" t="str">
        <f>$M$24</f>
        <v>Карунас Антон</v>
      </c>
      <c r="J21" s="362">
        <v>227</v>
      </c>
      <c r="K21" s="380"/>
      <c r="L21" s="363">
        <f t="shared" ref="L21:L32" si="3">L20+1</f>
        <v>1</v>
      </c>
      <c r="M21" s="364" t="s">
        <v>52</v>
      </c>
      <c r="N21" s="482" t="s">
        <v>80</v>
      </c>
      <c r="O21" s="365">
        <f>D21</f>
        <v>189</v>
      </c>
      <c r="P21" s="365">
        <f>F28</f>
        <v>143</v>
      </c>
      <c r="Q21" s="365">
        <f>H32</f>
        <v>184</v>
      </c>
      <c r="R21" s="423">
        <v>0</v>
      </c>
      <c r="S21" s="424">
        <f>SUM(O21:R21)-MIN(O21:R21)</f>
        <v>516</v>
      </c>
      <c r="T21" s="441"/>
      <c r="U21" s="597">
        <f t="shared" ref="U21:U32" si="4">(S21+(T21*3))/3</f>
        <v>172</v>
      </c>
      <c r="W21" s="467" t="s">
        <v>125</v>
      </c>
      <c r="X21" s="499" t="s">
        <v>171</v>
      </c>
      <c r="Y21" s="500">
        <v>162.33333333333334</v>
      </c>
    </row>
    <row r="22" spans="2:26" s="357" customFormat="1" hidden="1" outlineLevel="1" x14ac:dyDescent="0.2">
      <c r="B22" s="1338"/>
      <c r="C22" s="360" t="str">
        <f>$M$25</f>
        <v>Cинякова Ирина</v>
      </c>
      <c r="D22" s="361">
        <v>148</v>
      </c>
      <c r="E22" s="360" t="str">
        <f>$M$26</f>
        <v>Гамов Евгений</v>
      </c>
      <c r="F22" s="361">
        <v>195</v>
      </c>
      <c r="G22" s="360" t="str">
        <f>$M$27</f>
        <v>Дикушникова Ольга</v>
      </c>
      <c r="H22" s="361">
        <v>208</v>
      </c>
      <c r="I22" s="360" t="str">
        <f>$M$28</f>
        <v>Левченко Алексей</v>
      </c>
      <c r="J22" s="362">
        <v>179</v>
      </c>
      <c r="K22" s="380"/>
      <c r="L22" s="368">
        <f t="shared" si="3"/>
        <v>2</v>
      </c>
      <c r="M22" s="369" t="s">
        <v>78</v>
      </c>
      <c r="N22" s="483" t="s">
        <v>82</v>
      </c>
      <c r="O22" s="370">
        <f>F21</f>
        <v>171</v>
      </c>
      <c r="P22" s="370">
        <f>H28</f>
        <v>237</v>
      </c>
      <c r="Q22" s="370">
        <f>J32</f>
        <v>171</v>
      </c>
      <c r="R22" s="429">
        <v>0</v>
      </c>
      <c r="S22" s="430">
        <f t="shared" ref="S22:S32" si="5">SUM(O22:R22)-MIN(O22:R22)</f>
        <v>579</v>
      </c>
      <c r="T22" s="442"/>
      <c r="U22" s="598">
        <f t="shared" si="4"/>
        <v>193</v>
      </c>
      <c r="W22" s="468" t="s">
        <v>126</v>
      </c>
      <c r="X22" s="465" t="s">
        <v>74</v>
      </c>
      <c r="Y22" s="490">
        <v>158</v>
      </c>
    </row>
    <row r="23" spans="2:26" s="357" customFormat="1" hidden="1" outlineLevel="1" x14ac:dyDescent="0.2">
      <c r="B23" s="1338"/>
      <c r="C23" s="360" t="str">
        <f>$M$29</f>
        <v>Шенцев Сергей</v>
      </c>
      <c r="D23" s="361">
        <v>177</v>
      </c>
      <c r="E23" s="360" t="str">
        <f>$M$30</f>
        <v>Тулина Мария</v>
      </c>
      <c r="F23" s="361">
        <v>138</v>
      </c>
      <c r="G23" s="360" t="str">
        <f>$M$31</f>
        <v>Оловянникова Елена</v>
      </c>
      <c r="H23" s="361">
        <v>141</v>
      </c>
      <c r="I23" s="360" t="str">
        <f>$M$32</f>
        <v>Cитников Алексей</v>
      </c>
      <c r="J23" s="373">
        <v>131</v>
      </c>
      <c r="K23" s="380"/>
      <c r="L23" s="368">
        <f t="shared" si="3"/>
        <v>3</v>
      </c>
      <c r="M23" s="369" t="s">
        <v>149</v>
      </c>
      <c r="N23" s="483" t="s">
        <v>83</v>
      </c>
      <c r="O23" s="370">
        <f>H21</f>
        <v>134</v>
      </c>
      <c r="P23" s="370">
        <f>J28</f>
        <v>136</v>
      </c>
      <c r="Q23" s="370">
        <f>D32</f>
        <v>131</v>
      </c>
      <c r="R23" s="429">
        <v>0</v>
      </c>
      <c r="S23" s="430">
        <f t="shared" si="5"/>
        <v>401</v>
      </c>
      <c r="T23" s="442"/>
      <c r="U23" s="598">
        <f t="shared" si="4"/>
        <v>133.66666666666666</v>
      </c>
      <c r="W23" s="468" t="s">
        <v>127</v>
      </c>
      <c r="X23" s="454" t="s">
        <v>48</v>
      </c>
      <c r="Y23" s="491">
        <v>156</v>
      </c>
    </row>
    <row r="24" spans="2:26" s="357" customFormat="1" ht="15" hidden="1" outlineLevel="1" thickBot="1" x14ac:dyDescent="0.25">
      <c r="B24" s="374"/>
      <c r="C24" s="359"/>
      <c r="D24" s="359"/>
      <c r="E24" s="359"/>
      <c r="F24" s="359"/>
      <c r="G24" s="359"/>
      <c r="H24" s="359"/>
      <c r="I24" s="359"/>
      <c r="J24" s="375"/>
      <c r="K24" s="380"/>
      <c r="L24" s="439">
        <f t="shared" si="3"/>
        <v>4</v>
      </c>
      <c r="M24" s="440" t="s">
        <v>77</v>
      </c>
      <c r="N24" s="484" t="s">
        <v>84</v>
      </c>
      <c r="O24" s="394">
        <f>J21</f>
        <v>227</v>
      </c>
      <c r="P24" s="394">
        <f>D28</f>
        <v>139</v>
      </c>
      <c r="Q24" s="394">
        <f>F32</f>
        <v>118</v>
      </c>
      <c r="R24" s="436">
        <f>J49</f>
        <v>133</v>
      </c>
      <c r="S24" s="437">
        <f t="shared" si="5"/>
        <v>499</v>
      </c>
      <c r="T24" s="448"/>
      <c r="U24" s="600">
        <f t="shared" si="4"/>
        <v>166.33333333333334</v>
      </c>
      <c r="W24" s="468" t="s">
        <v>128</v>
      </c>
      <c r="X24" s="455" t="s">
        <v>75</v>
      </c>
      <c r="Y24" s="491">
        <v>149.33333333333334</v>
      </c>
    </row>
    <row r="25" spans="2:26" s="357" customFormat="1" hidden="1" outlineLevel="1" x14ac:dyDescent="0.2">
      <c r="B25" s="1338">
        <v>2</v>
      </c>
      <c r="C25" s="376" t="s">
        <v>135</v>
      </c>
      <c r="D25" s="376" t="s">
        <v>92</v>
      </c>
      <c r="E25" s="376" t="s">
        <v>136</v>
      </c>
      <c r="F25" s="376" t="s">
        <v>92</v>
      </c>
      <c r="G25" s="376" t="s">
        <v>137</v>
      </c>
      <c r="H25" s="376" t="s">
        <v>92</v>
      </c>
      <c r="I25" s="376" t="s">
        <v>138</v>
      </c>
      <c r="J25" s="377" t="s">
        <v>92</v>
      </c>
      <c r="K25" s="380"/>
      <c r="L25" s="363">
        <f t="shared" si="3"/>
        <v>5</v>
      </c>
      <c r="M25" s="438" t="s">
        <v>172</v>
      </c>
      <c r="N25" s="482" t="s">
        <v>85</v>
      </c>
      <c r="O25" s="365">
        <f>D22</f>
        <v>148</v>
      </c>
      <c r="P25" s="365">
        <f>F26</f>
        <v>124</v>
      </c>
      <c r="Q25" s="365">
        <f>H33</f>
        <v>156</v>
      </c>
      <c r="R25" s="366">
        <f>F49</f>
        <v>174</v>
      </c>
      <c r="S25" s="367">
        <f t="shared" si="5"/>
        <v>478</v>
      </c>
      <c r="T25" s="444">
        <v>8</v>
      </c>
      <c r="U25" s="597">
        <f t="shared" si="4"/>
        <v>167.33333333333334</v>
      </c>
      <c r="V25" s="378"/>
      <c r="W25" s="468" t="s">
        <v>161</v>
      </c>
      <c r="X25" s="455" t="s">
        <v>19</v>
      </c>
      <c r="Y25" s="490">
        <v>148.33333333333334</v>
      </c>
    </row>
    <row r="26" spans="2:26" s="378" customFormat="1" hidden="1" outlineLevel="1" x14ac:dyDescent="0.2">
      <c r="B26" s="1338"/>
      <c r="C26" s="360" t="str">
        <f>$M$28</f>
        <v>Левченко Алексей</v>
      </c>
      <c r="D26" s="361">
        <v>156</v>
      </c>
      <c r="E26" s="453" t="str">
        <f>$M$25</f>
        <v>Cинякова Ирина</v>
      </c>
      <c r="F26" s="361">
        <v>124</v>
      </c>
      <c r="G26" s="360" t="str">
        <f>$M$26</f>
        <v>Гамов Евгений</v>
      </c>
      <c r="H26" s="361">
        <v>166</v>
      </c>
      <c r="I26" s="360" t="str">
        <f>$M$27</f>
        <v>Дикушникова Ольга</v>
      </c>
      <c r="J26" s="362">
        <v>138</v>
      </c>
      <c r="K26" s="380"/>
      <c r="L26" s="368">
        <f t="shared" si="3"/>
        <v>6</v>
      </c>
      <c r="M26" s="369" t="s">
        <v>30</v>
      </c>
      <c r="N26" s="483" t="s">
        <v>86</v>
      </c>
      <c r="O26" s="370">
        <f>F22</f>
        <v>195</v>
      </c>
      <c r="P26" s="370">
        <f>H26</f>
        <v>166</v>
      </c>
      <c r="Q26" s="370">
        <f>J33</f>
        <v>181</v>
      </c>
      <c r="R26" s="371">
        <v>0</v>
      </c>
      <c r="S26" s="372">
        <f t="shared" si="5"/>
        <v>542</v>
      </c>
      <c r="T26" s="445"/>
      <c r="U26" s="598">
        <f t="shared" si="4"/>
        <v>180.66666666666666</v>
      </c>
      <c r="W26" s="468" t="s">
        <v>162</v>
      </c>
      <c r="X26" s="460" t="s">
        <v>189</v>
      </c>
      <c r="Y26" s="491">
        <v>148</v>
      </c>
    </row>
    <row r="27" spans="2:26" s="378" customFormat="1" hidden="1" outlineLevel="1" x14ac:dyDescent="0.2">
      <c r="B27" s="1338"/>
      <c r="C27" s="360" t="str">
        <f>$M$32</f>
        <v>Cитников Алексей</v>
      </c>
      <c r="D27" s="379">
        <v>169</v>
      </c>
      <c r="E27" s="453" t="str">
        <f>$M$29</f>
        <v>Шенцев Сергей</v>
      </c>
      <c r="F27" s="361">
        <v>114</v>
      </c>
      <c r="G27" s="360" t="str">
        <f>$M$30</f>
        <v>Тулина Мария</v>
      </c>
      <c r="H27" s="361">
        <v>101</v>
      </c>
      <c r="I27" s="360" t="str">
        <f>$M$31</f>
        <v>Оловянникова Елена</v>
      </c>
      <c r="J27" s="362">
        <v>177</v>
      </c>
      <c r="K27" s="380"/>
      <c r="L27" s="368">
        <f t="shared" si="3"/>
        <v>7</v>
      </c>
      <c r="M27" s="417" t="s">
        <v>14</v>
      </c>
      <c r="N27" s="483" t="s">
        <v>87</v>
      </c>
      <c r="O27" s="370">
        <f>H22</f>
        <v>208</v>
      </c>
      <c r="P27" s="370">
        <f>J26</f>
        <v>138</v>
      </c>
      <c r="Q27" s="370">
        <f>D33</f>
        <v>173</v>
      </c>
      <c r="R27" s="371">
        <v>0</v>
      </c>
      <c r="S27" s="372">
        <f t="shared" si="5"/>
        <v>519</v>
      </c>
      <c r="T27" s="445">
        <v>8</v>
      </c>
      <c r="U27" s="598">
        <f t="shared" si="4"/>
        <v>181</v>
      </c>
      <c r="W27" s="468" t="s">
        <v>163</v>
      </c>
      <c r="X27" s="455" t="s">
        <v>59</v>
      </c>
      <c r="Y27" s="490">
        <v>143.66666666666666</v>
      </c>
    </row>
    <row r="28" spans="2:26" s="378" customFormat="1" ht="15" hidden="1" outlineLevel="1" thickBot="1" x14ac:dyDescent="0.25">
      <c r="B28" s="1338"/>
      <c r="C28" s="360" t="str">
        <f>$M$24</f>
        <v>Карунас Антон</v>
      </c>
      <c r="D28" s="361">
        <v>139</v>
      </c>
      <c r="E28" s="453" t="str">
        <f>$M$21</f>
        <v>Ермолаев Кирилл</v>
      </c>
      <c r="F28" s="361">
        <v>143</v>
      </c>
      <c r="G28" s="360" t="str">
        <f>$M$22</f>
        <v>Постоенко Андрей</v>
      </c>
      <c r="H28" s="361">
        <v>237</v>
      </c>
      <c r="I28" s="360" t="str">
        <f>$M$23</f>
        <v>Демидов Кирилл</v>
      </c>
      <c r="J28" s="362">
        <v>136</v>
      </c>
      <c r="K28" s="380"/>
      <c r="L28" s="439">
        <f t="shared" si="3"/>
        <v>8</v>
      </c>
      <c r="M28" s="440" t="s">
        <v>74</v>
      </c>
      <c r="N28" s="484" t="s">
        <v>88</v>
      </c>
      <c r="O28" s="394">
        <f>J22</f>
        <v>179</v>
      </c>
      <c r="P28" s="394">
        <f>D26</f>
        <v>156</v>
      </c>
      <c r="Q28" s="394">
        <f>F33</f>
        <v>139</v>
      </c>
      <c r="R28" s="395">
        <f>H44</f>
        <v>126</v>
      </c>
      <c r="S28" s="396">
        <f t="shared" si="5"/>
        <v>474</v>
      </c>
      <c r="T28" s="446"/>
      <c r="U28" s="600">
        <f t="shared" si="4"/>
        <v>158</v>
      </c>
      <c r="V28" s="357"/>
      <c r="W28" s="468" t="s">
        <v>164</v>
      </c>
      <c r="X28" s="455" t="s">
        <v>150</v>
      </c>
      <c r="Y28" s="490">
        <v>141.33333333333334</v>
      </c>
      <c r="Z28" s="357"/>
    </row>
    <row r="29" spans="2:26" s="357" customFormat="1" hidden="1" outlineLevel="1" x14ac:dyDescent="0.2">
      <c r="B29" s="374"/>
      <c r="C29" s="359"/>
      <c r="D29" s="359"/>
      <c r="E29" s="359"/>
      <c r="F29" s="359"/>
      <c r="G29" s="359"/>
      <c r="H29" s="359"/>
      <c r="I29" s="359"/>
      <c r="J29" s="375"/>
      <c r="K29" s="380"/>
      <c r="L29" s="384">
        <f t="shared" si="3"/>
        <v>9</v>
      </c>
      <c r="M29" s="385" t="s">
        <v>15</v>
      </c>
      <c r="N29" s="485" t="s">
        <v>89</v>
      </c>
      <c r="O29" s="386">
        <f>D23</f>
        <v>177</v>
      </c>
      <c r="P29" s="386">
        <f>F27</f>
        <v>114</v>
      </c>
      <c r="Q29" s="386">
        <f>H31</f>
        <v>195</v>
      </c>
      <c r="R29" s="387">
        <f>H48</f>
        <v>193</v>
      </c>
      <c r="S29" s="388">
        <f t="shared" si="5"/>
        <v>565</v>
      </c>
      <c r="T29" s="447"/>
      <c r="U29" s="601">
        <f t="shared" si="4"/>
        <v>188.33333333333334</v>
      </c>
      <c r="V29" s="378"/>
      <c r="W29" s="468" t="s">
        <v>165</v>
      </c>
      <c r="X29" s="455" t="s">
        <v>12</v>
      </c>
      <c r="Y29" s="491">
        <v>143</v>
      </c>
      <c r="Z29" s="378"/>
    </row>
    <row r="30" spans="2:26" s="378" customFormat="1" hidden="1" outlineLevel="1" x14ac:dyDescent="0.2">
      <c r="B30" s="1338">
        <v>3</v>
      </c>
      <c r="C30" s="376" t="s">
        <v>135</v>
      </c>
      <c r="D30" s="376" t="s">
        <v>92</v>
      </c>
      <c r="E30" s="376" t="s">
        <v>136</v>
      </c>
      <c r="F30" s="376" t="s">
        <v>92</v>
      </c>
      <c r="G30" s="376" t="s">
        <v>137</v>
      </c>
      <c r="H30" s="376" t="s">
        <v>92</v>
      </c>
      <c r="I30" s="376" t="s">
        <v>138</v>
      </c>
      <c r="J30" s="377" t="s">
        <v>92</v>
      </c>
      <c r="K30" s="380"/>
      <c r="L30" s="368">
        <f t="shared" si="3"/>
        <v>10</v>
      </c>
      <c r="M30" s="417" t="s">
        <v>150</v>
      </c>
      <c r="N30" s="483" t="s">
        <v>90</v>
      </c>
      <c r="O30" s="370">
        <f>F23</f>
        <v>138</v>
      </c>
      <c r="P30" s="370">
        <f>H27</f>
        <v>101</v>
      </c>
      <c r="Q30" s="370">
        <f>J31</f>
        <v>131</v>
      </c>
      <c r="R30" s="371">
        <f>D43</f>
        <v>131</v>
      </c>
      <c r="S30" s="372">
        <f t="shared" si="5"/>
        <v>400</v>
      </c>
      <c r="T30" s="445">
        <v>8</v>
      </c>
      <c r="U30" s="598">
        <f t="shared" si="4"/>
        <v>141.33333333333334</v>
      </c>
      <c r="V30" s="357"/>
      <c r="W30" s="468" t="s">
        <v>166</v>
      </c>
      <c r="X30" s="460" t="s">
        <v>60</v>
      </c>
      <c r="Y30" s="490">
        <v>134.66666666666666</v>
      </c>
      <c r="Z30" s="357"/>
    </row>
    <row r="31" spans="2:26" s="357" customFormat="1" ht="15" hidden="1" outlineLevel="1" thickBot="1" x14ac:dyDescent="0.25">
      <c r="B31" s="1338"/>
      <c r="C31" s="360" t="str">
        <f>$M$31</f>
        <v>Оловянникова Елена</v>
      </c>
      <c r="D31" s="361">
        <v>170</v>
      </c>
      <c r="E31" s="360" t="str">
        <f>$M$32</f>
        <v>Cитников Алексей</v>
      </c>
      <c r="F31" s="379">
        <v>172</v>
      </c>
      <c r="G31" s="360" t="str">
        <f>$M$29</f>
        <v>Шенцев Сергей</v>
      </c>
      <c r="H31" s="361">
        <v>195</v>
      </c>
      <c r="I31" s="360" t="str">
        <f>$M$30</f>
        <v>Тулина Мария</v>
      </c>
      <c r="J31" s="362">
        <v>131</v>
      </c>
      <c r="K31" s="359"/>
      <c r="L31" s="390">
        <f t="shared" si="3"/>
        <v>11</v>
      </c>
      <c r="M31" s="419" t="s">
        <v>13</v>
      </c>
      <c r="N31" s="486" t="s">
        <v>81</v>
      </c>
      <c r="O31" s="370">
        <f>H23</f>
        <v>141</v>
      </c>
      <c r="P31" s="370">
        <f>J27</f>
        <v>177</v>
      </c>
      <c r="Q31" s="370">
        <f>D31</f>
        <v>170</v>
      </c>
      <c r="R31" s="371">
        <v>0</v>
      </c>
      <c r="S31" s="372">
        <f t="shared" si="5"/>
        <v>488</v>
      </c>
      <c r="T31" s="445">
        <v>8</v>
      </c>
      <c r="U31" s="598">
        <f t="shared" si="4"/>
        <v>170.66666666666666</v>
      </c>
      <c r="V31" s="378"/>
      <c r="W31" s="469" t="s">
        <v>169</v>
      </c>
      <c r="X31" s="470" t="s">
        <v>149</v>
      </c>
      <c r="Y31" s="492">
        <v>133.66666666666666</v>
      </c>
      <c r="Z31" s="378"/>
    </row>
    <row r="32" spans="2:26" s="378" customFormat="1" ht="15" hidden="1" outlineLevel="1" thickBot="1" x14ac:dyDescent="0.25">
      <c r="B32" s="1338"/>
      <c r="C32" s="360" t="str">
        <f>$M$23</f>
        <v>Демидов Кирилл</v>
      </c>
      <c r="D32" s="361">
        <v>131</v>
      </c>
      <c r="E32" s="360" t="str">
        <f>$M$24</f>
        <v>Карунас Антон</v>
      </c>
      <c r="F32" s="361">
        <v>118</v>
      </c>
      <c r="G32" s="360" t="str">
        <f>$M$21</f>
        <v>Ермолаев Кирилл</v>
      </c>
      <c r="H32" s="361">
        <v>184</v>
      </c>
      <c r="I32" s="360" t="str">
        <f>$M$22</f>
        <v>Постоенко Андрей</v>
      </c>
      <c r="J32" s="362">
        <v>171</v>
      </c>
      <c r="K32" s="380"/>
      <c r="L32" s="392">
        <f t="shared" si="3"/>
        <v>12</v>
      </c>
      <c r="M32" s="393" t="s">
        <v>187</v>
      </c>
      <c r="N32" s="487" t="s">
        <v>91</v>
      </c>
      <c r="O32" s="394">
        <f>J23</f>
        <v>131</v>
      </c>
      <c r="P32" s="394">
        <f>D27</f>
        <v>169</v>
      </c>
      <c r="Q32" s="394">
        <f>F31</f>
        <v>172</v>
      </c>
      <c r="R32" s="395">
        <f>D44</f>
        <v>174</v>
      </c>
      <c r="S32" s="396">
        <f t="shared" si="5"/>
        <v>515</v>
      </c>
      <c r="T32" s="446"/>
      <c r="U32" s="600">
        <f t="shared" si="4"/>
        <v>171.66666666666666</v>
      </c>
      <c r="V32" s="357"/>
      <c r="W32" s="357"/>
      <c r="Z32" s="357"/>
    </row>
    <row r="33" spans="2:26" s="378" customFormat="1" ht="15" hidden="1" outlineLevel="1" thickBot="1" x14ac:dyDescent="0.25">
      <c r="B33" s="1339"/>
      <c r="C33" s="381" t="str">
        <f>$M$27</f>
        <v>Дикушникова Ольга</v>
      </c>
      <c r="D33" s="382">
        <v>173</v>
      </c>
      <c r="E33" s="381" t="str">
        <f>$M$28</f>
        <v>Левченко Алексей</v>
      </c>
      <c r="F33" s="382">
        <v>139</v>
      </c>
      <c r="G33" s="381" t="str">
        <f>$M$25</f>
        <v>Cинякова Ирина</v>
      </c>
      <c r="H33" s="382">
        <v>156</v>
      </c>
      <c r="I33" s="381" t="str">
        <f>$M$26</f>
        <v>Гамов Евгений</v>
      </c>
      <c r="J33" s="383">
        <v>181</v>
      </c>
      <c r="K33" s="411"/>
      <c r="L33" s="411"/>
      <c r="M33" s="411"/>
      <c r="N33" s="489"/>
      <c r="O33" s="411"/>
      <c r="P33" s="411"/>
      <c r="Q33" s="411"/>
      <c r="R33" s="411"/>
      <c r="S33" s="411"/>
      <c r="T33" s="411"/>
      <c r="U33" s="603"/>
      <c r="V33" s="411"/>
      <c r="W33" s="411"/>
      <c r="Z33" s="411"/>
    </row>
    <row r="34" spans="2:26" s="416" customFormat="1" ht="15.75" hidden="1" outlineLevel="1" thickTop="1" thickBot="1" x14ac:dyDescent="0.25">
      <c r="B34" s="604"/>
      <c r="C34" s="410"/>
      <c r="D34" s="410"/>
      <c r="E34" s="410"/>
      <c r="F34" s="410"/>
      <c r="G34" s="410"/>
      <c r="H34" s="410"/>
      <c r="I34" s="410"/>
      <c r="J34" s="410"/>
      <c r="K34" s="411"/>
      <c r="L34" s="411"/>
      <c r="M34" s="411"/>
      <c r="N34" s="489"/>
      <c r="O34" s="411"/>
      <c r="P34" s="411"/>
      <c r="Q34" s="411"/>
      <c r="R34" s="411"/>
      <c r="S34" s="411"/>
      <c r="T34" s="411"/>
      <c r="U34" s="603"/>
      <c r="V34" s="411"/>
      <c r="W34" s="411"/>
      <c r="X34" s="457"/>
      <c r="Y34" s="411"/>
      <c r="Z34" s="411"/>
    </row>
    <row r="35" spans="2:26" s="416" customFormat="1" ht="15.75" hidden="1" outlineLevel="1" thickTop="1" thickBot="1" x14ac:dyDescent="0.25">
      <c r="B35" s="1333" t="s">
        <v>191</v>
      </c>
      <c r="C35" s="1356"/>
      <c r="D35" s="1356"/>
      <c r="E35" s="1356"/>
      <c r="F35" s="1356"/>
      <c r="G35" s="1356"/>
      <c r="H35" s="1357"/>
      <c r="I35" s="410"/>
      <c r="J35" s="410"/>
      <c r="K35" s="411"/>
      <c r="L35" s="1336" t="s">
        <v>158</v>
      </c>
      <c r="M35" s="1346" t="s">
        <v>170</v>
      </c>
      <c r="N35" s="1347"/>
      <c r="O35" s="1347"/>
      <c r="P35" s="1347"/>
      <c r="Q35" s="1347"/>
      <c r="R35" s="1347"/>
      <c r="S35" s="1347"/>
      <c r="T35" s="1348"/>
      <c r="U35" s="1349" t="s">
        <v>0</v>
      </c>
      <c r="V35" s="411"/>
      <c r="W35" s="411"/>
      <c r="X35" s="457"/>
      <c r="Y35" s="411"/>
      <c r="Z35" s="411"/>
    </row>
    <row r="36" spans="2:26" s="505" customFormat="1" ht="15" hidden="1" outlineLevel="1" thickBot="1" x14ac:dyDescent="0.25">
      <c r="B36" s="1341">
        <v>1</v>
      </c>
      <c r="C36" s="502" t="s">
        <v>135</v>
      </c>
      <c r="D36" s="502" t="s">
        <v>92</v>
      </c>
      <c r="E36" s="502" t="s">
        <v>136</v>
      </c>
      <c r="F36" s="502" t="s">
        <v>92</v>
      </c>
      <c r="G36" s="502" t="s">
        <v>137</v>
      </c>
      <c r="H36" s="358" t="s">
        <v>92</v>
      </c>
      <c r="I36" s="605"/>
      <c r="J36" s="605"/>
      <c r="K36" s="411"/>
      <c r="L36" s="1337"/>
      <c r="M36" s="493" t="s">
        <v>66</v>
      </c>
      <c r="N36" s="494" t="s">
        <v>146</v>
      </c>
      <c r="O36" s="495" t="s">
        <v>2</v>
      </c>
      <c r="P36" s="495" t="s">
        <v>3</v>
      </c>
      <c r="Q36" s="495" t="s">
        <v>4</v>
      </c>
      <c r="R36" s="496" t="s">
        <v>104</v>
      </c>
      <c r="S36" s="497" t="s">
        <v>67</v>
      </c>
      <c r="T36" s="498" t="s">
        <v>97</v>
      </c>
      <c r="U36" s="1350"/>
      <c r="V36" s="411"/>
      <c r="W36" s="411"/>
      <c r="X36" s="457"/>
      <c r="Y36" s="411"/>
      <c r="Z36" s="411"/>
    </row>
    <row r="37" spans="2:26" s="416" customFormat="1" hidden="1" outlineLevel="1" x14ac:dyDescent="0.2">
      <c r="B37" s="1338"/>
      <c r="C37" s="360" t="str">
        <f>M37</f>
        <v>СУРОВЦЕВ Александр</v>
      </c>
      <c r="D37" s="361">
        <v>143</v>
      </c>
      <c r="E37" s="360" t="str">
        <f>C38</f>
        <v>Фатаев Назим</v>
      </c>
      <c r="F37" s="361">
        <v>159</v>
      </c>
      <c r="G37" s="360" t="str">
        <f>E38</f>
        <v>Черный Сергей</v>
      </c>
      <c r="H37" s="362">
        <v>208</v>
      </c>
      <c r="I37" s="410"/>
      <c r="J37" s="410"/>
      <c r="K37" s="411"/>
      <c r="L37" s="420">
        <f>L36+1</f>
        <v>1</v>
      </c>
      <c r="M37" s="421" t="s">
        <v>189</v>
      </c>
      <c r="N37" s="478" t="s">
        <v>80</v>
      </c>
      <c r="O37" s="422">
        <f>D37</f>
        <v>143</v>
      </c>
      <c r="P37" s="422">
        <f>F39</f>
        <v>169</v>
      </c>
      <c r="Q37" s="422">
        <f>H38</f>
        <v>132</v>
      </c>
      <c r="R37" s="423">
        <v>0</v>
      </c>
      <c r="S37" s="424">
        <f>SUM(O37:R37)-MIN(O37:R37)</f>
        <v>444</v>
      </c>
      <c r="T37" s="425"/>
      <c r="U37" s="606">
        <f>(S37+(T37*3))/3</f>
        <v>148</v>
      </c>
      <c r="V37" s="411"/>
      <c r="W37" s="411"/>
      <c r="Z37" s="411"/>
    </row>
    <row r="38" spans="2:26" s="416" customFormat="1" hidden="1" outlineLevel="1" x14ac:dyDescent="0.2">
      <c r="B38" s="1338"/>
      <c r="C38" s="360" t="str">
        <f>M38</f>
        <v>Фатаев Назим</v>
      </c>
      <c r="D38" s="361">
        <v>147</v>
      </c>
      <c r="E38" s="360" t="str">
        <f>C39</f>
        <v>Черный Сергей</v>
      </c>
      <c r="F38" s="361">
        <v>225</v>
      </c>
      <c r="G38" s="360" t="str">
        <f>E39</f>
        <v>СУРОВЦЕВ Александр</v>
      </c>
      <c r="H38" s="362">
        <v>132</v>
      </c>
      <c r="I38" s="410"/>
      <c r="J38" s="410"/>
      <c r="K38" s="411"/>
      <c r="L38" s="426">
        <f>L37+1</f>
        <v>2</v>
      </c>
      <c r="M38" s="427" t="s">
        <v>171</v>
      </c>
      <c r="N38" s="480" t="s">
        <v>85</v>
      </c>
      <c r="O38" s="428">
        <f>D38</f>
        <v>147</v>
      </c>
      <c r="P38" s="428">
        <f>F37</f>
        <v>159</v>
      </c>
      <c r="Q38" s="428">
        <f>H39</f>
        <v>178</v>
      </c>
      <c r="R38" s="429">
        <f>J44</f>
        <v>150</v>
      </c>
      <c r="S38" s="430">
        <f>SUM(O38:R38)-MIN(O38:R38)</f>
        <v>487</v>
      </c>
      <c r="T38" s="431"/>
      <c r="U38" s="607">
        <f>(S38+(T38*3))/3</f>
        <v>162.33333333333334</v>
      </c>
      <c r="V38" s="411"/>
      <c r="W38" s="411"/>
      <c r="X38" s="457"/>
      <c r="Y38" s="411"/>
      <c r="Z38" s="411"/>
    </row>
    <row r="39" spans="2:26" s="416" customFormat="1" ht="15" hidden="1" outlineLevel="1" thickBot="1" x14ac:dyDescent="0.25">
      <c r="B39" s="1339"/>
      <c r="C39" s="381" t="str">
        <f>M39</f>
        <v>Черный Сергей</v>
      </c>
      <c r="D39" s="382">
        <v>183</v>
      </c>
      <c r="E39" s="381" t="str">
        <f>C37</f>
        <v>СУРОВЦЕВ Александр</v>
      </c>
      <c r="F39" s="382">
        <v>169</v>
      </c>
      <c r="G39" s="381" t="str">
        <f>E37</f>
        <v>Фатаев Назим</v>
      </c>
      <c r="H39" s="383">
        <v>178</v>
      </c>
      <c r="I39" s="608"/>
      <c r="J39" s="608"/>
      <c r="K39" s="609"/>
      <c r="L39" s="610">
        <f>L38+1</f>
        <v>3</v>
      </c>
      <c r="M39" s="611" t="s">
        <v>50</v>
      </c>
      <c r="N39" s="612" t="s">
        <v>89</v>
      </c>
      <c r="O39" s="613">
        <f>D39</f>
        <v>183</v>
      </c>
      <c r="P39" s="613">
        <f>F38</f>
        <v>225</v>
      </c>
      <c r="Q39" s="613">
        <f>H37</f>
        <v>208</v>
      </c>
      <c r="R39" s="614">
        <v>0</v>
      </c>
      <c r="S39" s="615">
        <f>SUM(O39:R39)-MIN(O39:R39)</f>
        <v>616</v>
      </c>
      <c r="T39" s="616"/>
      <c r="U39" s="617">
        <f>(S39+(T39*3))/3</f>
        <v>205.33333333333334</v>
      </c>
      <c r="V39" s="411"/>
      <c r="W39" s="411"/>
      <c r="X39" s="457"/>
      <c r="Y39" s="411"/>
      <c r="Z39" s="411"/>
    </row>
    <row r="40" spans="2:26" s="416" customFormat="1" ht="15.75" hidden="1" outlineLevel="1" thickTop="1" thickBot="1" x14ac:dyDescent="0.25">
      <c r="B40" s="415"/>
      <c r="C40" s="412"/>
      <c r="D40" s="413"/>
      <c r="E40" s="412"/>
      <c r="F40" s="413"/>
      <c r="G40" s="412"/>
      <c r="H40" s="413"/>
      <c r="I40" s="412"/>
      <c r="J40" s="414"/>
      <c r="K40" s="411"/>
      <c r="L40" s="411"/>
      <c r="M40" s="411"/>
      <c r="N40" s="489"/>
      <c r="O40" s="411"/>
      <c r="P40" s="411"/>
      <c r="Q40" s="411"/>
      <c r="R40" s="411"/>
      <c r="S40" s="411"/>
      <c r="T40" s="411"/>
      <c r="U40" s="411"/>
      <c r="V40" s="411"/>
      <c r="W40" s="411"/>
      <c r="X40" s="457"/>
      <c r="Y40" s="411"/>
      <c r="Z40" s="411"/>
    </row>
    <row r="41" spans="2:26" s="416" customFormat="1" ht="15" hidden="1" outlineLevel="1" thickTop="1" x14ac:dyDescent="0.2">
      <c r="B41" s="1353" t="s">
        <v>173</v>
      </c>
      <c r="C41" s="1354"/>
      <c r="D41" s="1354"/>
      <c r="E41" s="1354"/>
      <c r="F41" s="1354"/>
      <c r="G41" s="1354"/>
      <c r="H41" s="1354"/>
      <c r="I41" s="1354"/>
      <c r="J41" s="1355"/>
      <c r="K41" s="411"/>
      <c r="O41" s="411"/>
      <c r="P41" s="411"/>
      <c r="Q41" s="411"/>
      <c r="U41" s="411"/>
      <c r="V41" s="411"/>
      <c r="W41" s="411"/>
      <c r="X41" s="457"/>
      <c r="Y41" s="411"/>
      <c r="Z41" s="411"/>
    </row>
    <row r="42" spans="2:26" s="416" customFormat="1" hidden="1" outlineLevel="1" x14ac:dyDescent="0.2">
      <c r="B42" s="1338">
        <v>1</v>
      </c>
      <c r="C42" s="398">
        <v>1</v>
      </c>
      <c r="D42" s="398" t="s">
        <v>92</v>
      </c>
      <c r="E42" s="398">
        <v>2</v>
      </c>
      <c r="F42" s="398" t="s">
        <v>92</v>
      </c>
      <c r="G42" s="398">
        <v>3</v>
      </c>
      <c r="H42" s="398" t="s">
        <v>92</v>
      </c>
      <c r="I42" s="398">
        <v>4</v>
      </c>
      <c r="J42" s="399" t="s">
        <v>92</v>
      </c>
      <c r="K42" s="411"/>
      <c r="O42" s="411"/>
      <c r="P42" s="411"/>
      <c r="Q42" s="411"/>
      <c r="U42" s="411"/>
      <c r="V42" s="411"/>
      <c r="W42" s="411"/>
      <c r="X42" s="457"/>
      <c r="Y42" s="411"/>
      <c r="Z42" s="411"/>
    </row>
    <row r="43" spans="2:26" s="416" customFormat="1" hidden="1" outlineLevel="1" x14ac:dyDescent="0.2">
      <c r="B43" s="1338"/>
      <c r="C43" s="477" t="str">
        <f>M30</f>
        <v>Тулина Мария</v>
      </c>
      <c r="D43" s="400">
        <v>131</v>
      </c>
      <c r="E43" s="401" t="str">
        <f>M10</f>
        <v>Захаров Андрей</v>
      </c>
      <c r="F43" s="400">
        <v>195</v>
      </c>
      <c r="G43" s="401" t="str">
        <f>M9</f>
        <v>Чуруксаева Людмила</v>
      </c>
      <c r="H43" s="400">
        <v>140</v>
      </c>
      <c r="I43" s="360" t="str">
        <f>M11</f>
        <v>Куклин Игорь</v>
      </c>
      <c r="J43" s="402">
        <v>189</v>
      </c>
      <c r="K43" s="411"/>
      <c r="O43" s="411"/>
      <c r="P43" s="411"/>
      <c r="Q43" s="411"/>
      <c r="U43" s="411"/>
      <c r="V43" s="411"/>
      <c r="W43" s="411"/>
      <c r="X43" s="457"/>
      <c r="Y43" s="411"/>
      <c r="Z43" s="411"/>
    </row>
    <row r="44" spans="2:26" s="416" customFormat="1" hidden="1" outlineLevel="1" x14ac:dyDescent="0.2">
      <c r="B44" s="1338"/>
      <c r="C44" s="360" t="str">
        <f>M32</f>
        <v>Cитников Алексей</v>
      </c>
      <c r="D44" s="400">
        <v>174</v>
      </c>
      <c r="E44" s="360" t="str">
        <f>M5</f>
        <v>Эммерих Эдуард</v>
      </c>
      <c r="F44" s="400">
        <v>146</v>
      </c>
      <c r="G44" s="401" t="str">
        <f>M28</f>
        <v>Левченко Алексей</v>
      </c>
      <c r="H44" s="400">
        <v>126</v>
      </c>
      <c r="I44" s="401" t="str">
        <f>M38</f>
        <v>Фатаев Назим</v>
      </c>
      <c r="J44" s="402">
        <v>150</v>
      </c>
      <c r="K44" s="411"/>
      <c r="O44" s="411"/>
      <c r="P44" s="411"/>
      <c r="Q44" s="411"/>
      <c r="U44" s="411"/>
      <c r="V44" s="411"/>
      <c r="W44" s="411"/>
      <c r="X44" s="457"/>
      <c r="Y44" s="411"/>
      <c r="Z44" s="411"/>
    </row>
    <row r="45" spans="2:26" s="378" customFormat="1" ht="15" hidden="1" outlineLevel="1" thickBot="1" x14ac:dyDescent="0.25">
      <c r="B45" s="389"/>
      <c r="C45" s="380"/>
      <c r="D45" s="380"/>
      <c r="E45" s="380"/>
      <c r="F45" s="380"/>
      <c r="G45" s="380"/>
      <c r="H45" s="380"/>
      <c r="I45" s="380"/>
      <c r="J45" s="466"/>
      <c r="O45" s="411"/>
      <c r="P45" s="411"/>
      <c r="Q45" s="411"/>
      <c r="U45" s="411"/>
      <c r="V45" s="411"/>
      <c r="W45" s="411"/>
      <c r="X45" s="457"/>
      <c r="Y45" s="411"/>
      <c r="Z45" s="411"/>
    </row>
    <row r="46" spans="2:26" s="378" customFormat="1" ht="15" hidden="1" outlineLevel="1" thickTop="1" x14ac:dyDescent="0.2">
      <c r="B46" s="1353" t="s">
        <v>174</v>
      </c>
      <c r="C46" s="1354"/>
      <c r="D46" s="1354"/>
      <c r="E46" s="1354"/>
      <c r="F46" s="1354"/>
      <c r="G46" s="1354"/>
      <c r="H46" s="1354"/>
      <c r="I46" s="1354"/>
      <c r="J46" s="1355"/>
      <c r="O46" s="411"/>
      <c r="P46" s="411"/>
      <c r="Q46" s="411"/>
      <c r="U46" s="411"/>
      <c r="V46" s="411"/>
      <c r="W46" s="411"/>
      <c r="X46" s="457"/>
      <c r="Y46" s="411"/>
      <c r="Z46" s="411"/>
    </row>
    <row r="47" spans="2:26" s="378" customFormat="1" hidden="1" outlineLevel="1" x14ac:dyDescent="0.2">
      <c r="B47" s="1338">
        <v>1</v>
      </c>
      <c r="C47" s="398">
        <v>1</v>
      </c>
      <c r="D47" s="398" t="s">
        <v>92</v>
      </c>
      <c r="E47" s="398">
        <v>2</v>
      </c>
      <c r="F47" s="398" t="s">
        <v>92</v>
      </c>
      <c r="G47" s="398">
        <v>3</v>
      </c>
      <c r="H47" s="398" t="s">
        <v>92</v>
      </c>
      <c r="I47" s="398">
        <v>4</v>
      </c>
      <c r="J47" s="399" t="s">
        <v>92</v>
      </c>
      <c r="O47" s="411"/>
      <c r="P47" s="411"/>
      <c r="Q47" s="411"/>
      <c r="U47" s="411"/>
      <c r="V47" s="411"/>
      <c r="W47" s="411"/>
      <c r="X47" s="457"/>
      <c r="Y47" s="411"/>
      <c r="Z47" s="411"/>
    </row>
    <row r="48" spans="2:26" s="378" customFormat="1" hidden="1" outlineLevel="1" x14ac:dyDescent="0.2">
      <c r="B48" s="1338"/>
      <c r="C48" s="360" t="str">
        <f>M16</f>
        <v>Кравченко Оксана</v>
      </c>
      <c r="D48" s="400">
        <v>135</v>
      </c>
      <c r="E48" s="401" t="str">
        <f>M6</f>
        <v>Пушкарев Александр</v>
      </c>
      <c r="F48" s="400">
        <v>158</v>
      </c>
      <c r="G48" s="401" t="str">
        <f>M29</f>
        <v>Шенцев Сергей</v>
      </c>
      <c r="H48" s="400">
        <v>193</v>
      </c>
      <c r="I48" s="360" t="str">
        <f>M7</f>
        <v>Клюева Наталья</v>
      </c>
      <c r="J48" s="402">
        <v>158</v>
      </c>
      <c r="O48" s="411"/>
      <c r="P48" s="411"/>
      <c r="Q48" s="411"/>
      <c r="U48" s="411"/>
      <c r="V48" s="411"/>
      <c r="W48" s="411"/>
      <c r="X48" s="457"/>
      <c r="Y48" s="411"/>
      <c r="Z48" s="411"/>
    </row>
    <row r="49" spans="1:26" s="378" customFormat="1" ht="15" hidden="1" outlineLevel="1" thickBot="1" x14ac:dyDescent="0.25">
      <c r="B49" s="1339"/>
      <c r="C49" s="381" t="str">
        <f>M15</f>
        <v>Гаврицков Владимир</v>
      </c>
      <c r="D49" s="403">
        <v>140</v>
      </c>
      <c r="E49" s="381" t="str">
        <f>M25</f>
        <v>Cинякова Ирина</v>
      </c>
      <c r="F49" s="403">
        <v>174</v>
      </c>
      <c r="G49" s="404" t="str">
        <f>M8</f>
        <v>Женихова Евгения</v>
      </c>
      <c r="H49" s="403">
        <v>108</v>
      </c>
      <c r="I49" s="404" t="str">
        <f>M24</f>
        <v>Карунас Антон</v>
      </c>
      <c r="J49" s="405">
        <v>133</v>
      </c>
      <c r="O49" s="411"/>
      <c r="P49" s="411"/>
      <c r="Q49" s="411"/>
      <c r="U49" s="411"/>
      <c r="V49" s="411"/>
      <c r="W49" s="411"/>
      <c r="X49" s="457"/>
      <c r="Y49" s="411"/>
      <c r="Z49" s="411"/>
    </row>
    <row r="50" spans="1:26" s="378" customFormat="1" collapsed="1" x14ac:dyDescent="0.2">
      <c r="O50" s="411"/>
      <c r="P50" s="411"/>
      <c r="Q50" s="411"/>
      <c r="U50" s="411"/>
      <c r="V50" s="411"/>
      <c r="W50" s="411"/>
      <c r="X50" s="457"/>
      <c r="Y50" s="411"/>
      <c r="Z50" s="411"/>
    </row>
    <row r="51" spans="1:26" s="475" customFormat="1" ht="19.5" x14ac:dyDescent="0.25">
      <c r="A51" s="1345" t="s">
        <v>188</v>
      </c>
      <c r="B51" s="1345"/>
      <c r="C51" s="1345"/>
      <c r="D51" s="1345"/>
      <c r="E51" s="618"/>
      <c r="F51" s="618"/>
      <c r="U51" s="353"/>
      <c r="V51" s="355"/>
      <c r="X51" s="476"/>
    </row>
    <row r="52" spans="1:26" s="475" customFormat="1" ht="15" customHeight="1" x14ac:dyDescent="0.2">
      <c r="A52" s="538"/>
      <c r="B52" s="538"/>
      <c r="C52" s="538"/>
      <c r="D52" s="538"/>
      <c r="E52" s="538"/>
      <c r="F52" s="538"/>
      <c r="U52" s="353"/>
      <c r="V52" s="355"/>
      <c r="X52" s="476"/>
    </row>
    <row r="53" spans="1:26" s="350" customFormat="1" ht="15.75" hidden="1" outlineLevel="1" thickTop="1" thickBot="1" x14ac:dyDescent="0.25">
      <c r="A53" s="1358" t="s">
        <v>192</v>
      </c>
      <c r="B53" s="1359"/>
      <c r="C53" s="1359"/>
      <c r="D53" s="1359"/>
      <c r="E53" s="1359"/>
      <c r="F53" s="1360"/>
      <c r="X53" s="458"/>
    </row>
    <row r="54" spans="1:26" s="350" customFormat="1" ht="15" hidden="1" outlineLevel="1" thickBot="1" x14ac:dyDescent="0.25">
      <c r="A54" s="528" t="s">
        <v>154</v>
      </c>
      <c r="B54" s="529" t="s">
        <v>155</v>
      </c>
      <c r="C54" s="530" t="s">
        <v>66</v>
      </c>
      <c r="D54" s="530" t="s">
        <v>152</v>
      </c>
      <c r="E54" s="530" t="s">
        <v>153</v>
      </c>
      <c r="F54" s="531" t="s">
        <v>69</v>
      </c>
      <c r="X54" s="458"/>
    </row>
    <row r="55" spans="1:26" hidden="1" outlineLevel="1" x14ac:dyDescent="0.2">
      <c r="A55" s="1351" t="s">
        <v>177</v>
      </c>
      <c r="B55" s="512" t="s">
        <v>109</v>
      </c>
      <c r="C55" s="513" t="s">
        <v>15</v>
      </c>
      <c r="D55" s="513">
        <v>184</v>
      </c>
      <c r="E55" s="513">
        <v>145</v>
      </c>
      <c r="F55" s="514">
        <f t="shared" ref="F55:F65" si="6">D55+E55</f>
        <v>329</v>
      </c>
    </row>
    <row r="56" spans="1:26" ht="15" hidden="1" outlineLevel="1" thickBot="1" x14ac:dyDescent="0.25">
      <c r="A56" s="1352"/>
      <c r="B56" s="508" t="s">
        <v>110</v>
      </c>
      <c r="C56" s="509" t="s">
        <v>77</v>
      </c>
      <c r="D56" s="510">
        <v>162</v>
      </c>
      <c r="E56" s="510">
        <v>149</v>
      </c>
      <c r="F56" s="511">
        <f t="shared" si="6"/>
        <v>311</v>
      </c>
    </row>
    <row r="57" spans="1:26" ht="15" hidden="1" outlineLevel="1" thickBot="1" x14ac:dyDescent="0.25">
      <c r="A57" s="474"/>
      <c r="B57" s="409"/>
      <c r="C57" s="409"/>
      <c r="D57" s="409"/>
      <c r="E57" s="409"/>
      <c r="F57" s="473"/>
      <c r="G57" s="668" t="s">
        <v>52</v>
      </c>
      <c r="H57" s="669">
        <v>415</v>
      </c>
      <c r="I57" s="506">
        <v>2</v>
      </c>
    </row>
    <row r="58" spans="1:26" hidden="1" outlineLevel="1" x14ac:dyDescent="0.2">
      <c r="A58" s="1351" t="s">
        <v>178</v>
      </c>
      <c r="B58" s="512" t="s">
        <v>109</v>
      </c>
      <c r="C58" s="513" t="s">
        <v>187</v>
      </c>
      <c r="D58" s="513">
        <v>191</v>
      </c>
      <c r="E58" s="513">
        <v>187</v>
      </c>
      <c r="F58" s="514">
        <f t="shared" si="6"/>
        <v>378</v>
      </c>
      <c r="G58" s="670" t="s">
        <v>187</v>
      </c>
      <c r="H58" s="671">
        <v>378</v>
      </c>
      <c r="I58" s="506">
        <v>3</v>
      </c>
    </row>
    <row r="59" spans="1:26" ht="15" hidden="1" outlineLevel="1" thickBot="1" x14ac:dyDescent="0.25">
      <c r="A59" s="1352"/>
      <c r="B59" s="508" t="s">
        <v>110</v>
      </c>
      <c r="C59" s="509" t="s">
        <v>172</v>
      </c>
      <c r="D59" s="510">
        <v>130</v>
      </c>
      <c r="E59" s="510">
        <v>129</v>
      </c>
      <c r="F59" s="511">
        <f t="shared" si="6"/>
        <v>259</v>
      </c>
      <c r="G59" s="672" t="s">
        <v>17</v>
      </c>
      <c r="H59" s="671">
        <v>345</v>
      </c>
      <c r="I59" s="506">
        <v>4</v>
      </c>
    </row>
    <row r="60" spans="1:26" ht="15" hidden="1" outlineLevel="1" thickBot="1" x14ac:dyDescent="0.25">
      <c r="A60" s="474"/>
      <c r="B60" s="409"/>
      <c r="C60" s="409"/>
      <c r="D60" s="409"/>
      <c r="E60" s="409"/>
      <c r="F60" s="473"/>
      <c r="G60" s="673" t="s">
        <v>148</v>
      </c>
      <c r="H60" s="671">
        <v>342</v>
      </c>
      <c r="I60" s="506">
        <v>1</v>
      </c>
    </row>
    <row r="61" spans="1:26" ht="15" hidden="1" customHeight="1" outlineLevel="1" x14ac:dyDescent="0.2">
      <c r="A61" s="1351" t="s">
        <v>176</v>
      </c>
      <c r="B61" s="512" t="s">
        <v>109</v>
      </c>
      <c r="C61" s="513" t="s">
        <v>17</v>
      </c>
      <c r="D61" s="513">
        <v>176</v>
      </c>
      <c r="E61" s="513">
        <v>169</v>
      </c>
      <c r="F61" s="514">
        <f t="shared" si="6"/>
        <v>345</v>
      </c>
      <c r="G61" s="673" t="s">
        <v>78</v>
      </c>
      <c r="H61" s="671">
        <v>339</v>
      </c>
      <c r="I61" s="506">
        <v>1</v>
      </c>
      <c r="U61" s="350"/>
      <c r="V61" s="350"/>
    </row>
    <row r="62" spans="1:26" ht="15" hidden="1" outlineLevel="1" thickBot="1" x14ac:dyDescent="0.25">
      <c r="A62" s="1352"/>
      <c r="B62" s="508" t="s">
        <v>110</v>
      </c>
      <c r="C62" s="509" t="s">
        <v>13</v>
      </c>
      <c r="D62" s="510">
        <v>127</v>
      </c>
      <c r="E62" s="510">
        <v>136</v>
      </c>
      <c r="F62" s="511">
        <f t="shared" si="6"/>
        <v>263</v>
      </c>
      <c r="G62" s="673" t="s">
        <v>134</v>
      </c>
      <c r="H62" s="671">
        <v>331</v>
      </c>
      <c r="I62" s="506">
        <v>4</v>
      </c>
      <c r="W62" s="350"/>
    </row>
    <row r="63" spans="1:26" ht="15" hidden="1" outlineLevel="1" thickBot="1" x14ac:dyDescent="0.25">
      <c r="A63" s="474"/>
      <c r="B63" s="409"/>
      <c r="C63" s="409"/>
      <c r="D63" s="409"/>
      <c r="E63" s="409"/>
      <c r="F63" s="473"/>
      <c r="G63" s="673" t="s">
        <v>50</v>
      </c>
      <c r="H63" s="671">
        <v>330</v>
      </c>
      <c r="I63" s="506">
        <v>3</v>
      </c>
      <c r="W63" s="350"/>
    </row>
    <row r="64" spans="1:26" hidden="1" outlineLevel="1" x14ac:dyDescent="0.2">
      <c r="A64" s="1351" t="s">
        <v>175</v>
      </c>
      <c r="B64" s="512" t="s">
        <v>109</v>
      </c>
      <c r="C64" s="515" t="s">
        <v>18</v>
      </c>
      <c r="D64" s="513">
        <v>160</v>
      </c>
      <c r="E64" s="513">
        <v>152</v>
      </c>
      <c r="F64" s="514">
        <f t="shared" si="6"/>
        <v>312</v>
      </c>
      <c r="G64" s="674" t="s">
        <v>15</v>
      </c>
      <c r="H64" s="675">
        <v>329</v>
      </c>
      <c r="I64" s="506">
        <v>2</v>
      </c>
      <c r="W64" s="350"/>
    </row>
    <row r="65" spans="1:27" ht="15" hidden="1" outlineLevel="1" thickBot="1" x14ac:dyDescent="0.25">
      <c r="A65" s="1352"/>
      <c r="B65" s="508" t="s">
        <v>110</v>
      </c>
      <c r="C65" s="510" t="s">
        <v>52</v>
      </c>
      <c r="D65" s="510">
        <v>197</v>
      </c>
      <c r="E65" s="510">
        <v>218</v>
      </c>
      <c r="F65" s="511">
        <f t="shared" si="6"/>
        <v>415</v>
      </c>
    </row>
    <row r="66" spans="1:27" s="350" customFormat="1" ht="15" hidden="1" outlineLevel="1" thickBot="1" x14ac:dyDescent="0.25">
      <c r="A66" s="1361" t="s">
        <v>193</v>
      </c>
      <c r="B66" s="1362"/>
      <c r="C66" s="1362"/>
      <c r="D66" s="1362"/>
      <c r="E66" s="1362"/>
      <c r="F66" s="1363"/>
      <c r="H66" s="351"/>
      <c r="U66" s="351"/>
      <c r="V66" s="351"/>
      <c r="W66" s="351"/>
      <c r="X66" s="458"/>
      <c r="AA66" s="351"/>
    </row>
    <row r="67" spans="1:27" s="350" customFormat="1" ht="15" hidden="1" outlineLevel="1" thickBot="1" x14ac:dyDescent="0.25">
      <c r="A67" s="528" t="s">
        <v>154</v>
      </c>
      <c r="B67" s="529" t="s">
        <v>155</v>
      </c>
      <c r="C67" s="530" t="s">
        <v>66</v>
      </c>
      <c r="D67" s="530" t="s">
        <v>152</v>
      </c>
      <c r="E67" s="530" t="s">
        <v>153</v>
      </c>
      <c r="F67" s="531" t="s">
        <v>69</v>
      </c>
      <c r="H67" s="351"/>
      <c r="U67" s="351"/>
      <c r="V67" s="351"/>
      <c r="W67" s="351"/>
      <c r="X67" s="458"/>
      <c r="AA67" s="351"/>
    </row>
    <row r="68" spans="1:27" s="350" customFormat="1" hidden="1" outlineLevel="1" x14ac:dyDescent="0.2">
      <c r="A68" s="1351" t="s">
        <v>177</v>
      </c>
      <c r="B68" s="512" t="s">
        <v>109</v>
      </c>
      <c r="C68" s="513" t="s">
        <v>78</v>
      </c>
      <c r="D68" s="513">
        <v>144</v>
      </c>
      <c r="E68" s="513">
        <v>195</v>
      </c>
      <c r="F68" s="514">
        <f>D68+E68</f>
        <v>339</v>
      </c>
      <c r="G68" s="676" t="str">
        <f>C69</f>
        <v>Дикушникова Ольга</v>
      </c>
      <c r="H68" s="677">
        <f>F69</f>
        <v>319</v>
      </c>
      <c r="I68" s="350" t="s">
        <v>117</v>
      </c>
      <c r="X68" s="458"/>
      <c r="AA68" s="351"/>
    </row>
    <row r="69" spans="1:27" s="350" customFormat="1" ht="15" hidden="1" outlineLevel="1" thickBot="1" x14ac:dyDescent="0.25">
      <c r="A69" s="1352"/>
      <c r="B69" s="508" t="s">
        <v>110</v>
      </c>
      <c r="C69" s="509" t="s">
        <v>14</v>
      </c>
      <c r="D69" s="510">
        <v>148</v>
      </c>
      <c r="E69" s="510">
        <v>171</v>
      </c>
      <c r="F69" s="511">
        <f>D69+E69</f>
        <v>319</v>
      </c>
      <c r="G69" s="678" t="str">
        <f>C64</f>
        <v>Куклин Игорь</v>
      </c>
      <c r="H69" s="679">
        <f>F64</f>
        <v>312</v>
      </c>
      <c r="I69" s="350" t="s">
        <v>118</v>
      </c>
      <c r="K69" s="351"/>
      <c r="X69" s="458"/>
      <c r="AA69" s="351"/>
    </row>
    <row r="70" spans="1:27" s="350" customFormat="1" ht="15" hidden="1" outlineLevel="1" thickBot="1" x14ac:dyDescent="0.25">
      <c r="A70" s="474"/>
      <c r="B70" s="409"/>
      <c r="C70" s="409"/>
      <c r="D70" s="409"/>
      <c r="E70" s="409"/>
      <c r="F70" s="473"/>
      <c r="G70" s="678" t="str">
        <f>C56</f>
        <v>Карунас Антон</v>
      </c>
      <c r="H70" s="679">
        <f>F56</f>
        <v>311</v>
      </c>
      <c r="I70" s="350" t="s">
        <v>119</v>
      </c>
      <c r="K70" s="351"/>
      <c r="X70" s="458"/>
      <c r="AA70" s="351"/>
    </row>
    <row r="71" spans="1:27" s="350" customFormat="1" hidden="1" outlineLevel="1" x14ac:dyDescent="0.2">
      <c r="A71" s="1351" t="s">
        <v>178</v>
      </c>
      <c r="B71" s="512" t="s">
        <v>109</v>
      </c>
      <c r="C71" s="515" t="s">
        <v>30</v>
      </c>
      <c r="D71" s="513">
        <v>154</v>
      </c>
      <c r="E71" s="513">
        <v>148</v>
      </c>
      <c r="F71" s="514">
        <f>D71+E71</f>
        <v>302</v>
      </c>
      <c r="G71" s="678" t="s">
        <v>30</v>
      </c>
      <c r="H71" s="679">
        <v>302</v>
      </c>
      <c r="I71" s="350" t="s">
        <v>120</v>
      </c>
      <c r="K71" s="351"/>
      <c r="X71" s="458"/>
      <c r="AA71" s="351"/>
    </row>
    <row r="72" spans="1:27" s="350" customFormat="1" ht="15" hidden="1" outlineLevel="1" thickBot="1" x14ac:dyDescent="0.25">
      <c r="A72" s="1352"/>
      <c r="B72" s="508" t="s">
        <v>110</v>
      </c>
      <c r="C72" s="510" t="s">
        <v>148</v>
      </c>
      <c r="D72" s="510">
        <v>187</v>
      </c>
      <c r="E72" s="510">
        <v>155</v>
      </c>
      <c r="F72" s="511">
        <f>D72+E72</f>
        <v>342</v>
      </c>
      <c r="G72" s="678" t="str">
        <f>C74</f>
        <v>Клюева Наталья</v>
      </c>
      <c r="H72" s="679">
        <v>300</v>
      </c>
      <c r="I72" s="350" t="s">
        <v>121</v>
      </c>
      <c r="K72" s="351"/>
      <c r="X72" s="458"/>
      <c r="AA72" s="351"/>
    </row>
    <row r="73" spans="1:27" ht="15" hidden="1" outlineLevel="1" thickBot="1" x14ac:dyDescent="0.25">
      <c r="A73" s="474"/>
      <c r="B73" s="409"/>
      <c r="C73" s="409"/>
      <c r="D73" s="409"/>
      <c r="E73" s="409"/>
      <c r="F73" s="473"/>
      <c r="G73" s="678" t="str">
        <f>C62</f>
        <v>Оловянникова Елена</v>
      </c>
      <c r="H73" s="680">
        <v>263</v>
      </c>
      <c r="I73" s="351" t="s">
        <v>122</v>
      </c>
    </row>
    <row r="74" spans="1:27" hidden="1" outlineLevel="1" x14ac:dyDescent="0.2">
      <c r="A74" s="1351" t="s">
        <v>176</v>
      </c>
      <c r="B74" s="512" t="s">
        <v>109</v>
      </c>
      <c r="C74" s="515" t="s">
        <v>55</v>
      </c>
      <c r="D74" s="513">
        <v>171</v>
      </c>
      <c r="E74" s="513">
        <v>129</v>
      </c>
      <c r="F74" s="514">
        <f>D74+E74</f>
        <v>300</v>
      </c>
      <c r="G74" s="678" t="str">
        <f>C59</f>
        <v>Cинякова Ирина</v>
      </c>
      <c r="H74" s="680">
        <v>259</v>
      </c>
      <c r="I74" s="351" t="s">
        <v>123</v>
      </c>
    </row>
    <row r="75" spans="1:27" ht="15" hidden="1" outlineLevel="1" thickBot="1" x14ac:dyDescent="0.25">
      <c r="A75" s="1352"/>
      <c r="B75" s="508" t="s">
        <v>110</v>
      </c>
      <c r="C75" s="510" t="s">
        <v>50</v>
      </c>
      <c r="D75" s="510">
        <v>159</v>
      </c>
      <c r="E75" s="510">
        <v>171</v>
      </c>
      <c r="F75" s="511">
        <f>D75+E75</f>
        <v>330</v>
      </c>
      <c r="G75" s="681" t="str">
        <f>C78</f>
        <v>Захаров Андрей</v>
      </c>
      <c r="H75" s="682">
        <v>290</v>
      </c>
      <c r="I75" s="351" t="s">
        <v>124</v>
      </c>
      <c r="L75" s="351"/>
    </row>
    <row r="76" spans="1:27" ht="15" hidden="1" outlineLevel="1" thickBot="1" x14ac:dyDescent="0.25">
      <c r="A76" s="474"/>
      <c r="B76" s="409"/>
      <c r="C76" s="409"/>
      <c r="D76" s="409"/>
      <c r="E76" s="409"/>
      <c r="F76" s="473"/>
      <c r="G76" s="350"/>
      <c r="L76" s="351"/>
    </row>
    <row r="77" spans="1:27" hidden="1" outlineLevel="1" x14ac:dyDescent="0.2">
      <c r="A77" s="1351" t="s">
        <v>175</v>
      </c>
      <c r="B77" s="512" t="s">
        <v>109</v>
      </c>
      <c r="C77" s="513" t="s">
        <v>134</v>
      </c>
      <c r="D77" s="513">
        <v>150</v>
      </c>
      <c r="E77" s="513">
        <v>181</v>
      </c>
      <c r="F77" s="514">
        <f>D77+E77</f>
        <v>331</v>
      </c>
      <c r="L77" s="351"/>
    </row>
    <row r="78" spans="1:27" ht="15" hidden="1" outlineLevel="1" thickBot="1" x14ac:dyDescent="0.25">
      <c r="A78" s="1369"/>
      <c r="B78" s="516" t="s">
        <v>110</v>
      </c>
      <c r="C78" s="517" t="s">
        <v>56</v>
      </c>
      <c r="D78" s="518">
        <v>158</v>
      </c>
      <c r="E78" s="518">
        <v>132</v>
      </c>
      <c r="F78" s="519">
        <f>D78+E78</f>
        <v>290</v>
      </c>
      <c r="L78" s="351"/>
    </row>
    <row r="79" spans="1:27" ht="15" hidden="1" outlineLevel="1" thickTop="1" x14ac:dyDescent="0.2"/>
    <row r="80" spans="1:27" s="577" customFormat="1" ht="20.25" collapsed="1" x14ac:dyDescent="0.3">
      <c r="A80" s="1367" t="s">
        <v>194</v>
      </c>
      <c r="B80" s="1368"/>
      <c r="C80" s="1368"/>
      <c r="D80" s="1368"/>
      <c r="E80" s="576"/>
      <c r="L80" s="578"/>
      <c r="N80" s="578"/>
      <c r="X80" s="579"/>
    </row>
    <row r="81" spans="1:24" s="577" customFormat="1" ht="21" thickBot="1" x14ac:dyDescent="0.35">
      <c r="A81" s="619"/>
      <c r="B81" s="620"/>
      <c r="C81" s="620"/>
      <c r="D81" s="620"/>
      <c r="E81" s="576"/>
      <c r="L81" s="578"/>
      <c r="N81" s="578"/>
      <c r="X81" s="579"/>
    </row>
    <row r="82" spans="1:24" ht="15.75" outlineLevel="1" thickTop="1" thickBot="1" x14ac:dyDescent="0.25">
      <c r="A82" s="532" t="s">
        <v>154</v>
      </c>
      <c r="B82" s="533" t="s">
        <v>155</v>
      </c>
      <c r="C82" s="534" t="s">
        <v>66</v>
      </c>
      <c r="D82" s="534" t="s">
        <v>152</v>
      </c>
      <c r="E82" s="534" t="s">
        <v>153</v>
      </c>
      <c r="F82" s="535" t="s">
        <v>69</v>
      </c>
    </row>
    <row r="83" spans="1:24" outlineLevel="1" x14ac:dyDescent="0.2">
      <c r="A83" s="1365" t="s">
        <v>177</v>
      </c>
      <c r="B83" s="512" t="s">
        <v>109</v>
      </c>
      <c r="C83" s="536" t="str">
        <f>C68</f>
        <v>Постоенко Андрей</v>
      </c>
      <c r="D83" s="536">
        <v>159</v>
      </c>
      <c r="E83" s="536">
        <v>154</v>
      </c>
      <c r="F83" s="525">
        <f>D83+E83</f>
        <v>313</v>
      </c>
      <c r="G83" s="662" t="s">
        <v>50</v>
      </c>
      <c r="H83" s="663">
        <v>375</v>
      </c>
      <c r="I83" s="351">
        <v>2</v>
      </c>
    </row>
    <row r="84" spans="1:24" ht="15" outlineLevel="1" thickBot="1" x14ac:dyDescent="0.25">
      <c r="A84" s="1366"/>
      <c r="B84" s="508" t="s">
        <v>110</v>
      </c>
      <c r="C84" s="526" t="str">
        <f>C72</f>
        <v>Бурнаев Роман</v>
      </c>
      <c r="D84" s="537">
        <v>126</v>
      </c>
      <c r="E84" s="537">
        <v>167</v>
      </c>
      <c r="F84" s="527">
        <f>D84+E84</f>
        <v>293</v>
      </c>
      <c r="G84" s="664" t="s">
        <v>52</v>
      </c>
      <c r="H84" s="665">
        <v>370</v>
      </c>
      <c r="I84" s="351">
        <v>3</v>
      </c>
    </row>
    <row r="85" spans="1:24" ht="15" outlineLevel="1" thickBot="1" x14ac:dyDescent="0.25">
      <c r="A85" s="521"/>
      <c r="B85" s="522"/>
      <c r="C85" s="523"/>
      <c r="D85" s="523"/>
      <c r="E85" s="523"/>
      <c r="F85" s="524"/>
      <c r="G85" s="664" t="s">
        <v>17</v>
      </c>
      <c r="H85" s="665">
        <v>360</v>
      </c>
      <c r="I85" s="351">
        <v>3</v>
      </c>
    </row>
    <row r="86" spans="1:24" outlineLevel="1" x14ac:dyDescent="0.2">
      <c r="A86" s="1365" t="s">
        <v>178</v>
      </c>
      <c r="B86" s="512" t="s">
        <v>109</v>
      </c>
      <c r="C86" s="520" t="str">
        <f>C55</f>
        <v>Шенцев Сергей</v>
      </c>
      <c r="D86" s="536">
        <v>143</v>
      </c>
      <c r="E86" s="536">
        <v>150</v>
      </c>
      <c r="F86" s="525">
        <f>D86+E86</f>
        <v>293</v>
      </c>
      <c r="G86" s="666" t="s">
        <v>78</v>
      </c>
      <c r="H86" s="667">
        <v>313</v>
      </c>
      <c r="I86" s="351">
        <v>2</v>
      </c>
    </row>
    <row r="87" spans="1:24" ht="15" outlineLevel="1" thickBot="1" x14ac:dyDescent="0.25">
      <c r="A87" s="1366"/>
      <c r="B87" s="508" t="s">
        <v>110</v>
      </c>
      <c r="C87" s="537" t="str">
        <f>C65</f>
        <v>Ермолаев Кирилл</v>
      </c>
      <c r="D87" s="537">
        <v>160</v>
      </c>
      <c r="E87" s="537">
        <v>210</v>
      </c>
      <c r="F87" s="527">
        <f>D87+E87</f>
        <v>370</v>
      </c>
      <c r="L87" s="351"/>
      <c r="N87" s="351"/>
    </row>
    <row r="88" spans="1:24" ht="15" outlineLevel="1" thickBot="1" x14ac:dyDescent="0.25">
      <c r="A88" s="521"/>
      <c r="B88" s="522"/>
      <c r="C88" s="523"/>
      <c r="D88" s="523"/>
      <c r="E88" s="523"/>
      <c r="F88" s="524"/>
      <c r="L88" s="351"/>
      <c r="N88" s="351"/>
    </row>
    <row r="89" spans="1:24" outlineLevel="1" x14ac:dyDescent="0.2">
      <c r="A89" s="1365" t="s">
        <v>176</v>
      </c>
      <c r="B89" s="512" t="s">
        <v>109</v>
      </c>
      <c r="C89" s="536" t="str">
        <f>C75</f>
        <v>Черный Сергей</v>
      </c>
      <c r="D89" s="536">
        <v>172</v>
      </c>
      <c r="E89" s="536">
        <v>203</v>
      </c>
      <c r="F89" s="525">
        <f>D89+E89</f>
        <v>375</v>
      </c>
      <c r="G89" s="662" t="s">
        <v>187</v>
      </c>
      <c r="H89" s="663">
        <v>325</v>
      </c>
      <c r="I89" s="351">
        <v>5</v>
      </c>
      <c r="L89" s="351"/>
      <c r="N89" s="351"/>
    </row>
    <row r="90" spans="1:24" ht="15" outlineLevel="1" thickBot="1" x14ac:dyDescent="0.25">
      <c r="A90" s="1366"/>
      <c r="B90" s="508" t="s">
        <v>110</v>
      </c>
      <c r="C90" s="526" t="str">
        <f>C58</f>
        <v>Cитников Алексей</v>
      </c>
      <c r="D90" s="537">
        <v>204</v>
      </c>
      <c r="E90" s="537">
        <v>121</v>
      </c>
      <c r="F90" s="527">
        <f>D90+E90</f>
        <v>325</v>
      </c>
      <c r="G90" s="664" t="s">
        <v>148</v>
      </c>
      <c r="H90" s="665">
        <v>293</v>
      </c>
      <c r="I90" s="351">
        <v>6</v>
      </c>
      <c r="L90" s="351"/>
      <c r="N90" s="351"/>
    </row>
    <row r="91" spans="1:24" ht="15" outlineLevel="1" thickBot="1" x14ac:dyDescent="0.25">
      <c r="A91" s="521"/>
      <c r="B91" s="522"/>
      <c r="C91" s="523"/>
      <c r="D91" s="523"/>
      <c r="E91" s="523"/>
      <c r="F91" s="524"/>
      <c r="G91" s="664" t="s">
        <v>15</v>
      </c>
      <c r="H91" s="665">
        <v>293</v>
      </c>
      <c r="I91" s="351">
        <v>7</v>
      </c>
      <c r="L91" s="351"/>
      <c r="N91" s="351"/>
    </row>
    <row r="92" spans="1:24" outlineLevel="1" x14ac:dyDescent="0.2">
      <c r="A92" s="1365" t="s">
        <v>175</v>
      </c>
      <c r="B92" s="512" t="s">
        <v>109</v>
      </c>
      <c r="C92" s="520" t="str">
        <f>C77</f>
        <v>Городилов Сергей</v>
      </c>
      <c r="D92" s="536">
        <v>143</v>
      </c>
      <c r="E92" s="536">
        <v>115</v>
      </c>
      <c r="F92" s="525">
        <f>D92+E92</f>
        <v>258</v>
      </c>
      <c r="G92" s="666" t="s">
        <v>134</v>
      </c>
      <c r="H92" s="667">
        <v>258</v>
      </c>
      <c r="I92" s="351">
        <v>8</v>
      </c>
      <c r="L92" s="351"/>
      <c r="N92" s="351"/>
    </row>
    <row r="93" spans="1:24" ht="15" outlineLevel="1" thickBot="1" x14ac:dyDescent="0.25">
      <c r="A93" s="1366"/>
      <c r="B93" s="508" t="s">
        <v>110</v>
      </c>
      <c r="C93" s="537" t="str">
        <f>C61</f>
        <v>Пушкарев Александр</v>
      </c>
      <c r="D93" s="537">
        <v>152</v>
      </c>
      <c r="E93" s="537">
        <v>208</v>
      </c>
      <c r="F93" s="527">
        <f>D93+E93</f>
        <v>360</v>
      </c>
      <c r="L93" s="351"/>
      <c r="N93" s="351"/>
    </row>
    <row r="94" spans="1:24" outlineLevel="1" x14ac:dyDescent="0.2">
      <c r="L94" s="351"/>
      <c r="N94" s="351"/>
    </row>
    <row r="95" spans="1:24" s="574" customFormat="1" ht="20.25" customHeight="1" x14ac:dyDescent="0.25">
      <c r="A95" s="1370" t="s">
        <v>195</v>
      </c>
      <c r="B95" s="1370"/>
      <c r="C95" s="1370"/>
      <c r="D95" s="1370"/>
      <c r="E95" s="572"/>
      <c r="F95" s="573"/>
      <c r="G95" s="573"/>
      <c r="H95" s="573"/>
      <c r="I95" s="573"/>
      <c r="X95" s="575"/>
    </row>
    <row r="96" spans="1:24" s="574" customFormat="1" ht="20.25" customHeight="1" thickBot="1" x14ac:dyDescent="0.3">
      <c r="A96" s="621"/>
      <c r="B96" s="621"/>
      <c r="C96" s="621"/>
      <c r="D96" s="621"/>
      <c r="E96" s="572"/>
      <c r="F96" s="573"/>
      <c r="G96" s="573"/>
      <c r="H96" s="573"/>
      <c r="I96" s="573"/>
      <c r="X96" s="575"/>
    </row>
    <row r="97" spans="1:24" ht="15.75" outlineLevel="1" thickTop="1" thickBot="1" x14ac:dyDescent="0.25">
      <c r="A97" s="541" t="s">
        <v>154</v>
      </c>
      <c r="B97" s="542" t="s">
        <v>155</v>
      </c>
      <c r="C97" s="543" t="s">
        <v>66</v>
      </c>
      <c r="D97" s="543" t="s">
        <v>152</v>
      </c>
      <c r="E97" s="543" t="s">
        <v>153</v>
      </c>
      <c r="F97" s="544" t="s">
        <v>69</v>
      </c>
      <c r="L97" s="351"/>
      <c r="N97" s="351"/>
    </row>
    <row r="98" spans="1:24" outlineLevel="1" x14ac:dyDescent="0.2">
      <c r="A98" s="1371" t="s">
        <v>196</v>
      </c>
      <c r="B98" s="512" t="s">
        <v>109</v>
      </c>
      <c r="C98" s="539" t="str">
        <f>C83</f>
        <v>Постоенко Андрей</v>
      </c>
      <c r="D98" s="550">
        <v>188</v>
      </c>
      <c r="E98" s="550">
        <v>201</v>
      </c>
      <c r="F98" s="545">
        <f>E98+D98</f>
        <v>389</v>
      </c>
      <c r="G98" s="635" t="str">
        <f>C99</f>
        <v>Черный Сергей</v>
      </c>
      <c r="H98" s="636">
        <v>401</v>
      </c>
      <c r="I98" s="351" t="s">
        <v>198</v>
      </c>
      <c r="L98" s="351"/>
      <c r="N98" s="351"/>
    </row>
    <row r="99" spans="1:24" ht="15" outlineLevel="1" thickBot="1" x14ac:dyDescent="0.25">
      <c r="A99" s="1372"/>
      <c r="B99" s="508" t="s">
        <v>110</v>
      </c>
      <c r="C99" s="540" t="str">
        <f>C89</f>
        <v>Черный Сергей</v>
      </c>
      <c r="D99" s="551">
        <v>200</v>
      </c>
      <c r="E99" s="551">
        <v>201</v>
      </c>
      <c r="F99" s="546">
        <f>E99+D99</f>
        <v>401</v>
      </c>
      <c r="G99" s="637" t="str">
        <f>C101</f>
        <v>Ермолаев Кирилл</v>
      </c>
      <c r="H99" s="638">
        <f>F101</f>
        <v>357</v>
      </c>
      <c r="I99" s="351" t="s">
        <v>198</v>
      </c>
      <c r="L99" s="351"/>
      <c r="N99" s="351"/>
    </row>
    <row r="100" spans="1:24" ht="17.25" customHeight="1" outlineLevel="1" thickBot="1" x14ac:dyDescent="0.25">
      <c r="A100" s="471"/>
      <c r="B100" s="409"/>
      <c r="C100" s="409"/>
      <c r="D100" s="409"/>
      <c r="E100" s="409"/>
      <c r="F100" s="472"/>
      <c r="G100" s="350"/>
      <c r="H100" s="350"/>
      <c r="L100" s="351"/>
      <c r="N100" s="351"/>
    </row>
    <row r="101" spans="1:24" outlineLevel="1" x14ac:dyDescent="0.2">
      <c r="A101" s="1371" t="s">
        <v>197</v>
      </c>
      <c r="B101" s="512" t="s">
        <v>109</v>
      </c>
      <c r="C101" s="539" t="str">
        <f>C87</f>
        <v>Ермолаев Кирилл</v>
      </c>
      <c r="D101" s="550">
        <v>189</v>
      </c>
      <c r="E101" s="550">
        <v>168</v>
      </c>
      <c r="F101" s="545">
        <f>E101+D101</f>
        <v>357</v>
      </c>
      <c r="G101" s="635" t="str">
        <f>C98</f>
        <v>Постоенко Андрей</v>
      </c>
      <c r="H101" s="636">
        <v>389</v>
      </c>
      <c r="I101" s="351" t="s">
        <v>159</v>
      </c>
      <c r="L101" s="351"/>
      <c r="N101" s="351"/>
    </row>
    <row r="102" spans="1:24" ht="15" outlineLevel="1" thickBot="1" x14ac:dyDescent="0.25">
      <c r="A102" s="1380"/>
      <c r="B102" s="547" t="s">
        <v>110</v>
      </c>
      <c r="C102" s="548" t="str">
        <f>C93</f>
        <v>Пушкарев Александр</v>
      </c>
      <c r="D102" s="552">
        <v>180</v>
      </c>
      <c r="E102" s="552">
        <v>177</v>
      </c>
      <c r="F102" s="549">
        <f>E102+D102</f>
        <v>357</v>
      </c>
      <c r="G102" s="637" t="str">
        <f>C102</f>
        <v>Пушкарев Александр</v>
      </c>
      <c r="H102" s="638">
        <f>F102</f>
        <v>357</v>
      </c>
      <c r="I102" s="351" t="s">
        <v>159</v>
      </c>
      <c r="L102" s="351"/>
      <c r="N102" s="351"/>
    </row>
    <row r="103" spans="1:24" ht="15" outlineLevel="1" thickTop="1" x14ac:dyDescent="0.2">
      <c r="A103" s="408"/>
      <c r="B103" s="351"/>
      <c r="C103" s="351"/>
      <c r="D103" s="351"/>
      <c r="E103" s="351"/>
    </row>
    <row r="104" spans="1:24" s="570" customFormat="1" ht="20.25" customHeight="1" x14ac:dyDescent="0.25">
      <c r="A104" s="1364" t="s">
        <v>199</v>
      </c>
      <c r="B104" s="1364"/>
      <c r="C104" s="1364"/>
      <c r="D104" s="1364"/>
      <c r="E104" s="568"/>
      <c r="F104" s="569"/>
      <c r="G104" s="569"/>
      <c r="H104" s="569"/>
      <c r="I104" s="569"/>
      <c r="X104" s="571"/>
    </row>
    <row r="105" spans="1:24" s="570" customFormat="1" ht="20.25" customHeight="1" thickBot="1" x14ac:dyDescent="0.3">
      <c r="A105" s="622"/>
      <c r="B105" s="622"/>
      <c r="C105" s="622"/>
      <c r="D105" s="622"/>
      <c r="E105" s="568"/>
      <c r="F105" s="569"/>
      <c r="G105" s="569"/>
      <c r="H105" s="569"/>
      <c r="I105" s="569"/>
      <c r="X105" s="571"/>
    </row>
    <row r="106" spans="1:24" ht="15.75" outlineLevel="1" thickTop="1" thickBot="1" x14ac:dyDescent="0.25">
      <c r="A106" s="557" t="s">
        <v>154</v>
      </c>
      <c r="B106" s="558" t="s">
        <v>155</v>
      </c>
      <c r="C106" s="559" t="s">
        <v>66</v>
      </c>
      <c r="D106" s="559" t="s">
        <v>152</v>
      </c>
      <c r="E106" s="559" t="s">
        <v>153</v>
      </c>
      <c r="F106" s="559" t="s">
        <v>160</v>
      </c>
      <c r="G106" s="560" t="s">
        <v>201</v>
      </c>
      <c r="I106" s="350"/>
    </row>
    <row r="107" spans="1:24" ht="15.75" outlineLevel="1" thickBot="1" x14ac:dyDescent="0.25">
      <c r="A107" s="1389" t="s">
        <v>181</v>
      </c>
      <c r="B107" s="1390"/>
      <c r="C107" s="1390"/>
      <c r="D107" s="1390"/>
      <c r="E107" s="1390"/>
      <c r="F107" s="1390"/>
      <c r="G107" s="1391"/>
      <c r="I107" s="350"/>
    </row>
    <row r="108" spans="1:24" outlineLevel="1" x14ac:dyDescent="0.2">
      <c r="A108" s="1381" t="s">
        <v>200</v>
      </c>
      <c r="B108" s="512" t="s">
        <v>109</v>
      </c>
      <c r="C108" s="539" t="str">
        <f>C99</f>
        <v>Черный Сергей</v>
      </c>
      <c r="D108" s="555">
        <v>233</v>
      </c>
      <c r="E108" s="520">
        <v>160</v>
      </c>
      <c r="F108" s="520">
        <v>147</v>
      </c>
      <c r="G108" s="580">
        <v>1</v>
      </c>
      <c r="I108" s="350"/>
    </row>
    <row r="109" spans="1:24" ht="15" outlineLevel="1" thickBot="1" x14ac:dyDescent="0.25">
      <c r="A109" s="1382"/>
      <c r="B109" s="508" t="s">
        <v>110</v>
      </c>
      <c r="C109" s="639" t="str">
        <f>C101</f>
        <v>Ермолаев Кирилл</v>
      </c>
      <c r="D109" s="526">
        <v>183</v>
      </c>
      <c r="E109" s="556">
        <v>194</v>
      </c>
      <c r="F109" s="556">
        <v>232</v>
      </c>
      <c r="G109" s="640">
        <v>2</v>
      </c>
      <c r="L109" s="351"/>
      <c r="N109" s="351"/>
    </row>
    <row r="110" spans="1:24" ht="15" outlineLevel="1" thickBot="1" x14ac:dyDescent="0.25">
      <c r="A110" s="561"/>
      <c r="B110" s="409"/>
      <c r="C110" s="409"/>
      <c r="D110" s="409"/>
      <c r="E110" s="409"/>
      <c r="F110" s="409"/>
      <c r="G110" s="562"/>
      <c r="L110" s="351"/>
      <c r="N110" s="351"/>
    </row>
    <row r="111" spans="1:24" outlineLevel="1" x14ac:dyDescent="0.2">
      <c r="A111" s="1381" t="s">
        <v>111</v>
      </c>
      <c r="B111" s="512" t="s">
        <v>109</v>
      </c>
      <c r="C111" s="553" t="str">
        <f>C98</f>
        <v>Постоенко Андрей</v>
      </c>
      <c r="D111" s="554">
        <v>214</v>
      </c>
      <c r="E111" s="1392" t="s">
        <v>159</v>
      </c>
      <c r="F111" s="409"/>
      <c r="G111" s="562"/>
      <c r="L111" s="351"/>
      <c r="N111" s="351"/>
    </row>
    <row r="112" spans="1:24" ht="15" outlineLevel="1" thickBot="1" x14ac:dyDescent="0.25">
      <c r="A112" s="1383"/>
      <c r="B112" s="563" t="s">
        <v>110</v>
      </c>
      <c r="C112" s="564" t="str">
        <f>C102</f>
        <v>Пушкарев Александр</v>
      </c>
      <c r="D112" s="565">
        <v>180</v>
      </c>
      <c r="E112" s="1393"/>
      <c r="F112" s="566"/>
      <c r="G112" s="567"/>
      <c r="L112" s="351"/>
      <c r="N112" s="351"/>
    </row>
    <row r="113" spans="1:24" ht="15" outlineLevel="1" thickTop="1" x14ac:dyDescent="0.2">
      <c r="L113" s="351"/>
      <c r="N113" s="351"/>
    </row>
    <row r="114" spans="1:24" s="623" customFormat="1" ht="19.5" x14ac:dyDescent="0.2">
      <c r="A114" s="1388" t="s">
        <v>204</v>
      </c>
      <c r="B114" s="1388"/>
      <c r="C114" s="1388"/>
      <c r="D114" s="1388"/>
      <c r="E114" s="624"/>
      <c r="X114" s="625"/>
    </row>
    <row r="115" spans="1:24" ht="15" thickBot="1" x14ac:dyDescent="0.25">
      <c r="L115" s="351"/>
      <c r="N115" s="351"/>
    </row>
    <row r="116" spans="1:24" s="654" customFormat="1" ht="15" x14ac:dyDescent="0.2">
      <c r="A116" s="649"/>
      <c r="B116" s="650" t="s">
        <v>71</v>
      </c>
      <c r="C116" s="651" t="s">
        <v>66</v>
      </c>
      <c r="D116" s="652" t="s">
        <v>183</v>
      </c>
      <c r="E116" s="653"/>
      <c r="X116" s="655"/>
    </row>
    <row r="117" spans="1:24" x14ac:dyDescent="0.2">
      <c r="A117" s="1378" t="s">
        <v>185</v>
      </c>
      <c r="B117" s="656" t="s">
        <v>109</v>
      </c>
      <c r="C117" s="641" t="s">
        <v>52</v>
      </c>
      <c r="D117" s="657" t="s">
        <v>184</v>
      </c>
      <c r="E117" s="350">
        <v>203</v>
      </c>
    </row>
    <row r="118" spans="1:24" x14ac:dyDescent="0.2">
      <c r="A118" s="1379"/>
      <c r="B118" s="656" t="s">
        <v>110</v>
      </c>
      <c r="C118" s="641" t="s">
        <v>50</v>
      </c>
      <c r="D118" s="657" t="s">
        <v>186</v>
      </c>
      <c r="E118" s="350">
        <v>180</v>
      </c>
    </row>
    <row r="119" spans="1:24" x14ac:dyDescent="0.2">
      <c r="A119" s="1376" t="s">
        <v>177</v>
      </c>
      <c r="B119" s="658" t="s">
        <v>111</v>
      </c>
      <c r="C119" s="642" t="s">
        <v>78</v>
      </c>
      <c r="D119" s="659">
        <v>214</v>
      </c>
    </row>
    <row r="120" spans="1:24" x14ac:dyDescent="0.2">
      <c r="A120" s="1377"/>
      <c r="B120" s="658" t="s">
        <v>112</v>
      </c>
      <c r="C120" s="642" t="s">
        <v>17</v>
      </c>
      <c r="D120" s="659">
        <v>180</v>
      </c>
    </row>
    <row r="121" spans="1:24" x14ac:dyDescent="0.2">
      <c r="A121" s="1386" t="s">
        <v>180</v>
      </c>
      <c r="B121" s="660" t="s">
        <v>113</v>
      </c>
      <c r="C121" s="643" t="s">
        <v>187</v>
      </c>
      <c r="D121" s="661">
        <f>325/2</f>
        <v>162.5</v>
      </c>
    </row>
    <row r="122" spans="1:24" x14ac:dyDescent="0.2">
      <c r="A122" s="1387"/>
      <c r="B122" s="660" t="s">
        <v>114</v>
      </c>
      <c r="C122" s="643" t="s">
        <v>148</v>
      </c>
      <c r="D122" s="661">
        <f>293/2</f>
        <v>146.5</v>
      </c>
    </row>
    <row r="123" spans="1:24" x14ac:dyDescent="0.2">
      <c r="A123" s="1387"/>
      <c r="B123" s="660" t="s">
        <v>115</v>
      </c>
      <c r="C123" s="643" t="s">
        <v>15</v>
      </c>
      <c r="D123" s="661">
        <f>293/2</f>
        <v>146.5</v>
      </c>
    </row>
    <row r="124" spans="1:24" x14ac:dyDescent="0.2">
      <c r="A124" s="1387"/>
      <c r="B124" s="660" t="s">
        <v>116</v>
      </c>
      <c r="C124" s="643" t="s">
        <v>134</v>
      </c>
      <c r="D124" s="661">
        <f>258/2</f>
        <v>129</v>
      </c>
    </row>
    <row r="125" spans="1:24" x14ac:dyDescent="0.2">
      <c r="A125" s="1384" t="s">
        <v>179</v>
      </c>
      <c r="B125" s="644" t="s">
        <v>117</v>
      </c>
      <c r="C125" s="645" t="s">
        <v>14</v>
      </c>
      <c r="D125" s="646">
        <f>319/2</f>
        <v>159.5</v>
      </c>
    </row>
    <row r="126" spans="1:24" x14ac:dyDescent="0.2">
      <c r="A126" s="1385"/>
      <c r="B126" s="644" t="s">
        <v>118</v>
      </c>
      <c r="C126" s="647" t="s">
        <v>18</v>
      </c>
      <c r="D126" s="646">
        <f>312/2</f>
        <v>156</v>
      </c>
    </row>
    <row r="127" spans="1:24" x14ac:dyDescent="0.2">
      <c r="A127" s="1385"/>
      <c r="B127" s="644" t="s">
        <v>119</v>
      </c>
      <c r="C127" s="648" t="s">
        <v>77</v>
      </c>
      <c r="D127" s="646">
        <f>311/2</f>
        <v>155.5</v>
      </c>
    </row>
    <row r="128" spans="1:24" x14ac:dyDescent="0.2">
      <c r="A128" s="1385"/>
      <c r="B128" s="644" t="s">
        <v>120</v>
      </c>
      <c r="C128" s="645" t="s">
        <v>30</v>
      </c>
      <c r="D128" s="646">
        <f>302/2</f>
        <v>151</v>
      </c>
    </row>
    <row r="129" spans="1:4" x14ac:dyDescent="0.2">
      <c r="A129" s="1385"/>
      <c r="B129" s="644" t="s">
        <v>121</v>
      </c>
      <c r="C129" s="645" t="s">
        <v>55</v>
      </c>
      <c r="D129" s="646">
        <f>300/2</f>
        <v>150</v>
      </c>
    </row>
    <row r="130" spans="1:4" x14ac:dyDescent="0.2">
      <c r="A130" s="1385"/>
      <c r="B130" s="644" t="s">
        <v>122</v>
      </c>
      <c r="C130" s="647" t="s">
        <v>13</v>
      </c>
      <c r="D130" s="646">
        <f>263/2</f>
        <v>131.5</v>
      </c>
    </row>
    <row r="131" spans="1:4" x14ac:dyDescent="0.2">
      <c r="A131" s="1385"/>
      <c r="B131" s="644" t="s">
        <v>123</v>
      </c>
      <c r="C131" s="648" t="s">
        <v>172</v>
      </c>
      <c r="D131" s="646">
        <f>259/2</f>
        <v>129.5</v>
      </c>
    </row>
    <row r="132" spans="1:4" x14ac:dyDescent="0.2">
      <c r="A132" s="1385"/>
      <c r="B132" s="644" t="s">
        <v>124</v>
      </c>
      <c r="C132" s="645" t="s">
        <v>56</v>
      </c>
      <c r="D132" s="646">
        <f>290/2</f>
        <v>145</v>
      </c>
    </row>
    <row r="133" spans="1:4" x14ac:dyDescent="0.2">
      <c r="A133" s="1373" t="s">
        <v>182</v>
      </c>
      <c r="B133" s="397" t="s">
        <v>125</v>
      </c>
      <c r="C133" s="627" t="s">
        <v>171</v>
      </c>
      <c r="D133" s="628">
        <v>162.33333333333334</v>
      </c>
    </row>
    <row r="134" spans="1:4" x14ac:dyDescent="0.2">
      <c r="A134" s="1374"/>
      <c r="B134" s="397" t="s">
        <v>126</v>
      </c>
      <c r="C134" s="629" t="s">
        <v>74</v>
      </c>
      <c r="D134" s="628">
        <v>158</v>
      </c>
    </row>
    <row r="135" spans="1:4" x14ac:dyDescent="0.2">
      <c r="A135" s="1374"/>
      <c r="B135" s="397" t="s">
        <v>127</v>
      </c>
      <c r="C135" s="630" t="s">
        <v>48</v>
      </c>
      <c r="D135" s="631">
        <v>156</v>
      </c>
    </row>
    <row r="136" spans="1:4" x14ac:dyDescent="0.2">
      <c r="A136" s="1374"/>
      <c r="B136" s="397" t="s">
        <v>128</v>
      </c>
      <c r="C136" s="632" t="s">
        <v>75</v>
      </c>
      <c r="D136" s="631">
        <v>149.33333333333334</v>
      </c>
    </row>
    <row r="137" spans="1:4" x14ac:dyDescent="0.2">
      <c r="A137" s="1374"/>
      <c r="B137" s="397" t="s">
        <v>161</v>
      </c>
      <c r="C137" s="632" t="s">
        <v>19</v>
      </c>
      <c r="D137" s="628">
        <v>148.33333333333334</v>
      </c>
    </row>
    <row r="138" spans="1:4" x14ac:dyDescent="0.2">
      <c r="A138" s="1374"/>
      <c r="B138" s="397" t="s">
        <v>162</v>
      </c>
      <c r="C138" s="627" t="s">
        <v>189</v>
      </c>
      <c r="D138" s="631">
        <v>148</v>
      </c>
    </row>
    <row r="139" spans="1:4" x14ac:dyDescent="0.2">
      <c r="A139" s="1374"/>
      <c r="B139" s="397" t="s">
        <v>163</v>
      </c>
      <c r="C139" s="632" t="s">
        <v>59</v>
      </c>
      <c r="D139" s="628">
        <v>143.66666666666666</v>
      </c>
    </row>
    <row r="140" spans="1:4" x14ac:dyDescent="0.2">
      <c r="A140" s="1374"/>
      <c r="B140" s="397" t="s">
        <v>164</v>
      </c>
      <c r="C140" s="632" t="s">
        <v>150</v>
      </c>
      <c r="D140" s="628">
        <v>141.33333333333334</v>
      </c>
    </row>
    <row r="141" spans="1:4" x14ac:dyDescent="0.2">
      <c r="A141" s="1374"/>
      <c r="B141" s="397" t="s">
        <v>165</v>
      </c>
      <c r="C141" s="632" t="s">
        <v>12</v>
      </c>
      <c r="D141" s="631">
        <v>143</v>
      </c>
    </row>
    <row r="142" spans="1:4" x14ac:dyDescent="0.2">
      <c r="A142" s="1374"/>
      <c r="B142" s="397" t="s">
        <v>166</v>
      </c>
      <c r="C142" s="627" t="s">
        <v>60</v>
      </c>
      <c r="D142" s="628">
        <v>134.66666666666666</v>
      </c>
    </row>
    <row r="143" spans="1:4" ht="15" thickBot="1" x14ac:dyDescent="0.25">
      <c r="A143" s="1375"/>
      <c r="B143" s="626" t="s">
        <v>169</v>
      </c>
      <c r="C143" s="633" t="s">
        <v>149</v>
      </c>
      <c r="D143" s="634">
        <v>133.66666666666666</v>
      </c>
    </row>
  </sheetData>
  <mergeCells count="56">
    <mergeCell ref="A133:A143"/>
    <mergeCell ref="A119:A120"/>
    <mergeCell ref="A117:A118"/>
    <mergeCell ref="A101:A102"/>
    <mergeCell ref="A108:A109"/>
    <mergeCell ref="A111:A112"/>
    <mergeCell ref="A125:A132"/>
    <mergeCell ref="A121:A124"/>
    <mergeCell ref="A114:D114"/>
    <mergeCell ref="A107:G107"/>
    <mergeCell ref="E111:E112"/>
    <mergeCell ref="A71:A72"/>
    <mergeCell ref="A61:A62"/>
    <mergeCell ref="A64:A65"/>
    <mergeCell ref="A66:F66"/>
    <mergeCell ref="A104:D104"/>
    <mergeCell ref="A83:A84"/>
    <mergeCell ref="A80:D80"/>
    <mergeCell ref="A74:A75"/>
    <mergeCell ref="A77:A78"/>
    <mergeCell ref="A86:A87"/>
    <mergeCell ref="A89:A90"/>
    <mergeCell ref="A92:A93"/>
    <mergeCell ref="A95:D95"/>
    <mergeCell ref="A98:A99"/>
    <mergeCell ref="A58:A59"/>
    <mergeCell ref="A68:A69"/>
    <mergeCell ref="B46:J46"/>
    <mergeCell ref="B47:B49"/>
    <mergeCell ref="B35:H35"/>
    <mergeCell ref="A53:F53"/>
    <mergeCell ref="A55:A56"/>
    <mergeCell ref="B41:J41"/>
    <mergeCell ref="W3:Y3"/>
    <mergeCell ref="A51:D51"/>
    <mergeCell ref="M3:T3"/>
    <mergeCell ref="U3:U4"/>
    <mergeCell ref="B4:B7"/>
    <mergeCell ref="U19:U20"/>
    <mergeCell ref="B42:B44"/>
    <mergeCell ref="M35:T35"/>
    <mergeCell ref="U35:U36"/>
    <mergeCell ref="B36:B39"/>
    <mergeCell ref="L35:L36"/>
    <mergeCell ref="B9:B12"/>
    <mergeCell ref="M19:T19"/>
    <mergeCell ref="B14:B17"/>
    <mergeCell ref="B1:I1"/>
    <mergeCell ref="B3:J3"/>
    <mergeCell ref="B19:J19"/>
    <mergeCell ref="L19:L20"/>
    <mergeCell ref="B30:B33"/>
    <mergeCell ref="A2:D2"/>
    <mergeCell ref="B20:B23"/>
    <mergeCell ref="B25:B28"/>
    <mergeCell ref="L3:L4"/>
  </mergeCells>
  <phoneticPr fontId="28" type="noConversion"/>
  <pageMargins left="0.25" right="0.25" top="0.75" bottom="0.75" header="0.3" footer="0.3"/>
  <pageSetup paperSize="9" scale="36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view="pageBreakPreview" zoomScaleSheetLayoutView="100" workbookViewId="0">
      <selection activeCell="C2" sqref="C2:C3"/>
    </sheetView>
  </sheetViews>
  <sheetFormatPr defaultColWidth="11.42578125" defaultRowHeight="21" x14ac:dyDescent="0.55000000000000004"/>
  <cols>
    <col min="1" max="1" width="0.7109375" style="36" customWidth="1"/>
    <col min="2" max="2" width="15.7109375" style="36" customWidth="1"/>
    <col min="3" max="3" width="7.7109375" style="36" customWidth="1"/>
    <col min="4" max="4" width="0.7109375" style="36" customWidth="1"/>
    <col min="5" max="5" width="15.7109375" style="36" customWidth="1"/>
    <col min="6" max="6" width="7.7109375" style="36" customWidth="1"/>
    <col min="7" max="7" width="0.7109375" style="36" customWidth="1"/>
    <col min="8" max="8" width="15.7109375" style="36" customWidth="1"/>
    <col min="9" max="9" width="7.7109375" style="36" customWidth="1"/>
    <col min="10" max="10" width="0.7109375" style="36" customWidth="1"/>
    <col min="11" max="11" width="15.7109375" style="36" customWidth="1"/>
    <col min="12" max="12" width="7.7109375" style="36" customWidth="1"/>
    <col min="13" max="13" width="0.7109375" style="36" customWidth="1"/>
    <col min="14" max="16384" width="11.42578125" style="36"/>
  </cols>
  <sheetData>
    <row r="1" spans="1:14" s="38" customFormat="1" ht="4.5" customHeight="1" thickTop="1" thickBot="1" x14ac:dyDescent="0.7">
      <c r="A1" s="47"/>
      <c r="B1" s="1396"/>
      <c r="C1" s="1397"/>
      <c r="D1" s="47"/>
      <c r="E1" s="1396"/>
      <c r="F1" s="1397"/>
      <c r="G1" s="47"/>
      <c r="H1" s="1396"/>
      <c r="I1" s="1397"/>
      <c r="J1" s="47"/>
      <c r="K1" s="1396"/>
      <c r="L1" s="1397"/>
      <c r="M1" s="47"/>
    </row>
    <row r="2" spans="1:14" s="40" customFormat="1" ht="30" customHeight="1" thickTop="1" x14ac:dyDescent="0.65">
      <c r="A2" s="1394"/>
      <c r="B2" s="39" t="s">
        <v>31</v>
      </c>
      <c r="C2" s="1398"/>
      <c r="D2" s="1394"/>
      <c r="E2" s="39" t="s">
        <v>32</v>
      </c>
      <c r="F2" s="1398"/>
      <c r="G2" s="1394"/>
      <c r="H2" s="39" t="s">
        <v>33</v>
      </c>
      <c r="I2" s="1398"/>
      <c r="J2" s="1394"/>
      <c r="K2" s="39" t="s">
        <v>34</v>
      </c>
      <c r="L2" s="1400"/>
      <c r="M2" s="1394"/>
    </row>
    <row r="3" spans="1:14" s="38" customFormat="1" ht="30" customHeight="1" thickBot="1" x14ac:dyDescent="0.6">
      <c r="A3" s="1395"/>
      <c r="B3" s="37" t="s">
        <v>35</v>
      </c>
      <c r="C3" s="1399"/>
      <c r="D3" s="1395"/>
      <c r="E3" s="37" t="s">
        <v>35</v>
      </c>
      <c r="F3" s="1399"/>
      <c r="G3" s="1395"/>
      <c r="H3" s="37" t="s">
        <v>35</v>
      </c>
      <c r="I3" s="1399"/>
      <c r="J3" s="1395"/>
      <c r="K3" s="37" t="s">
        <v>35</v>
      </c>
      <c r="L3" s="1401"/>
      <c r="M3" s="1395"/>
      <c r="N3" s="38">
        <v>4</v>
      </c>
    </row>
    <row r="4" spans="1:14" s="38" customFormat="1" ht="4.5" customHeight="1" thickTop="1" thickBot="1" x14ac:dyDescent="0.7">
      <c r="A4" s="47"/>
      <c r="B4" s="41"/>
      <c r="C4" s="42"/>
      <c r="D4" s="47"/>
      <c r="E4" s="41"/>
      <c r="F4" s="42"/>
      <c r="G4" s="47"/>
      <c r="H4" s="41"/>
      <c r="I4" s="42"/>
      <c r="J4" s="47"/>
      <c r="K4" s="41"/>
      <c r="L4" s="43"/>
      <c r="M4" s="47"/>
    </row>
    <row r="5" spans="1:14" s="40" customFormat="1" ht="30" customHeight="1" thickTop="1" x14ac:dyDescent="0.65">
      <c r="A5" s="1394"/>
      <c r="B5" s="39" t="s">
        <v>31</v>
      </c>
      <c r="C5" s="1398"/>
      <c r="D5" s="1394"/>
      <c r="E5" s="39" t="s">
        <v>32</v>
      </c>
      <c r="F5" s="1398"/>
      <c r="G5" s="1394"/>
      <c r="H5" s="39" t="s">
        <v>33</v>
      </c>
      <c r="I5" s="1398"/>
      <c r="J5" s="1394"/>
      <c r="K5" s="39" t="s">
        <v>34</v>
      </c>
      <c r="L5" s="44"/>
      <c r="M5" s="1394"/>
    </row>
    <row r="6" spans="1:14" s="38" customFormat="1" ht="30" customHeight="1" thickBot="1" x14ac:dyDescent="0.6">
      <c r="A6" s="1395"/>
      <c r="B6" s="37" t="s">
        <v>36</v>
      </c>
      <c r="C6" s="1399"/>
      <c r="D6" s="1395"/>
      <c r="E6" s="37" t="s">
        <v>36</v>
      </c>
      <c r="F6" s="1399"/>
      <c r="G6" s="1395"/>
      <c r="H6" s="37" t="s">
        <v>36</v>
      </c>
      <c r="I6" s="1399"/>
      <c r="J6" s="1395"/>
      <c r="K6" s="37" t="s">
        <v>36</v>
      </c>
      <c r="L6" s="45"/>
      <c r="M6" s="1395"/>
      <c r="N6" s="38">
        <v>8</v>
      </c>
    </row>
    <row r="7" spans="1:14" s="38" customFormat="1" ht="4.5" customHeight="1" thickTop="1" thickBot="1" x14ac:dyDescent="0.7">
      <c r="A7" s="47"/>
      <c r="B7" s="41"/>
      <c r="C7" s="42"/>
      <c r="D7" s="47"/>
      <c r="E7" s="41"/>
      <c r="F7" s="42"/>
      <c r="G7" s="47"/>
      <c r="H7" s="41"/>
      <c r="I7" s="42"/>
      <c r="J7" s="47"/>
      <c r="K7" s="41"/>
      <c r="L7" s="43"/>
      <c r="M7" s="47"/>
    </row>
    <row r="8" spans="1:14" s="40" customFormat="1" ht="30" customHeight="1" thickTop="1" x14ac:dyDescent="0.65">
      <c r="A8" s="1394"/>
      <c r="B8" s="39" t="s">
        <v>31</v>
      </c>
      <c r="C8" s="1398"/>
      <c r="D8" s="1394"/>
      <c r="E8" s="39" t="s">
        <v>32</v>
      </c>
      <c r="F8" s="1398"/>
      <c r="G8" s="1394"/>
      <c r="H8" s="39" t="s">
        <v>33</v>
      </c>
      <c r="I8" s="1398"/>
      <c r="J8" s="1394"/>
      <c r="K8" s="39" t="s">
        <v>34</v>
      </c>
      <c r="L8" s="44"/>
      <c r="M8" s="1394"/>
    </row>
    <row r="9" spans="1:14" s="38" customFormat="1" ht="30" customHeight="1" thickBot="1" x14ac:dyDescent="0.6">
      <c r="A9" s="1395"/>
      <c r="B9" s="37" t="s">
        <v>37</v>
      </c>
      <c r="C9" s="1399"/>
      <c r="D9" s="1395"/>
      <c r="E9" s="37" t="s">
        <v>37</v>
      </c>
      <c r="F9" s="1399"/>
      <c r="G9" s="1395"/>
      <c r="H9" s="37" t="s">
        <v>37</v>
      </c>
      <c r="I9" s="1399"/>
      <c r="J9" s="1395"/>
      <c r="K9" s="37" t="s">
        <v>37</v>
      </c>
      <c r="L9" s="45"/>
      <c r="M9" s="1395"/>
      <c r="N9" s="38">
        <v>12</v>
      </c>
    </row>
    <row r="10" spans="1:14" s="38" customFormat="1" ht="4.5" customHeight="1" thickTop="1" thickBot="1" x14ac:dyDescent="0.7">
      <c r="A10" s="47"/>
      <c r="B10" s="41"/>
      <c r="C10" s="42"/>
      <c r="D10" s="47"/>
      <c r="E10" s="41"/>
      <c r="F10" s="42"/>
      <c r="G10" s="47"/>
      <c r="H10" s="41"/>
      <c r="I10" s="42"/>
      <c r="J10" s="47"/>
      <c r="K10" s="41"/>
      <c r="L10" s="43"/>
      <c r="M10" s="47"/>
      <c r="N10" s="38">
        <v>16</v>
      </c>
    </row>
    <row r="11" spans="1:14" s="40" customFormat="1" ht="30" customHeight="1" thickTop="1" x14ac:dyDescent="0.65">
      <c r="A11" s="1394"/>
      <c r="B11" s="39" t="s">
        <v>31</v>
      </c>
      <c r="C11" s="1398"/>
      <c r="D11" s="1394"/>
      <c r="E11" s="39" t="s">
        <v>32</v>
      </c>
      <c r="F11" s="1398"/>
      <c r="G11" s="1394"/>
      <c r="H11" s="39" t="s">
        <v>33</v>
      </c>
      <c r="I11" s="1398"/>
      <c r="J11" s="1394"/>
      <c r="K11" s="39" t="s">
        <v>34</v>
      </c>
      <c r="L11" s="44"/>
      <c r="M11" s="1394"/>
      <c r="N11" s="38"/>
    </row>
    <row r="12" spans="1:14" s="38" customFormat="1" ht="30" customHeight="1" thickBot="1" x14ac:dyDescent="0.6">
      <c r="A12" s="1395"/>
      <c r="B12" s="37" t="s">
        <v>38</v>
      </c>
      <c r="C12" s="1399"/>
      <c r="D12" s="1395"/>
      <c r="E12" s="37" t="s">
        <v>38</v>
      </c>
      <c r="F12" s="1399"/>
      <c r="G12" s="1395"/>
      <c r="H12" s="37" t="s">
        <v>38</v>
      </c>
      <c r="I12" s="1399"/>
      <c r="J12" s="1395"/>
      <c r="K12" s="37" t="s">
        <v>38</v>
      </c>
      <c r="L12" s="45"/>
      <c r="M12" s="1395"/>
      <c r="N12" s="38">
        <v>24</v>
      </c>
    </row>
    <row r="13" spans="1:14" s="38" customFormat="1" ht="4.5" customHeight="1" thickTop="1" thickBot="1" x14ac:dyDescent="0.7">
      <c r="A13" s="47"/>
      <c r="B13" s="41"/>
      <c r="C13" s="42"/>
      <c r="D13" s="47"/>
      <c r="E13" s="41"/>
      <c r="F13" s="42"/>
      <c r="G13" s="47"/>
      <c r="H13" s="41"/>
      <c r="I13" s="42"/>
      <c r="J13" s="47"/>
      <c r="K13" s="41"/>
      <c r="L13" s="43"/>
      <c r="M13" s="47"/>
      <c r="N13" s="38">
        <v>20</v>
      </c>
    </row>
    <row r="14" spans="1:14" s="40" customFormat="1" ht="30" customHeight="1" thickTop="1" x14ac:dyDescent="0.65">
      <c r="A14" s="1394"/>
      <c r="B14" s="39" t="s">
        <v>31</v>
      </c>
      <c r="C14" s="1398"/>
      <c r="D14" s="1394"/>
      <c r="E14" s="39" t="s">
        <v>32</v>
      </c>
      <c r="F14" s="1398"/>
      <c r="G14" s="1394"/>
      <c r="H14" s="39" t="s">
        <v>33</v>
      </c>
      <c r="I14" s="1398"/>
      <c r="J14" s="1394"/>
      <c r="K14" s="39" t="s">
        <v>34</v>
      </c>
      <c r="L14" s="1398"/>
      <c r="M14" s="1394"/>
    </row>
    <row r="15" spans="1:14" s="38" customFormat="1" ht="30" customHeight="1" thickBot="1" x14ac:dyDescent="0.6">
      <c r="A15" s="1395"/>
      <c r="B15" s="37" t="s">
        <v>57</v>
      </c>
      <c r="C15" s="1399"/>
      <c r="D15" s="1395"/>
      <c r="E15" s="37" t="s">
        <v>57</v>
      </c>
      <c r="F15" s="1399"/>
      <c r="G15" s="1395"/>
      <c r="H15" s="37" t="s">
        <v>57</v>
      </c>
      <c r="I15" s="1399"/>
      <c r="J15" s="1395"/>
      <c r="K15" s="37" t="s">
        <v>57</v>
      </c>
      <c r="L15" s="1399"/>
      <c r="M15" s="1395"/>
      <c r="N15" s="38">
        <v>20</v>
      </c>
    </row>
    <row r="16" spans="1:14" s="38" customFormat="1" ht="4.5" customHeight="1" thickTop="1" thickBot="1" x14ac:dyDescent="0.7">
      <c r="A16" s="47"/>
      <c r="B16" s="41"/>
      <c r="C16" s="42"/>
      <c r="D16" s="47"/>
      <c r="E16" s="41"/>
      <c r="F16" s="42"/>
      <c r="G16" s="47"/>
      <c r="H16" s="41"/>
      <c r="I16" s="42"/>
      <c r="J16" s="47"/>
      <c r="K16" s="41"/>
      <c r="L16" s="43"/>
      <c r="M16" s="47"/>
    </row>
    <row r="17" spans="1:14" s="40" customFormat="1" ht="30" customHeight="1" thickTop="1" x14ac:dyDescent="0.65">
      <c r="A17" s="1394"/>
      <c r="B17" s="39" t="s">
        <v>31</v>
      </c>
      <c r="C17" s="1398"/>
      <c r="D17" s="1394"/>
      <c r="E17" s="39" t="s">
        <v>32</v>
      </c>
      <c r="F17" s="1398"/>
      <c r="G17" s="1394"/>
      <c r="H17" s="39" t="s">
        <v>33</v>
      </c>
      <c r="I17" s="1398"/>
      <c r="J17" s="1394"/>
      <c r="K17" s="39" t="s">
        <v>34</v>
      </c>
      <c r="L17" s="44"/>
      <c r="M17" s="1394"/>
    </row>
    <row r="18" spans="1:14" s="38" customFormat="1" ht="30" customHeight="1" thickBot="1" x14ac:dyDescent="0.6">
      <c r="A18" s="1395"/>
      <c r="B18" s="41" t="s">
        <v>58</v>
      </c>
      <c r="C18" s="1402"/>
      <c r="D18" s="1395"/>
      <c r="E18" s="41" t="s">
        <v>58</v>
      </c>
      <c r="F18" s="1402"/>
      <c r="G18" s="1395"/>
      <c r="H18" s="41" t="s">
        <v>58</v>
      </c>
      <c r="I18" s="1402"/>
      <c r="J18" s="1395"/>
      <c r="K18" s="41" t="s">
        <v>58</v>
      </c>
      <c r="L18" s="46"/>
      <c r="M18" s="1395"/>
      <c r="N18" s="38">
        <v>24</v>
      </c>
    </row>
    <row r="19" spans="1:14" s="38" customFormat="1" ht="4.5" customHeight="1" thickTop="1" thickBot="1" x14ac:dyDescent="0.7">
      <c r="A19" s="47"/>
      <c r="B19" s="1396"/>
      <c r="C19" s="1397"/>
      <c r="D19" s="47"/>
      <c r="E19" s="1396"/>
      <c r="F19" s="1397"/>
      <c r="G19" s="47"/>
      <c r="H19" s="1396"/>
      <c r="I19" s="1397"/>
      <c r="J19" s="47"/>
      <c r="K19" s="1396"/>
      <c r="L19" s="1397"/>
      <c r="M19" s="47"/>
    </row>
    <row r="20" spans="1:14" ht="21.75" thickTop="1" x14ac:dyDescent="0.55000000000000004"/>
  </sheetData>
  <mergeCells count="58">
    <mergeCell ref="I14:I15"/>
    <mergeCell ref="C17:C18"/>
    <mergeCell ref="F2:F3"/>
    <mergeCell ref="F5:F6"/>
    <mergeCell ref="F8:F9"/>
    <mergeCell ref="F11:F12"/>
    <mergeCell ref="F14:F15"/>
    <mergeCell ref="F17:F18"/>
    <mergeCell ref="C2:C3"/>
    <mergeCell ref="C5:C6"/>
    <mergeCell ref="C8:C9"/>
    <mergeCell ref="C11:C12"/>
    <mergeCell ref="C14:C15"/>
    <mergeCell ref="I17:I18"/>
    <mergeCell ref="E19:F19"/>
    <mergeCell ref="H19:I19"/>
    <mergeCell ref="K19:L19"/>
    <mergeCell ref="B19:C19"/>
    <mergeCell ref="D17:D18"/>
    <mergeCell ref="G17:G18"/>
    <mergeCell ref="M17:M18"/>
    <mergeCell ref="M2:M3"/>
    <mergeCell ref="M5:M6"/>
    <mergeCell ref="M8:M9"/>
    <mergeCell ref="M11:M12"/>
    <mergeCell ref="M14:M15"/>
    <mergeCell ref="L2:L3"/>
    <mergeCell ref="J2:J3"/>
    <mergeCell ref="G2:G3"/>
    <mergeCell ref="D2:D3"/>
    <mergeCell ref="G14:G15"/>
    <mergeCell ref="G11:G12"/>
    <mergeCell ref="G8:G9"/>
    <mergeCell ref="G5:G6"/>
    <mergeCell ref="D5:D6"/>
    <mergeCell ref="D8:D9"/>
    <mergeCell ref="D11:D12"/>
    <mergeCell ref="D14:D15"/>
    <mergeCell ref="I2:I3"/>
    <mergeCell ref="I5:I6"/>
    <mergeCell ref="I8:I9"/>
    <mergeCell ref="I11:I12"/>
    <mergeCell ref="A17:A18"/>
    <mergeCell ref="B1:C1"/>
    <mergeCell ref="E1:F1"/>
    <mergeCell ref="H1:I1"/>
    <mergeCell ref="K1:L1"/>
    <mergeCell ref="J14:J15"/>
    <mergeCell ref="J17:J18"/>
    <mergeCell ref="J5:J6"/>
    <mergeCell ref="J8:J9"/>
    <mergeCell ref="J11:J12"/>
    <mergeCell ref="L14:L15"/>
    <mergeCell ref="A2:A3"/>
    <mergeCell ref="A5:A6"/>
    <mergeCell ref="A8:A9"/>
    <mergeCell ref="A11:A12"/>
    <mergeCell ref="A14:A15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1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106"/>
  <sheetViews>
    <sheetView workbookViewId="0">
      <selection activeCell="N42" sqref="N42"/>
    </sheetView>
  </sheetViews>
  <sheetFormatPr defaultRowHeight="12.75" x14ac:dyDescent="0.2"/>
  <cols>
    <col min="1" max="1" width="6.28515625" customWidth="1"/>
    <col min="2" max="2" width="21.42578125" customWidth="1"/>
    <col min="3" max="3" width="6.42578125" bestFit="1" customWidth="1"/>
    <col min="4" max="4" width="20.42578125" bestFit="1" customWidth="1"/>
    <col min="5" max="5" width="8.28515625" bestFit="1" customWidth="1"/>
    <col min="6" max="6" width="20.42578125" bestFit="1" customWidth="1"/>
    <col min="7" max="7" width="8.28515625" bestFit="1" customWidth="1"/>
    <col min="8" max="8" width="20.42578125" bestFit="1" customWidth="1"/>
    <col min="9" max="11" width="8.28515625" bestFit="1" customWidth="1"/>
    <col min="12" max="12" width="20.42578125" bestFit="1" customWidth="1"/>
    <col min="13" max="13" width="11.5703125" bestFit="1" customWidth="1"/>
    <col min="14" max="14" width="20.42578125" bestFit="1" customWidth="1"/>
    <col min="15" max="15" width="6.42578125" bestFit="1" customWidth="1"/>
    <col min="16" max="16" width="20.42578125" bestFit="1" customWidth="1"/>
    <col min="17" max="17" width="6.42578125" bestFit="1" customWidth="1"/>
    <col min="18" max="18" width="20.42578125" bestFit="1" customWidth="1"/>
    <col min="19" max="19" width="7.140625" bestFit="1" customWidth="1"/>
    <col min="20" max="20" width="8.140625" bestFit="1" customWidth="1"/>
    <col min="21" max="23" width="4.85546875" customWidth="1"/>
    <col min="24" max="24" width="4.85546875" style="9" customWidth="1"/>
    <col min="25" max="27" width="4.85546875" customWidth="1"/>
  </cols>
  <sheetData>
    <row r="1" spans="1:25" ht="18.75" thickBot="1" x14ac:dyDescent="0.3">
      <c r="A1" s="1404" t="s">
        <v>240</v>
      </c>
      <c r="B1" s="1404"/>
      <c r="C1" s="1404"/>
      <c r="D1" s="1404"/>
      <c r="E1" s="1404"/>
      <c r="F1" s="1404"/>
      <c r="G1" s="1404"/>
      <c r="H1" s="1404"/>
      <c r="I1" s="48"/>
      <c r="J1" s="229"/>
      <c r="K1" s="26"/>
      <c r="N1" s="26"/>
      <c r="O1" s="26"/>
      <c r="P1" s="26"/>
      <c r="Q1" s="26"/>
      <c r="R1" s="26"/>
      <c r="S1" s="26"/>
    </row>
    <row r="2" spans="1:25" s="840" customFormat="1" ht="15" x14ac:dyDescent="0.2">
      <c r="A2" s="1405">
        <v>1</v>
      </c>
      <c r="B2" s="1031" t="s">
        <v>135</v>
      </c>
      <c r="C2" s="1032" t="s">
        <v>92</v>
      </c>
      <c r="D2" s="1031" t="s">
        <v>136</v>
      </c>
      <c r="E2" s="1032" t="s">
        <v>92</v>
      </c>
      <c r="F2" s="1031" t="s">
        <v>137</v>
      </c>
      <c r="G2" s="1032" t="s">
        <v>92</v>
      </c>
      <c r="H2" s="1031" t="s">
        <v>138</v>
      </c>
      <c r="I2" s="1033" t="s">
        <v>92</v>
      </c>
      <c r="J2" s="839"/>
      <c r="K2" s="1405">
        <v>5</v>
      </c>
      <c r="L2" s="1031" t="s">
        <v>135</v>
      </c>
      <c r="M2" s="1032" t="s">
        <v>92</v>
      </c>
      <c r="N2" s="1031" t="s">
        <v>136</v>
      </c>
      <c r="O2" s="1032" t="s">
        <v>92</v>
      </c>
      <c r="P2" s="1031" t="s">
        <v>137</v>
      </c>
      <c r="Q2" s="1032" t="s">
        <v>92</v>
      </c>
      <c r="R2" s="1031" t="s">
        <v>138</v>
      </c>
      <c r="S2" s="1033" t="s">
        <v>92</v>
      </c>
      <c r="V2"/>
      <c r="W2"/>
      <c r="X2" s="9"/>
      <c r="Y2"/>
    </row>
    <row r="3" spans="1:25" s="880" customFormat="1" ht="15" x14ac:dyDescent="0.2">
      <c r="A3" s="1403"/>
      <c r="B3" s="1014" t="str">
        <f>$B$26</f>
        <v>1. Куклин Игорь</v>
      </c>
      <c r="C3" s="878">
        <v>184</v>
      </c>
      <c r="D3" s="1014" t="str">
        <f>$B$27</f>
        <v>4. Чёрный Сергей</v>
      </c>
      <c r="E3" s="878">
        <v>154</v>
      </c>
      <c r="F3" s="1014" t="str">
        <f>$B$28</f>
        <v>7. Пушкарев Александр</v>
      </c>
      <c r="G3" s="878">
        <v>171</v>
      </c>
      <c r="H3" s="1014" t="str">
        <f>$B$29</f>
        <v>10. Клюева Наталья</v>
      </c>
      <c r="I3" s="879">
        <v>110</v>
      </c>
      <c r="J3" s="229"/>
      <c r="K3" s="1403"/>
      <c r="L3" s="1014" t="str">
        <f>$B$35</f>
        <v>6. Захаров Андрей</v>
      </c>
      <c r="M3" s="878">
        <v>144</v>
      </c>
      <c r="N3" s="1014" t="str">
        <f>$B$37</f>
        <v>12. Дикушникова Ольга</v>
      </c>
      <c r="O3" s="878">
        <v>158</v>
      </c>
      <c r="P3" s="1014" t="str">
        <f>$B$34</f>
        <v>3. Ермолаев Кирилл</v>
      </c>
      <c r="Q3" s="878">
        <v>187</v>
      </c>
      <c r="R3" s="1014" t="str">
        <f>$B$26</f>
        <v>1. Куклин Игорь</v>
      </c>
      <c r="S3" s="879">
        <v>174</v>
      </c>
      <c r="V3" s="26"/>
      <c r="W3" s="26"/>
      <c r="X3" s="881"/>
      <c r="Y3" s="26"/>
    </row>
    <row r="4" spans="1:25" s="880" customFormat="1" ht="15" x14ac:dyDescent="0.2">
      <c r="A4" s="1403"/>
      <c r="B4" s="1014" t="str">
        <f>$B$30</f>
        <v>2. Ситников Алексей</v>
      </c>
      <c r="C4" s="878">
        <v>160</v>
      </c>
      <c r="D4" s="1014" t="str">
        <f>$B$31</f>
        <v>5. Гамов Евгений</v>
      </c>
      <c r="E4" s="878">
        <v>175</v>
      </c>
      <c r="F4" s="1014" t="str">
        <f>$B$32</f>
        <v>8. Постоенко Андрей</v>
      </c>
      <c r="G4" s="878">
        <v>172</v>
      </c>
      <c r="H4" s="1014" t="str">
        <f>$B$33</f>
        <v>11. Шенцев Сергей</v>
      </c>
      <c r="I4" s="879">
        <v>132</v>
      </c>
      <c r="J4" s="229"/>
      <c r="K4" s="1403"/>
      <c r="L4" s="1014" t="str">
        <f>$B$30</f>
        <v>2. Ситников Алексей</v>
      </c>
      <c r="M4" s="878">
        <v>157</v>
      </c>
      <c r="N4" s="1014" t="str">
        <f>$B$29</f>
        <v>10. Клюева Наталья</v>
      </c>
      <c r="O4" s="878">
        <v>200</v>
      </c>
      <c r="P4" s="1014" t="str">
        <f>$B$31</f>
        <v>5. Гамов Евгений</v>
      </c>
      <c r="Q4" s="878">
        <v>153</v>
      </c>
      <c r="R4" s="1014" t="str">
        <f>$B$33</f>
        <v>11. Шенцев Сергей</v>
      </c>
      <c r="S4" s="879">
        <v>185</v>
      </c>
      <c r="X4" s="881"/>
      <c r="Y4" s="26"/>
    </row>
    <row r="5" spans="1:25" s="880" customFormat="1" ht="15" x14ac:dyDescent="0.2">
      <c r="A5" s="1403"/>
      <c r="B5" s="1014" t="str">
        <f>$B$34</f>
        <v>3. Ермолаев Кирилл</v>
      </c>
      <c r="C5" s="878">
        <v>175</v>
      </c>
      <c r="D5" s="1014" t="str">
        <f>$B$35</f>
        <v>6. Захаров Андрей</v>
      </c>
      <c r="E5" s="878">
        <v>145</v>
      </c>
      <c r="F5" s="1014" t="str">
        <f>$B$36</f>
        <v>9. Женихова Евгения</v>
      </c>
      <c r="G5" s="878">
        <v>158</v>
      </c>
      <c r="H5" s="1014" t="str">
        <f>$B$37</f>
        <v>12. Дикушникова Ольга</v>
      </c>
      <c r="I5" s="882">
        <v>168</v>
      </c>
      <c r="J5" s="229"/>
      <c r="K5" s="1403"/>
      <c r="L5" s="1014" t="str">
        <f>$B$36</f>
        <v>9. Женихова Евгения</v>
      </c>
      <c r="M5" s="878">
        <v>158</v>
      </c>
      <c r="N5" s="1014" t="str">
        <f>$B$27</f>
        <v>4. Чёрный Сергей</v>
      </c>
      <c r="O5" s="878">
        <v>197</v>
      </c>
      <c r="P5" s="1014" t="str">
        <f>$B$28</f>
        <v>7. Пушкарев Александр</v>
      </c>
      <c r="Q5" s="883">
        <v>216</v>
      </c>
      <c r="R5" s="1014" t="str">
        <f>$B$32</f>
        <v>8. Постоенко Андрей</v>
      </c>
      <c r="S5" s="879">
        <v>156</v>
      </c>
      <c r="V5" s="26"/>
      <c r="W5" s="26"/>
      <c r="X5" s="881"/>
      <c r="Y5" s="26"/>
    </row>
    <row r="6" spans="1:25" s="880" customFormat="1" ht="15" x14ac:dyDescent="0.2">
      <c r="A6" s="884"/>
      <c r="B6" s="1015"/>
      <c r="C6" s="741"/>
      <c r="D6" s="1015"/>
      <c r="E6" s="741"/>
      <c r="F6" s="1016"/>
      <c r="G6" s="885"/>
      <c r="H6" s="1015"/>
      <c r="I6" s="886"/>
      <c r="J6" s="229"/>
      <c r="K6" s="887"/>
      <c r="L6" s="1016"/>
      <c r="M6" s="885"/>
      <c r="N6" s="1016"/>
      <c r="O6" s="885"/>
      <c r="P6" s="1016"/>
      <c r="Q6" s="885"/>
      <c r="R6" s="1016"/>
      <c r="S6" s="888"/>
      <c r="V6" s="26"/>
      <c r="W6" s="26"/>
      <c r="X6" s="881"/>
      <c r="Y6" s="26"/>
    </row>
    <row r="7" spans="1:25" s="840" customFormat="1" ht="15" x14ac:dyDescent="0.2">
      <c r="A7" s="1403">
        <v>2</v>
      </c>
      <c r="B7" s="1028" t="s">
        <v>135</v>
      </c>
      <c r="C7" s="1029" t="s">
        <v>92</v>
      </c>
      <c r="D7" s="1028" t="s">
        <v>136</v>
      </c>
      <c r="E7" s="1029" t="s">
        <v>92</v>
      </c>
      <c r="F7" s="1028" t="s">
        <v>137</v>
      </c>
      <c r="G7" s="1029" t="s">
        <v>92</v>
      </c>
      <c r="H7" s="1028" t="s">
        <v>138</v>
      </c>
      <c r="I7" s="1030" t="s">
        <v>92</v>
      </c>
      <c r="J7" s="839"/>
      <c r="K7" s="1403">
        <v>6</v>
      </c>
      <c r="L7" s="1028" t="s">
        <v>135</v>
      </c>
      <c r="M7" s="1029" t="s">
        <v>92</v>
      </c>
      <c r="N7" s="1028" t="s">
        <v>136</v>
      </c>
      <c r="O7" s="1029" t="s">
        <v>92</v>
      </c>
      <c r="P7" s="1028" t="s">
        <v>137</v>
      </c>
      <c r="Q7" s="1029" t="s">
        <v>92</v>
      </c>
      <c r="R7" s="1028" t="s">
        <v>138</v>
      </c>
      <c r="S7" s="1030" t="s">
        <v>92</v>
      </c>
      <c r="V7" s="26"/>
      <c r="W7" s="26"/>
      <c r="X7" s="881"/>
      <c r="Y7" s="26"/>
    </row>
    <row r="8" spans="1:25" s="880" customFormat="1" ht="15" x14ac:dyDescent="0.2">
      <c r="A8" s="1403"/>
      <c r="B8" s="1014" t="str">
        <f>$B$37</f>
        <v>12. Дикушникова Ольга</v>
      </c>
      <c r="C8" s="878">
        <v>167</v>
      </c>
      <c r="D8" s="1014" t="str">
        <f>$B$28</f>
        <v>7. Пушкарев Александр</v>
      </c>
      <c r="E8" s="883">
        <v>185</v>
      </c>
      <c r="F8" s="1014" t="str">
        <f>$B$30</f>
        <v>2. Ситников Алексей</v>
      </c>
      <c r="G8" s="878">
        <v>141</v>
      </c>
      <c r="H8" s="1014" t="str">
        <f>$B$35</f>
        <v>6. Захаров Андрей</v>
      </c>
      <c r="I8" s="879">
        <v>162</v>
      </c>
      <c r="J8" s="229"/>
      <c r="K8" s="1403"/>
      <c r="L8" s="1014" t="str">
        <f>$B$31</f>
        <v>5. Гамов Евгений</v>
      </c>
      <c r="M8" s="883">
        <v>191</v>
      </c>
      <c r="N8" s="1014" t="str">
        <f>$B$36</f>
        <v>9. Женихова Евгения</v>
      </c>
      <c r="O8" s="878">
        <v>173</v>
      </c>
      <c r="P8" s="1014" t="str">
        <f>$B$27</f>
        <v>4. Чёрный Сергей</v>
      </c>
      <c r="Q8" s="878">
        <v>197</v>
      </c>
      <c r="R8" s="1014" t="str">
        <f>$B$29</f>
        <v>10. Клюева Наталья</v>
      </c>
      <c r="S8" s="879">
        <v>174</v>
      </c>
      <c r="V8" s="26"/>
      <c r="W8" s="26"/>
      <c r="X8" s="881"/>
      <c r="Y8" s="26"/>
    </row>
    <row r="9" spans="1:25" s="880" customFormat="1" ht="15" x14ac:dyDescent="0.2">
      <c r="A9" s="1403"/>
      <c r="B9" s="1014" t="str">
        <f>$B$36</f>
        <v>9. Женихова Евгения</v>
      </c>
      <c r="C9" s="878">
        <v>174</v>
      </c>
      <c r="D9" s="1014" t="str">
        <f>$B$26</f>
        <v>1. Куклин Игорь</v>
      </c>
      <c r="E9" s="878">
        <v>169</v>
      </c>
      <c r="F9" s="1014" t="str">
        <f>$B$33</f>
        <v>11. Шенцев Сергей</v>
      </c>
      <c r="G9" s="878">
        <v>193</v>
      </c>
      <c r="H9" s="1014" t="str">
        <f>$B$34</f>
        <v>3. Ермолаев Кирилл</v>
      </c>
      <c r="I9" s="879">
        <v>151</v>
      </c>
      <c r="J9" s="229"/>
      <c r="K9" s="1403"/>
      <c r="L9" s="1014" t="str">
        <f>$B$28</f>
        <v>7. Пушкарев Александр</v>
      </c>
      <c r="M9" s="878">
        <v>178</v>
      </c>
      <c r="N9" s="1014" t="str">
        <f>$B$32</f>
        <v>8. Постоенко Андрей</v>
      </c>
      <c r="O9" s="883">
        <v>201</v>
      </c>
      <c r="P9" s="1014" t="str">
        <f>$B$26</f>
        <v>1. Куклин Игорь</v>
      </c>
      <c r="Q9" s="878">
        <v>204</v>
      </c>
      <c r="R9" s="1014" t="str">
        <f>$B$30</f>
        <v>2. Ситников Алексей</v>
      </c>
      <c r="S9" s="879">
        <v>139</v>
      </c>
      <c r="V9" s="26"/>
      <c r="W9" s="26"/>
      <c r="X9" s="881"/>
      <c r="Y9" s="26"/>
    </row>
    <row r="10" spans="1:25" s="880" customFormat="1" ht="15" x14ac:dyDescent="0.2">
      <c r="A10" s="1403"/>
      <c r="B10" s="1014" t="str">
        <f>$B$27</f>
        <v>4. Чёрный Сергей</v>
      </c>
      <c r="C10" s="878">
        <v>179</v>
      </c>
      <c r="D10" s="1014" t="str">
        <f>$B$29</f>
        <v>10. Клюева Наталья</v>
      </c>
      <c r="E10" s="878">
        <v>135</v>
      </c>
      <c r="F10" s="1014" t="str">
        <f>$B$31</f>
        <v>5. Гамов Евгений</v>
      </c>
      <c r="G10" s="878">
        <v>154</v>
      </c>
      <c r="H10" s="1014" t="str">
        <f>$B$32</f>
        <v>8. Постоенко Андрей</v>
      </c>
      <c r="I10" s="879">
        <v>135</v>
      </c>
      <c r="J10" s="229"/>
      <c r="K10" s="1403"/>
      <c r="L10" s="1014" t="str">
        <f>$B$37</f>
        <v>12. Дикушникова Ольга</v>
      </c>
      <c r="M10" s="878">
        <v>158</v>
      </c>
      <c r="N10" s="1014" t="str">
        <f>$B$34</f>
        <v>3. Ермолаев Кирилл</v>
      </c>
      <c r="O10" s="878">
        <v>229</v>
      </c>
      <c r="P10" s="1014" t="str">
        <f>$B$33</f>
        <v>11. Шенцев Сергей</v>
      </c>
      <c r="Q10" s="878">
        <v>179</v>
      </c>
      <c r="R10" s="1014" t="str">
        <f>$B$35</f>
        <v>6. Захаров Андрей</v>
      </c>
      <c r="S10" s="879">
        <v>210</v>
      </c>
      <c r="V10" s="26"/>
      <c r="W10" s="26"/>
      <c r="X10" s="881"/>
      <c r="Y10" s="26"/>
    </row>
    <row r="11" spans="1:25" s="880" customFormat="1" ht="15" x14ac:dyDescent="0.2">
      <c r="A11" s="884"/>
      <c r="B11" s="1016"/>
      <c r="C11" s="885"/>
      <c r="D11" s="1016"/>
      <c r="E11" s="885"/>
      <c r="F11" s="1016"/>
      <c r="G11" s="885"/>
      <c r="H11" s="1018"/>
      <c r="I11" s="889"/>
      <c r="J11" s="229"/>
      <c r="K11" s="887"/>
      <c r="L11" s="1019"/>
      <c r="M11" s="229"/>
      <c r="N11" s="1016"/>
      <c r="O11" s="885"/>
      <c r="P11" s="1019"/>
      <c r="Q11" s="229"/>
      <c r="R11" s="1019"/>
      <c r="S11" s="888"/>
      <c r="V11" s="26"/>
      <c r="W11" s="26"/>
      <c r="X11" s="881"/>
      <c r="Y11" s="26"/>
    </row>
    <row r="12" spans="1:25" s="840" customFormat="1" ht="15" x14ac:dyDescent="0.2">
      <c r="A12" s="1403">
        <v>3</v>
      </c>
      <c r="B12" s="1028" t="s">
        <v>135</v>
      </c>
      <c r="C12" s="1029" t="s">
        <v>92</v>
      </c>
      <c r="D12" s="1028" t="s">
        <v>136</v>
      </c>
      <c r="E12" s="1029" t="s">
        <v>92</v>
      </c>
      <c r="F12" s="1028" t="s">
        <v>137</v>
      </c>
      <c r="G12" s="1029" t="s">
        <v>92</v>
      </c>
      <c r="H12" s="1028" t="s">
        <v>138</v>
      </c>
      <c r="I12" s="1030" t="s">
        <v>92</v>
      </c>
      <c r="J12" s="839"/>
      <c r="K12" s="1403">
        <v>7</v>
      </c>
      <c r="L12" s="1028" t="s">
        <v>135</v>
      </c>
      <c r="M12" s="1029" t="s">
        <v>92</v>
      </c>
      <c r="N12" s="1028" t="s">
        <v>136</v>
      </c>
      <c r="O12" s="1029" t="s">
        <v>92</v>
      </c>
      <c r="P12" s="1028" t="s">
        <v>137</v>
      </c>
      <c r="Q12" s="1029" t="s">
        <v>92</v>
      </c>
      <c r="R12" s="1028" t="s">
        <v>138</v>
      </c>
      <c r="S12" s="1030" t="s">
        <v>92</v>
      </c>
      <c r="V12" s="26"/>
      <c r="W12" s="26"/>
      <c r="X12" s="881"/>
      <c r="Y12" s="26"/>
    </row>
    <row r="13" spans="1:25" s="880" customFormat="1" ht="15" x14ac:dyDescent="0.2">
      <c r="A13" s="1403"/>
      <c r="B13" s="1014" t="str">
        <f>$B$33</f>
        <v>11. Шенцев Сергей</v>
      </c>
      <c r="C13" s="878">
        <v>164</v>
      </c>
      <c r="D13" s="1014" t="str">
        <f>$B$37</f>
        <v>12. Дикушникова Ольга</v>
      </c>
      <c r="E13" s="878">
        <v>190</v>
      </c>
      <c r="F13" s="1014" t="str">
        <f>$B$34</f>
        <v>3. Ермолаев Кирилл</v>
      </c>
      <c r="G13" s="878">
        <v>149</v>
      </c>
      <c r="H13" s="1014" t="str">
        <f>$B$31</f>
        <v>5. Гамов Евгений</v>
      </c>
      <c r="I13" s="879">
        <v>179</v>
      </c>
      <c r="J13" s="229"/>
      <c r="K13" s="1403"/>
      <c r="L13" s="1014" t="str">
        <f>$B$32</f>
        <v>8. Постоенко Андрей</v>
      </c>
      <c r="M13" s="878">
        <v>168</v>
      </c>
      <c r="N13" s="1020" t="str">
        <f>$B$31</f>
        <v>5. Гамов Евгений</v>
      </c>
      <c r="O13" s="878">
        <v>245</v>
      </c>
      <c r="P13" s="1014" t="str">
        <f>$B$29</f>
        <v>10. Клюева Наталья</v>
      </c>
      <c r="Q13" s="878">
        <v>174</v>
      </c>
      <c r="R13" s="1020" t="str">
        <f>$B$28</f>
        <v>7. Пушкарев Александр</v>
      </c>
      <c r="S13" s="879">
        <v>147</v>
      </c>
      <c r="V13" s="26"/>
      <c r="W13" s="26"/>
      <c r="X13" s="881"/>
      <c r="Y13" s="26"/>
    </row>
    <row r="14" spans="1:25" s="880" customFormat="1" ht="15" x14ac:dyDescent="0.2">
      <c r="A14" s="1403"/>
      <c r="B14" s="1014" t="str">
        <f>$B$35</f>
        <v>6. Захаров Андрей</v>
      </c>
      <c r="C14" s="878">
        <v>166</v>
      </c>
      <c r="D14" s="1014" t="str">
        <f>$B$32</f>
        <v>8. Постоенко Андрей</v>
      </c>
      <c r="E14" s="878">
        <v>173</v>
      </c>
      <c r="F14" s="1014" t="str">
        <f>$B$27</f>
        <v>4. Чёрный Сергей</v>
      </c>
      <c r="G14" s="878">
        <v>158</v>
      </c>
      <c r="H14" s="1014" t="str">
        <f>$B$26</f>
        <v>1. Куклин Игорь</v>
      </c>
      <c r="I14" s="879">
        <v>187</v>
      </c>
      <c r="J14" s="229"/>
      <c r="K14" s="1403"/>
      <c r="L14" s="1014" t="str">
        <f>$B$27</f>
        <v>4. Чёрный Сергей</v>
      </c>
      <c r="M14" s="878">
        <v>190</v>
      </c>
      <c r="N14" s="1014" t="str">
        <f>$B$35</f>
        <v>6. Захаров Андрей</v>
      </c>
      <c r="O14" s="878">
        <v>158</v>
      </c>
      <c r="P14" s="1014" t="str">
        <f>$B$36</f>
        <v>9. Женихова Евгения</v>
      </c>
      <c r="Q14" s="878">
        <v>189</v>
      </c>
      <c r="R14" s="1020" t="str">
        <f>$B$37</f>
        <v>12. Дикушникова Ольга</v>
      </c>
      <c r="S14" s="879">
        <v>113</v>
      </c>
      <c r="Y14" s="26"/>
    </row>
    <row r="15" spans="1:25" s="880" customFormat="1" ht="15" x14ac:dyDescent="0.2">
      <c r="A15" s="1403"/>
      <c r="B15" s="1014" t="str">
        <f>$B$28</f>
        <v>7. Пушкарев Александр</v>
      </c>
      <c r="C15" s="878">
        <v>147</v>
      </c>
      <c r="D15" s="1014" t="str">
        <f>$B$30</f>
        <v>2. Ситников Алексей</v>
      </c>
      <c r="E15" s="878">
        <v>181</v>
      </c>
      <c r="F15" s="1014" t="str">
        <f>$B$29</f>
        <v>10. Клюева Наталья</v>
      </c>
      <c r="G15" s="878">
        <v>139</v>
      </c>
      <c r="H15" s="1014" t="str">
        <f>$B$36</f>
        <v>9. Женихова Евгения</v>
      </c>
      <c r="I15" s="879">
        <v>143</v>
      </c>
      <c r="J15" s="229"/>
      <c r="K15" s="1403"/>
      <c r="L15" s="1014" t="str">
        <f>$B$26</f>
        <v>1. Куклин Игорь</v>
      </c>
      <c r="M15" s="878">
        <v>173</v>
      </c>
      <c r="N15" s="1014" t="str">
        <f>$B$33</f>
        <v>11. Шенцев Сергей</v>
      </c>
      <c r="O15" s="878">
        <v>172</v>
      </c>
      <c r="P15" s="1014" t="str">
        <f>$B$30</f>
        <v>2. Ситников Алексей</v>
      </c>
      <c r="Q15" s="878">
        <v>202</v>
      </c>
      <c r="R15" s="1014" t="str">
        <f>$B$34</f>
        <v>3. Ермолаев Кирилл</v>
      </c>
      <c r="S15" s="879">
        <v>181</v>
      </c>
      <c r="W15" s="26"/>
      <c r="X15" s="881"/>
      <c r="Y15" s="26"/>
    </row>
    <row r="16" spans="1:25" s="880" customFormat="1" ht="15" x14ac:dyDescent="0.2">
      <c r="A16" s="784"/>
      <c r="B16" s="1016"/>
      <c r="C16" s="885"/>
      <c r="D16" s="1016"/>
      <c r="E16" s="885"/>
      <c r="F16" s="1016"/>
      <c r="G16" s="885"/>
      <c r="H16" s="1016"/>
      <c r="I16" s="890"/>
      <c r="J16" s="229"/>
      <c r="K16" s="891"/>
      <c r="L16" s="1016"/>
      <c r="M16" s="885"/>
      <c r="N16" s="1016"/>
      <c r="O16" s="885"/>
      <c r="P16" s="1016"/>
      <c r="Q16" s="885"/>
      <c r="R16" s="1016"/>
      <c r="S16" s="890"/>
      <c r="V16" s="26"/>
      <c r="W16" s="26"/>
      <c r="X16" s="881"/>
      <c r="Y16" s="26"/>
    </row>
    <row r="17" spans="1:29" s="840" customFormat="1" ht="15" x14ac:dyDescent="0.2">
      <c r="A17" s="1403">
        <v>4</v>
      </c>
      <c r="B17" s="1028" t="s">
        <v>135</v>
      </c>
      <c r="C17" s="1029" t="s">
        <v>92</v>
      </c>
      <c r="D17" s="1028" t="s">
        <v>136</v>
      </c>
      <c r="E17" s="1029" t="s">
        <v>92</v>
      </c>
      <c r="F17" s="1028" t="s">
        <v>137</v>
      </c>
      <c r="G17" s="1029" t="s">
        <v>92</v>
      </c>
      <c r="H17" s="1028" t="s">
        <v>138</v>
      </c>
      <c r="I17" s="1030" t="s">
        <v>92</v>
      </c>
      <c r="K17" s="1403">
        <v>8</v>
      </c>
      <c r="L17" s="1028" t="s">
        <v>135</v>
      </c>
      <c r="M17" s="1029" t="s">
        <v>92</v>
      </c>
      <c r="N17" s="1028" t="s">
        <v>136</v>
      </c>
      <c r="O17" s="1029" t="s">
        <v>92</v>
      </c>
      <c r="P17" s="1028" t="s">
        <v>137</v>
      </c>
      <c r="Q17" s="1029" t="s">
        <v>92</v>
      </c>
      <c r="R17" s="1028" t="s">
        <v>138</v>
      </c>
      <c r="S17" s="1030" t="s">
        <v>92</v>
      </c>
      <c r="V17" s="26"/>
      <c r="W17" s="26"/>
      <c r="X17" s="881"/>
      <c r="Y17" s="26"/>
    </row>
    <row r="18" spans="1:29" s="880" customFormat="1" ht="15" x14ac:dyDescent="0.2">
      <c r="A18" s="1403"/>
      <c r="B18" s="1014" t="str">
        <f>$B$32</f>
        <v>8. Постоенко Андрей</v>
      </c>
      <c r="C18" s="878">
        <v>156</v>
      </c>
      <c r="D18" s="1014" t="str">
        <f>$B$36</f>
        <v>9. Женихова Евгения</v>
      </c>
      <c r="E18" s="878">
        <v>197</v>
      </c>
      <c r="F18" s="1014" t="str">
        <f>$B$35</f>
        <v>6. Захаров Андрей</v>
      </c>
      <c r="G18" s="878">
        <v>158</v>
      </c>
      <c r="H18" s="1014" t="str">
        <f>$B$30</f>
        <v>2. Ситников Алексей</v>
      </c>
      <c r="I18" s="879">
        <v>174</v>
      </c>
      <c r="K18" s="1403"/>
      <c r="L18" s="1014" t="str">
        <f>$B$33</f>
        <v>11. Шенцев Сергей</v>
      </c>
      <c r="M18" s="878">
        <v>183</v>
      </c>
      <c r="N18" s="1014" t="str">
        <f>$B$30</f>
        <v>2. Ситников Алексей</v>
      </c>
      <c r="O18" s="878">
        <v>184</v>
      </c>
      <c r="P18" s="1014" t="str">
        <f>$B$32</f>
        <v>8. Постоенко Андрей</v>
      </c>
      <c r="Q18" s="878">
        <v>145</v>
      </c>
      <c r="R18" s="1014" t="str">
        <f>$B$27</f>
        <v>4. Чёрный Сергей</v>
      </c>
      <c r="S18" s="879">
        <v>189</v>
      </c>
      <c r="V18" s="26"/>
      <c r="W18" s="26"/>
      <c r="X18" s="881"/>
      <c r="Y18" s="26"/>
    </row>
    <row r="19" spans="1:29" s="880" customFormat="1" ht="15" x14ac:dyDescent="0.2">
      <c r="A19" s="1403"/>
      <c r="B19" s="1014" t="str">
        <f>$B$29</f>
        <v>10. Клюева Наталья</v>
      </c>
      <c r="C19" s="878">
        <v>176</v>
      </c>
      <c r="D19" s="1014" t="str">
        <f>$B$34</f>
        <v>3. Ермолаев Кирилл</v>
      </c>
      <c r="E19" s="878">
        <v>160</v>
      </c>
      <c r="F19" s="1014" t="str">
        <f>$B$37</f>
        <v>12. Дикушникова Ольга</v>
      </c>
      <c r="G19" s="878">
        <v>132</v>
      </c>
      <c r="H19" s="1014" t="str">
        <f>$B$28</f>
        <v>7. Пушкарев Александр</v>
      </c>
      <c r="I19" s="879">
        <v>153</v>
      </c>
      <c r="K19" s="1403"/>
      <c r="L19" s="1014" t="str">
        <f>$B$34</f>
        <v>3. Ермолаев Кирилл</v>
      </c>
      <c r="M19" s="878">
        <v>199</v>
      </c>
      <c r="N19" s="1014" t="str">
        <f>$B$28</f>
        <v>7. Пушкарев Александр</v>
      </c>
      <c r="O19" s="878">
        <v>147</v>
      </c>
      <c r="P19" s="1014" t="str">
        <f>$B$37</f>
        <v>12. Дикушникова Ольга</v>
      </c>
      <c r="Q19" s="878">
        <v>179</v>
      </c>
      <c r="R19" s="1014" t="str">
        <f>$B$36</f>
        <v>9. Женихова Евгения</v>
      </c>
      <c r="S19" s="879">
        <v>169</v>
      </c>
      <c r="V19" s="26"/>
      <c r="Y19" s="26"/>
    </row>
    <row r="20" spans="1:29" s="880" customFormat="1" ht="15.75" thickBot="1" x14ac:dyDescent="0.25">
      <c r="A20" s="1407"/>
      <c r="B20" s="1017" t="str">
        <f>$B$31</f>
        <v>5. Гамов Евгений</v>
      </c>
      <c r="C20" s="892">
        <v>175</v>
      </c>
      <c r="D20" s="1017" t="str">
        <f>$B$33</f>
        <v>11. Шенцев Сергей</v>
      </c>
      <c r="E20" s="892">
        <v>178</v>
      </c>
      <c r="F20" s="1017" t="str">
        <f>$B$26</f>
        <v>1. Куклин Игорь</v>
      </c>
      <c r="G20" s="892">
        <v>208</v>
      </c>
      <c r="H20" s="1017" t="str">
        <f>$B$27</f>
        <v>4. Чёрный Сергей</v>
      </c>
      <c r="I20" s="893">
        <v>215</v>
      </c>
      <c r="K20" s="1407"/>
      <c r="L20" s="838" t="str">
        <f>$B$29</f>
        <v>10. Клюева Наталья</v>
      </c>
      <c r="M20" s="892">
        <v>156</v>
      </c>
      <c r="N20" s="1017" t="str">
        <f>$B$26</f>
        <v>1. Куклин Игорь</v>
      </c>
      <c r="O20" s="892">
        <v>177</v>
      </c>
      <c r="P20" s="1017" t="str">
        <f>$B$35</f>
        <v>6. Захаров Андрей</v>
      </c>
      <c r="Q20" s="892">
        <v>143</v>
      </c>
      <c r="R20" s="1017" t="str">
        <f>$B$31</f>
        <v>5. Гамов Евгений</v>
      </c>
      <c r="S20" s="893">
        <v>178</v>
      </c>
      <c r="V20" s="26"/>
      <c r="W20" s="26"/>
      <c r="X20" s="881"/>
      <c r="Y20" s="26"/>
    </row>
    <row r="21" spans="1:29" s="1" customFormat="1" x14ac:dyDescent="0.2">
      <c r="A21" s="26"/>
      <c r="J21" s="26"/>
      <c r="K21" s="26"/>
      <c r="N21" s="26"/>
      <c r="O21" s="26"/>
      <c r="P21" s="26"/>
      <c r="Q21" s="26"/>
      <c r="V21"/>
      <c r="W21"/>
      <c r="X21" s="9"/>
      <c r="Y21"/>
    </row>
    <row r="22" spans="1:29" s="1" customFormat="1" ht="18" x14ac:dyDescent="0.25">
      <c r="A22" s="26"/>
      <c r="J22" s="26"/>
      <c r="K22" s="26"/>
      <c r="N22" s="26"/>
      <c r="O22" s="894" t="s">
        <v>248</v>
      </c>
      <c r="P22" s="26"/>
      <c r="Q22" s="26"/>
      <c r="V22"/>
      <c r="W22"/>
      <c r="X22" s="9"/>
      <c r="Y22"/>
    </row>
    <row r="23" spans="1:29" s="1" customFormat="1" ht="18" x14ac:dyDescent="0.25">
      <c r="A23" s="26"/>
      <c r="J23" s="26"/>
      <c r="K23" s="26"/>
      <c r="N23" s="26"/>
      <c r="O23" s="894" t="s">
        <v>249</v>
      </c>
      <c r="P23" s="26"/>
      <c r="Q23" s="26"/>
      <c r="V23"/>
      <c r="W23"/>
      <c r="X23" s="9"/>
      <c r="Y23"/>
    </row>
    <row r="24" spans="1:29" ht="15.75" thickBot="1" x14ac:dyDescent="0.25">
      <c r="A24" s="1408" t="s">
        <v>93</v>
      </c>
      <c r="B24" s="1409" t="s">
        <v>47</v>
      </c>
      <c r="C24" s="1410"/>
      <c r="D24" s="1409" t="s">
        <v>239</v>
      </c>
      <c r="E24" s="1411"/>
      <c r="F24" s="1411"/>
      <c r="G24" s="1411"/>
      <c r="H24" s="1411"/>
      <c r="I24" s="1411"/>
      <c r="J24" s="1411"/>
      <c r="K24" s="1410"/>
      <c r="L24" s="841"/>
      <c r="M24" s="1406" t="s">
        <v>0</v>
      </c>
      <c r="N24" s="26"/>
      <c r="O24" s="26"/>
      <c r="P24">
        <v>1</v>
      </c>
      <c r="Q24">
        <v>2</v>
      </c>
      <c r="R24">
        <v>3</v>
      </c>
      <c r="T24" s="26">
        <v>1</v>
      </c>
      <c r="U24" s="26">
        <v>2</v>
      </c>
      <c r="V24" s="26">
        <v>3</v>
      </c>
      <c r="W24" s="895">
        <v>4</v>
      </c>
      <c r="X24" s="896">
        <v>5</v>
      </c>
      <c r="Y24" s="896">
        <v>6</v>
      </c>
      <c r="Z24" s="896">
        <v>7</v>
      </c>
      <c r="AB24" s="1"/>
      <c r="AC24" s="1"/>
    </row>
    <row r="25" spans="1:29" ht="23.25" x14ac:dyDescent="0.2">
      <c r="A25" s="1408"/>
      <c r="B25" s="1034" t="s">
        <v>66</v>
      </c>
      <c r="C25" s="1035" t="s">
        <v>484</v>
      </c>
      <c r="D25" s="836" t="s">
        <v>2</v>
      </c>
      <c r="E25" s="836" t="s">
        <v>3</v>
      </c>
      <c r="F25" s="836" t="s">
        <v>4</v>
      </c>
      <c r="G25" s="836" t="s">
        <v>10</v>
      </c>
      <c r="H25" s="836" t="s">
        <v>235</v>
      </c>
      <c r="I25" s="836" t="s">
        <v>236</v>
      </c>
      <c r="J25" s="836" t="s">
        <v>237</v>
      </c>
      <c r="K25" s="836" t="s">
        <v>238</v>
      </c>
      <c r="L25" s="1036" t="s">
        <v>67</v>
      </c>
      <c r="M25" s="1406"/>
      <c r="N25" s="26"/>
      <c r="O25" s="897">
        <v>1</v>
      </c>
      <c r="P25" s="898">
        <v>2</v>
      </c>
      <c r="Q25" s="899">
        <v>3</v>
      </c>
      <c r="R25" s="900">
        <v>3</v>
      </c>
      <c r="T25" s="901">
        <v>1</v>
      </c>
      <c r="U25" s="902">
        <v>2</v>
      </c>
      <c r="V25" s="903">
        <v>2</v>
      </c>
      <c r="W25" s="900">
        <v>3</v>
      </c>
      <c r="X25" s="904">
        <v>1</v>
      </c>
      <c r="Y25" s="905">
        <v>2</v>
      </c>
      <c r="Z25" s="905">
        <v>3</v>
      </c>
      <c r="AA25" s="906">
        <v>3</v>
      </c>
      <c r="AB25" s="1"/>
      <c r="AC25" s="896"/>
    </row>
    <row r="26" spans="1:29" ht="15" x14ac:dyDescent="0.2">
      <c r="A26" s="833">
        <f t="shared" ref="A26:A37" si="0">A25+1</f>
        <v>1</v>
      </c>
      <c r="B26" s="907" t="s">
        <v>472</v>
      </c>
      <c r="C26" s="834" t="s">
        <v>80</v>
      </c>
      <c r="D26" s="835">
        <f>C3</f>
        <v>184</v>
      </c>
      <c r="E26" s="835">
        <f>E9</f>
        <v>169</v>
      </c>
      <c r="F26" s="835">
        <f>I14</f>
        <v>187</v>
      </c>
      <c r="G26" s="835">
        <f>G20</f>
        <v>208</v>
      </c>
      <c r="H26" s="835">
        <f>S3</f>
        <v>174</v>
      </c>
      <c r="I26" s="835">
        <f>Q9</f>
        <v>204</v>
      </c>
      <c r="J26" s="835">
        <f>M15</f>
        <v>173</v>
      </c>
      <c r="K26" s="835">
        <f>O20</f>
        <v>177</v>
      </c>
      <c r="L26" s="118">
        <f>SUM(D26:K26)</f>
        <v>1476</v>
      </c>
      <c r="M26" s="908">
        <f>ROUND((AVERAGE(D26:K26)),2)</f>
        <v>184.5</v>
      </c>
      <c r="N26" s="26"/>
      <c r="O26" s="909">
        <v>2</v>
      </c>
      <c r="P26" s="910">
        <v>3</v>
      </c>
      <c r="Q26" s="895">
        <v>3</v>
      </c>
      <c r="R26" s="911">
        <v>2</v>
      </c>
      <c r="T26" s="912">
        <v>2</v>
      </c>
      <c r="U26" s="913">
        <v>1</v>
      </c>
      <c r="V26" s="895">
        <v>3</v>
      </c>
      <c r="W26" s="914">
        <v>1</v>
      </c>
      <c r="X26" s="915">
        <v>2</v>
      </c>
      <c r="Y26" s="885">
        <v>2</v>
      </c>
      <c r="Z26" s="895">
        <v>3</v>
      </c>
      <c r="AA26" s="914">
        <v>1</v>
      </c>
      <c r="AB26" s="1"/>
      <c r="AC26" s="896"/>
    </row>
    <row r="27" spans="1:29" ht="15" x14ac:dyDescent="0.2">
      <c r="A27" s="833">
        <f t="shared" si="0"/>
        <v>2</v>
      </c>
      <c r="B27" s="907" t="s">
        <v>475</v>
      </c>
      <c r="C27" s="834" t="s">
        <v>82</v>
      </c>
      <c r="D27" s="835">
        <f>E3</f>
        <v>154</v>
      </c>
      <c r="E27" s="835">
        <f>C10</f>
        <v>179</v>
      </c>
      <c r="F27" s="835">
        <f>G14</f>
        <v>158</v>
      </c>
      <c r="G27" s="835">
        <f>I20</f>
        <v>215</v>
      </c>
      <c r="H27" s="835">
        <f>O5</f>
        <v>197</v>
      </c>
      <c r="I27" s="835">
        <f>Q8</f>
        <v>197</v>
      </c>
      <c r="J27" s="835">
        <f>M14</f>
        <v>190</v>
      </c>
      <c r="K27" s="835">
        <f>S18</f>
        <v>189</v>
      </c>
      <c r="L27" s="118">
        <f t="shared" ref="L27:L32" si="1">SUM(D27:K27)</f>
        <v>1479</v>
      </c>
      <c r="M27" s="908">
        <f t="shared" ref="M27:M32" si="2">ROUND((AVERAGE(D27:K27)),2)</f>
        <v>184.88</v>
      </c>
      <c r="N27" s="26"/>
      <c r="O27" s="916">
        <v>3</v>
      </c>
      <c r="P27" s="910">
        <v>2</v>
      </c>
      <c r="Q27" s="895">
        <v>3</v>
      </c>
      <c r="R27" s="911">
        <v>3</v>
      </c>
      <c r="T27" s="912">
        <v>3</v>
      </c>
      <c r="U27" s="895">
        <v>2</v>
      </c>
      <c r="V27" s="895">
        <v>1</v>
      </c>
      <c r="W27" s="917">
        <v>2</v>
      </c>
      <c r="X27" s="891">
        <v>1</v>
      </c>
      <c r="Y27" s="885">
        <v>3</v>
      </c>
      <c r="Z27" s="913">
        <v>3</v>
      </c>
      <c r="AA27" s="914">
        <v>2</v>
      </c>
      <c r="AB27" s="1"/>
      <c r="AC27" s="1"/>
    </row>
    <row r="28" spans="1:29" ht="15" x14ac:dyDescent="0.2">
      <c r="A28" s="833">
        <f t="shared" si="0"/>
        <v>3</v>
      </c>
      <c r="B28" s="907" t="s">
        <v>478</v>
      </c>
      <c r="C28" s="834" t="s">
        <v>83</v>
      </c>
      <c r="D28" s="835">
        <f>G3</f>
        <v>171</v>
      </c>
      <c r="E28" s="835">
        <f>E8</f>
        <v>185</v>
      </c>
      <c r="F28" s="835">
        <f>C15</f>
        <v>147</v>
      </c>
      <c r="G28" s="835">
        <f>I19</f>
        <v>153</v>
      </c>
      <c r="H28" s="835">
        <f>Q5</f>
        <v>216</v>
      </c>
      <c r="I28" s="835">
        <f>M9</f>
        <v>178</v>
      </c>
      <c r="J28" s="835">
        <f>S13</f>
        <v>147</v>
      </c>
      <c r="K28" s="835">
        <f>O19</f>
        <v>147</v>
      </c>
      <c r="L28" s="118">
        <f t="shared" si="1"/>
        <v>1344</v>
      </c>
      <c r="M28" s="908">
        <f t="shared" si="2"/>
        <v>168</v>
      </c>
      <c r="N28" s="26"/>
      <c r="O28" s="918">
        <v>4</v>
      </c>
      <c r="P28" s="910">
        <v>3</v>
      </c>
      <c r="Q28" s="895">
        <v>2</v>
      </c>
      <c r="R28" s="911">
        <v>3</v>
      </c>
      <c r="T28" s="912">
        <v>1</v>
      </c>
      <c r="U28" s="895">
        <v>3</v>
      </c>
      <c r="V28" s="895">
        <v>2</v>
      </c>
      <c r="W28" s="917">
        <v>3</v>
      </c>
      <c r="X28" s="891">
        <v>3</v>
      </c>
      <c r="Y28" s="885">
        <v>1</v>
      </c>
      <c r="Z28" s="895">
        <v>2</v>
      </c>
      <c r="AA28" s="917">
        <v>1</v>
      </c>
      <c r="AB28" s="1"/>
      <c r="AC28" s="1"/>
    </row>
    <row r="29" spans="1:29" ht="15" x14ac:dyDescent="0.2">
      <c r="A29" s="833">
        <f t="shared" si="0"/>
        <v>4</v>
      </c>
      <c r="B29" s="907" t="s">
        <v>481</v>
      </c>
      <c r="C29" s="834" t="s">
        <v>84</v>
      </c>
      <c r="D29" s="835">
        <f>I3</f>
        <v>110</v>
      </c>
      <c r="E29" s="835">
        <f>E10</f>
        <v>135</v>
      </c>
      <c r="F29" s="835">
        <f>G15</f>
        <v>139</v>
      </c>
      <c r="G29" s="835">
        <f>C19</f>
        <v>176</v>
      </c>
      <c r="H29" s="835">
        <f>O4</f>
        <v>200</v>
      </c>
      <c r="I29" s="835">
        <f>S8</f>
        <v>174</v>
      </c>
      <c r="J29" s="835">
        <f>Q13</f>
        <v>174</v>
      </c>
      <c r="K29" s="835">
        <f>M20</f>
        <v>156</v>
      </c>
      <c r="L29" s="118">
        <f t="shared" si="1"/>
        <v>1264</v>
      </c>
      <c r="M29" s="908">
        <f t="shared" si="2"/>
        <v>158</v>
      </c>
      <c r="N29" s="26"/>
      <c r="O29" s="919">
        <v>5</v>
      </c>
      <c r="P29" s="910">
        <v>3</v>
      </c>
      <c r="Q29" s="895">
        <v>2</v>
      </c>
      <c r="R29" s="911">
        <v>3</v>
      </c>
      <c r="T29" s="912">
        <v>2</v>
      </c>
      <c r="U29" s="895">
        <v>3</v>
      </c>
      <c r="V29" s="895">
        <v>1</v>
      </c>
      <c r="W29" s="917">
        <v>3</v>
      </c>
      <c r="X29" s="891">
        <v>2</v>
      </c>
      <c r="Y29" s="885">
        <v>1</v>
      </c>
      <c r="Z29" s="913">
        <v>1</v>
      </c>
      <c r="AA29" s="914">
        <v>3</v>
      </c>
      <c r="AB29" s="1"/>
      <c r="AC29" s="1"/>
    </row>
    <row r="30" spans="1:29" ht="15" x14ac:dyDescent="0.2">
      <c r="A30" s="833">
        <f t="shared" si="0"/>
        <v>5</v>
      </c>
      <c r="B30" s="907" t="s">
        <v>473</v>
      </c>
      <c r="C30" s="834" t="s">
        <v>85</v>
      </c>
      <c r="D30" s="835">
        <f>C4</f>
        <v>160</v>
      </c>
      <c r="E30" s="835">
        <f>G8</f>
        <v>141</v>
      </c>
      <c r="F30" s="835">
        <f>E15</f>
        <v>181</v>
      </c>
      <c r="G30" s="835">
        <f>I18</f>
        <v>174</v>
      </c>
      <c r="H30" s="835">
        <f>M4</f>
        <v>157</v>
      </c>
      <c r="I30" s="835">
        <f>S9</f>
        <v>139</v>
      </c>
      <c r="J30" s="835">
        <f>Q15</f>
        <v>202</v>
      </c>
      <c r="K30" s="835">
        <f>O18</f>
        <v>184</v>
      </c>
      <c r="L30" s="118">
        <f t="shared" si="1"/>
        <v>1338</v>
      </c>
      <c r="M30" s="908">
        <f t="shared" si="2"/>
        <v>167.25</v>
      </c>
      <c r="N30" s="26"/>
      <c r="O30" s="920">
        <v>6</v>
      </c>
      <c r="P30" s="910">
        <v>3</v>
      </c>
      <c r="Q30" s="895">
        <v>2</v>
      </c>
      <c r="R30" s="911">
        <v>3</v>
      </c>
      <c r="T30" s="912">
        <v>3</v>
      </c>
      <c r="U30" s="895">
        <v>1</v>
      </c>
      <c r="V30" s="895">
        <v>2</v>
      </c>
      <c r="W30" s="917">
        <v>1</v>
      </c>
      <c r="X30" s="891">
        <v>1</v>
      </c>
      <c r="Y30" s="885">
        <v>3</v>
      </c>
      <c r="Z30" s="895">
        <v>2</v>
      </c>
      <c r="AA30" s="917">
        <v>3</v>
      </c>
      <c r="AB30" s="1"/>
      <c r="AC30" s="1"/>
    </row>
    <row r="31" spans="1:29" ht="15" x14ac:dyDescent="0.2">
      <c r="A31" s="833">
        <f t="shared" si="0"/>
        <v>6</v>
      </c>
      <c r="B31" s="907" t="s">
        <v>476</v>
      </c>
      <c r="C31" s="834" t="s">
        <v>86</v>
      </c>
      <c r="D31" s="835">
        <f>E4</f>
        <v>175</v>
      </c>
      <c r="E31" s="835">
        <f>G10</f>
        <v>154</v>
      </c>
      <c r="F31" s="835">
        <f>I13</f>
        <v>179</v>
      </c>
      <c r="G31" s="835">
        <f>C20</f>
        <v>175</v>
      </c>
      <c r="H31" s="835">
        <f>Q4</f>
        <v>153</v>
      </c>
      <c r="I31" s="835">
        <f>M8</f>
        <v>191</v>
      </c>
      <c r="J31" s="835">
        <f>O13</f>
        <v>245</v>
      </c>
      <c r="K31" s="835">
        <f>S20</f>
        <v>178</v>
      </c>
      <c r="L31" s="118">
        <f t="shared" si="1"/>
        <v>1450</v>
      </c>
      <c r="M31" s="908">
        <f t="shared" si="2"/>
        <v>181.25</v>
      </c>
      <c r="N31" s="26"/>
      <c r="O31" s="921">
        <v>7</v>
      </c>
      <c r="P31" s="910">
        <v>3</v>
      </c>
      <c r="Q31" s="895">
        <v>3</v>
      </c>
      <c r="R31" s="911">
        <v>2</v>
      </c>
      <c r="T31" s="922">
        <v>1</v>
      </c>
      <c r="U31" s="895">
        <v>1</v>
      </c>
      <c r="V31" s="895">
        <v>3</v>
      </c>
      <c r="W31" s="914">
        <v>2</v>
      </c>
      <c r="X31" s="891">
        <v>3</v>
      </c>
      <c r="Y31" s="896">
        <v>2</v>
      </c>
      <c r="Z31" s="896">
        <v>1</v>
      </c>
      <c r="AA31" s="923">
        <v>2</v>
      </c>
      <c r="AB31" s="1"/>
      <c r="AC31" s="1"/>
    </row>
    <row r="32" spans="1:29" ht="15" x14ac:dyDescent="0.2">
      <c r="A32" s="833">
        <f t="shared" si="0"/>
        <v>7</v>
      </c>
      <c r="B32" s="907" t="s">
        <v>479</v>
      </c>
      <c r="C32" s="834" t="s">
        <v>87</v>
      </c>
      <c r="D32" s="835">
        <f>G4</f>
        <v>172</v>
      </c>
      <c r="E32" s="835">
        <f>I10</f>
        <v>135</v>
      </c>
      <c r="F32" s="835">
        <f>E14</f>
        <v>173</v>
      </c>
      <c r="G32" s="835">
        <f>C18</f>
        <v>156</v>
      </c>
      <c r="H32" s="835">
        <f>S5</f>
        <v>156</v>
      </c>
      <c r="I32" s="835">
        <f>O9</f>
        <v>201</v>
      </c>
      <c r="J32" s="835">
        <f>M13</f>
        <v>168</v>
      </c>
      <c r="K32" s="835">
        <f>Q18</f>
        <v>145</v>
      </c>
      <c r="L32" s="118">
        <f t="shared" si="1"/>
        <v>1306</v>
      </c>
      <c r="M32" s="908">
        <f t="shared" si="2"/>
        <v>163.25</v>
      </c>
      <c r="N32" s="26"/>
      <c r="O32" s="924">
        <v>8</v>
      </c>
      <c r="P32" s="910">
        <v>3</v>
      </c>
      <c r="Q32" s="895">
        <v>3</v>
      </c>
      <c r="R32" s="911">
        <v>2</v>
      </c>
      <c r="T32" s="912">
        <v>2</v>
      </c>
      <c r="U32" s="895">
        <v>3</v>
      </c>
      <c r="V32" s="913">
        <v>2</v>
      </c>
      <c r="W32" s="914">
        <v>1</v>
      </c>
      <c r="X32" s="891">
        <v>3</v>
      </c>
      <c r="Y32" s="885">
        <v>2</v>
      </c>
      <c r="Z32" s="895">
        <v>1</v>
      </c>
      <c r="AA32" s="917">
        <v>1</v>
      </c>
      <c r="AB32" s="1"/>
      <c r="AC32" s="896"/>
    </row>
    <row r="33" spans="1:29" ht="15" x14ac:dyDescent="0.2">
      <c r="A33" s="833">
        <f t="shared" si="0"/>
        <v>8</v>
      </c>
      <c r="B33" s="907" t="s">
        <v>482</v>
      </c>
      <c r="C33" s="834" t="s">
        <v>88</v>
      </c>
      <c r="D33" s="835">
        <f>I4</f>
        <v>132</v>
      </c>
      <c r="E33" s="835">
        <f>G9</f>
        <v>193</v>
      </c>
      <c r="F33" s="835">
        <f>C13</f>
        <v>164</v>
      </c>
      <c r="G33" s="835">
        <f>E20</f>
        <v>178</v>
      </c>
      <c r="H33" s="835">
        <f>S4</f>
        <v>185</v>
      </c>
      <c r="I33" s="835">
        <f>Q10</f>
        <v>179</v>
      </c>
      <c r="J33" s="835">
        <f>O15</f>
        <v>172</v>
      </c>
      <c r="K33" s="835">
        <f>M18</f>
        <v>183</v>
      </c>
      <c r="L33" s="118">
        <f>SUM(D33:K33)</f>
        <v>1386</v>
      </c>
      <c r="M33" s="908">
        <f>ROUND((AVERAGE(D33:K33)),2)</f>
        <v>173.25</v>
      </c>
      <c r="N33" s="26"/>
      <c r="O33" s="925">
        <v>9</v>
      </c>
      <c r="P33" s="910">
        <v>2</v>
      </c>
      <c r="Q33" s="895">
        <v>3</v>
      </c>
      <c r="R33" s="911">
        <v>3</v>
      </c>
      <c r="T33" s="912">
        <v>3</v>
      </c>
      <c r="U33" s="895">
        <v>2</v>
      </c>
      <c r="V33" s="913">
        <v>3</v>
      </c>
      <c r="W33" s="914">
        <v>1</v>
      </c>
      <c r="X33" s="891">
        <v>3</v>
      </c>
      <c r="Y33" s="885">
        <v>1</v>
      </c>
      <c r="Z33" s="895">
        <v>2</v>
      </c>
      <c r="AA33" s="917">
        <v>2</v>
      </c>
      <c r="AB33" s="1"/>
      <c r="AC33" s="896"/>
    </row>
    <row r="34" spans="1:29" ht="15" x14ac:dyDescent="0.2">
      <c r="A34" s="833">
        <f t="shared" si="0"/>
        <v>9</v>
      </c>
      <c r="B34" s="907" t="s">
        <v>474</v>
      </c>
      <c r="C34" s="834" t="s">
        <v>89</v>
      </c>
      <c r="D34" s="835">
        <f>C5</f>
        <v>175</v>
      </c>
      <c r="E34" s="835">
        <f>I9</f>
        <v>151</v>
      </c>
      <c r="F34" s="835">
        <f>G13</f>
        <v>149</v>
      </c>
      <c r="G34" s="835">
        <f>E19</f>
        <v>160</v>
      </c>
      <c r="H34" s="835">
        <f>Q3</f>
        <v>187</v>
      </c>
      <c r="I34" s="835">
        <f>O10</f>
        <v>229</v>
      </c>
      <c r="J34" s="835">
        <f>S15</f>
        <v>181</v>
      </c>
      <c r="K34" s="835">
        <f>M19</f>
        <v>199</v>
      </c>
      <c r="L34" s="118">
        <f>SUM(D34:K34)</f>
        <v>1431</v>
      </c>
      <c r="M34" s="908">
        <f>ROUND((AVERAGE(D34:K34)),2)</f>
        <v>178.88</v>
      </c>
      <c r="N34" s="26"/>
      <c r="O34" s="926">
        <v>10</v>
      </c>
      <c r="P34" s="910">
        <v>3</v>
      </c>
      <c r="Q34" s="895">
        <v>2</v>
      </c>
      <c r="R34" s="911">
        <v>3</v>
      </c>
      <c r="T34" s="912">
        <v>1</v>
      </c>
      <c r="U34" s="895">
        <v>3</v>
      </c>
      <c r="V34" s="913">
        <v>3</v>
      </c>
      <c r="W34" s="914">
        <v>2</v>
      </c>
      <c r="X34" s="891">
        <v>2</v>
      </c>
      <c r="Y34" s="885">
        <v>1</v>
      </c>
      <c r="Z34" s="913">
        <v>1</v>
      </c>
      <c r="AA34" s="914">
        <v>3</v>
      </c>
      <c r="AB34" s="1"/>
      <c r="AC34" s="1"/>
    </row>
    <row r="35" spans="1:29" ht="15" x14ac:dyDescent="0.2">
      <c r="A35" s="833">
        <f t="shared" si="0"/>
        <v>10</v>
      </c>
      <c r="B35" s="907" t="s">
        <v>477</v>
      </c>
      <c r="C35" s="834" t="s">
        <v>90</v>
      </c>
      <c r="D35" s="835">
        <f>E5</f>
        <v>145</v>
      </c>
      <c r="E35" s="835">
        <f>I8</f>
        <v>162</v>
      </c>
      <c r="F35" s="835">
        <f>C14</f>
        <v>166</v>
      </c>
      <c r="G35" s="835">
        <f>G18</f>
        <v>158</v>
      </c>
      <c r="H35" s="835">
        <f>M3</f>
        <v>144</v>
      </c>
      <c r="I35" s="835">
        <f>S10</f>
        <v>210</v>
      </c>
      <c r="J35" s="835">
        <f>O14</f>
        <v>158</v>
      </c>
      <c r="K35" s="835">
        <f>Q20</f>
        <v>143</v>
      </c>
      <c r="L35" s="118">
        <f>SUM(D35:K35)</f>
        <v>1286</v>
      </c>
      <c r="M35" s="908">
        <f>ROUND((AVERAGE(D35:K35)),2)</f>
        <v>160.75</v>
      </c>
      <c r="N35" s="26"/>
      <c r="O35" s="927">
        <v>11</v>
      </c>
      <c r="P35" s="910">
        <v>2</v>
      </c>
      <c r="Q35" s="895">
        <v>3</v>
      </c>
      <c r="R35" s="911">
        <v>3</v>
      </c>
      <c r="T35" s="912">
        <v>2</v>
      </c>
      <c r="U35" s="913">
        <v>2</v>
      </c>
      <c r="V35" s="895">
        <v>1</v>
      </c>
      <c r="W35" s="914">
        <v>3</v>
      </c>
      <c r="X35" s="912">
        <v>2</v>
      </c>
      <c r="Y35" s="895">
        <v>3</v>
      </c>
      <c r="Z35" s="913">
        <v>3</v>
      </c>
      <c r="AA35" s="914">
        <v>1</v>
      </c>
      <c r="AB35" s="9"/>
      <c r="AC35" s="1"/>
    </row>
    <row r="36" spans="1:29" ht="15.75" thickBot="1" x14ac:dyDescent="0.25">
      <c r="A36" s="836">
        <f t="shared" si="0"/>
        <v>11</v>
      </c>
      <c r="B36" s="907" t="s">
        <v>480</v>
      </c>
      <c r="C36" s="118" t="s">
        <v>81</v>
      </c>
      <c r="D36" s="835">
        <f>G5</f>
        <v>158</v>
      </c>
      <c r="E36" s="835">
        <f>C9</f>
        <v>174</v>
      </c>
      <c r="F36" s="835">
        <f>I15</f>
        <v>143</v>
      </c>
      <c r="G36" s="835">
        <f>E18</f>
        <v>197</v>
      </c>
      <c r="H36" s="835">
        <f>M5</f>
        <v>158</v>
      </c>
      <c r="I36" s="835">
        <f>O8</f>
        <v>173</v>
      </c>
      <c r="J36" s="835">
        <f>Q14</f>
        <v>189</v>
      </c>
      <c r="K36" s="835">
        <f>S19</f>
        <v>169</v>
      </c>
      <c r="L36" s="118">
        <f>SUM(D36:K36)</f>
        <v>1361</v>
      </c>
      <c r="M36" s="908">
        <f>ROUND((AVERAGE(D36:K36)),2)</f>
        <v>170.13</v>
      </c>
      <c r="N36" s="26"/>
      <c r="O36" s="26">
        <v>12</v>
      </c>
      <c r="P36" s="928">
        <v>3</v>
      </c>
      <c r="Q36" s="929">
        <v>3</v>
      </c>
      <c r="R36" s="930">
        <v>2</v>
      </c>
      <c r="T36" s="931">
        <v>3</v>
      </c>
      <c r="U36" s="932">
        <v>1</v>
      </c>
      <c r="V36" s="933">
        <v>1</v>
      </c>
      <c r="W36" s="934">
        <v>2</v>
      </c>
      <c r="X36" s="931">
        <v>1</v>
      </c>
      <c r="Y36" s="932">
        <v>3</v>
      </c>
      <c r="Z36" s="932">
        <v>2</v>
      </c>
      <c r="AA36" s="935">
        <v>2</v>
      </c>
      <c r="AB36" s="9"/>
      <c r="AC36" s="896"/>
    </row>
    <row r="37" spans="1:29" s="26" customFormat="1" ht="15" x14ac:dyDescent="0.2">
      <c r="A37" s="837">
        <f t="shared" si="0"/>
        <v>12</v>
      </c>
      <c r="B37" s="907" t="s">
        <v>483</v>
      </c>
      <c r="C37" s="118" t="s">
        <v>91</v>
      </c>
      <c r="D37" s="835">
        <f>I5</f>
        <v>168</v>
      </c>
      <c r="E37" s="835">
        <f>C8</f>
        <v>167</v>
      </c>
      <c r="F37" s="835">
        <f>E13</f>
        <v>190</v>
      </c>
      <c r="G37" s="835">
        <f>G19</f>
        <v>132</v>
      </c>
      <c r="H37" s="835">
        <f>O3</f>
        <v>158</v>
      </c>
      <c r="I37" s="835">
        <f>M10</f>
        <v>158</v>
      </c>
      <c r="J37" s="835">
        <f>S14</f>
        <v>113</v>
      </c>
      <c r="K37" s="835">
        <f>Q19</f>
        <v>179</v>
      </c>
      <c r="L37" s="118">
        <f>SUM(D37:K37)</f>
        <v>1265</v>
      </c>
      <c r="M37" s="908">
        <f>ROUND((AVERAGE(D37:K37)),2)</f>
        <v>158.13</v>
      </c>
      <c r="X37" s="881"/>
      <c r="AB37" s="9"/>
      <c r="AC37" s="1"/>
    </row>
    <row r="38" spans="1:29" x14ac:dyDescent="0.2">
      <c r="P38">
        <f>SUM(P25:P36)</f>
        <v>32</v>
      </c>
      <c r="Q38">
        <f>SUM(Q25:Q36)</f>
        <v>32</v>
      </c>
      <c r="R38">
        <f>SUM(R25:R36)</f>
        <v>32</v>
      </c>
    </row>
    <row r="39" spans="1:29" x14ac:dyDescent="0.2">
      <c r="A39" s="1043">
        <v>1</v>
      </c>
      <c r="B39" s="1043" t="s">
        <v>475</v>
      </c>
      <c r="C39" s="1043"/>
      <c r="D39" s="1044">
        <v>154</v>
      </c>
      <c r="E39" s="1044">
        <v>179</v>
      </c>
      <c r="F39" s="1044">
        <v>158</v>
      </c>
      <c r="G39" s="1044">
        <v>215</v>
      </c>
      <c r="H39" s="1044">
        <v>197</v>
      </c>
      <c r="I39" s="1044">
        <v>197</v>
      </c>
      <c r="J39" s="1044">
        <v>190</v>
      </c>
      <c r="K39" s="1044">
        <v>189</v>
      </c>
      <c r="L39" s="1044">
        <v>1479</v>
      </c>
      <c r="M39" s="1045">
        <v>184.88</v>
      </c>
    </row>
    <row r="40" spans="1:29" x14ac:dyDescent="0.2">
      <c r="A40" s="1043">
        <v>2</v>
      </c>
      <c r="B40" s="1043" t="s">
        <v>472</v>
      </c>
      <c r="C40" s="1043"/>
      <c r="D40" s="1044">
        <v>184</v>
      </c>
      <c r="E40" s="1044">
        <v>169</v>
      </c>
      <c r="F40" s="1044">
        <v>187</v>
      </c>
      <c r="G40" s="1044">
        <v>208</v>
      </c>
      <c r="H40" s="1044">
        <v>174</v>
      </c>
      <c r="I40" s="1044">
        <v>204</v>
      </c>
      <c r="J40" s="1044">
        <v>173</v>
      </c>
      <c r="K40" s="1044">
        <v>177</v>
      </c>
      <c r="L40" s="1044">
        <v>1476</v>
      </c>
      <c r="M40" s="1045">
        <v>184.5</v>
      </c>
    </row>
    <row r="41" spans="1:29" x14ac:dyDescent="0.2">
      <c r="A41" s="1043">
        <v>3</v>
      </c>
      <c r="B41" s="1043" t="s">
        <v>476</v>
      </c>
      <c r="C41" s="1043"/>
      <c r="D41" s="1044">
        <v>175</v>
      </c>
      <c r="E41" s="1044">
        <v>154</v>
      </c>
      <c r="F41" s="1044">
        <v>179</v>
      </c>
      <c r="G41" s="1044">
        <v>175</v>
      </c>
      <c r="H41" s="1044">
        <v>153</v>
      </c>
      <c r="I41" s="1044">
        <v>191</v>
      </c>
      <c r="J41" s="1044">
        <v>245</v>
      </c>
      <c r="K41" s="1044">
        <v>178</v>
      </c>
      <c r="L41" s="1044">
        <v>1450</v>
      </c>
      <c r="M41" s="1045">
        <v>181.25</v>
      </c>
    </row>
    <row r="42" spans="1:29" x14ac:dyDescent="0.2">
      <c r="A42" s="1022">
        <v>4</v>
      </c>
      <c r="B42" s="1022" t="s">
        <v>474</v>
      </c>
      <c r="C42" s="1022"/>
      <c r="D42" s="1041">
        <v>175</v>
      </c>
      <c r="E42" s="1041">
        <v>151</v>
      </c>
      <c r="F42" s="1041">
        <v>149</v>
      </c>
      <c r="G42" s="1041">
        <v>160</v>
      </c>
      <c r="H42" s="1041">
        <v>187</v>
      </c>
      <c r="I42" s="1041">
        <v>229</v>
      </c>
      <c r="J42" s="1041">
        <v>181</v>
      </c>
      <c r="K42" s="1041">
        <v>199</v>
      </c>
      <c r="L42" s="1041">
        <v>1431</v>
      </c>
      <c r="M42" s="1042">
        <v>178.88</v>
      </c>
    </row>
    <row r="43" spans="1:29" x14ac:dyDescent="0.2">
      <c r="A43" s="1022">
        <v>5</v>
      </c>
      <c r="B43" s="1022" t="s">
        <v>482</v>
      </c>
      <c r="C43" s="1022"/>
      <c r="D43" s="1041">
        <v>132</v>
      </c>
      <c r="E43" s="1041">
        <v>193</v>
      </c>
      <c r="F43" s="1041">
        <v>164</v>
      </c>
      <c r="G43" s="1041">
        <v>178</v>
      </c>
      <c r="H43" s="1041">
        <v>185</v>
      </c>
      <c r="I43" s="1041">
        <v>179</v>
      </c>
      <c r="J43" s="1041">
        <v>172</v>
      </c>
      <c r="K43" s="1041">
        <v>183</v>
      </c>
      <c r="L43" s="1041">
        <v>1386</v>
      </c>
      <c r="M43" s="1042">
        <v>173.25</v>
      </c>
    </row>
    <row r="44" spans="1:29" x14ac:dyDescent="0.2">
      <c r="A44" s="1022">
        <v>6</v>
      </c>
      <c r="B44" s="1022" t="s">
        <v>480</v>
      </c>
      <c r="C44" s="1022"/>
      <c r="D44" s="1041">
        <v>158</v>
      </c>
      <c r="E44" s="1041">
        <v>174</v>
      </c>
      <c r="F44" s="1041">
        <v>143</v>
      </c>
      <c r="G44" s="1041">
        <v>197</v>
      </c>
      <c r="H44" s="1041">
        <v>158</v>
      </c>
      <c r="I44" s="1041">
        <v>173</v>
      </c>
      <c r="J44" s="1041">
        <v>189</v>
      </c>
      <c r="K44" s="1041">
        <v>169</v>
      </c>
      <c r="L44" s="1041">
        <v>1361</v>
      </c>
      <c r="M44" s="1042">
        <v>170.13</v>
      </c>
    </row>
    <row r="45" spans="1:29" x14ac:dyDescent="0.2">
      <c r="A45" s="1024">
        <v>7</v>
      </c>
      <c r="B45" s="1024" t="s">
        <v>478</v>
      </c>
      <c r="C45" s="1024"/>
      <c r="D45" s="1039">
        <v>171</v>
      </c>
      <c r="E45" s="1039">
        <v>185</v>
      </c>
      <c r="F45" s="1039">
        <v>147</v>
      </c>
      <c r="G45" s="1039">
        <v>153</v>
      </c>
      <c r="H45" s="1039">
        <v>216</v>
      </c>
      <c r="I45" s="1039">
        <v>178</v>
      </c>
      <c r="J45" s="1039">
        <v>147</v>
      </c>
      <c r="K45" s="1039">
        <v>147</v>
      </c>
      <c r="L45" s="1039">
        <v>1344</v>
      </c>
      <c r="M45" s="1040">
        <v>168</v>
      </c>
    </row>
    <row r="46" spans="1:29" x14ac:dyDescent="0.2">
      <c r="A46" s="1024">
        <v>8</v>
      </c>
      <c r="B46" s="1024" t="s">
        <v>473</v>
      </c>
      <c r="C46" s="1024"/>
      <c r="D46" s="1039">
        <v>160</v>
      </c>
      <c r="E46" s="1039">
        <v>141</v>
      </c>
      <c r="F46" s="1039">
        <v>181</v>
      </c>
      <c r="G46" s="1039">
        <v>174</v>
      </c>
      <c r="H46" s="1039">
        <v>157</v>
      </c>
      <c r="I46" s="1039">
        <v>139</v>
      </c>
      <c r="J46" s="1039">
        <v>202</v>
      </c>
      <c r="K46" s="1039">
        <v>184</v>
      </c>
      <c r="L46" s="1039">
        <v>1338</v>
      </c>
      <c r="M46" s="1040">
        <v>167.25</v>
      </c>
    </row>
    <row r="47" spans="1:29" x14ac:dyDescent="0.2">
      <c r="A47" s="1024">
        <v>9</v>
      </c>
      <c r="B47" s="1024" t="s">
        <v>479</v>
      </c>
      <c r="C47" s="1024"/>
      <c r="D47" s="1039">
        <v>172</v>
      </c>
      <c r="E47" s="1039">
        <v>135</v>
      </c>
      <c r="F47" s="1039">
        <v>173</v>
      </c>
      <c r="G47" s="1039">
        <v>156</v>
      </c>
      <c r="H47" s="1039">
        <v>156</v>
      </c>
      <c r="I47" s="1039">
        <v>201</v>
      </c>
      <c r="J47" s="1039">
        <v>168</v>
      </c>
      <c r="K47" s="1039">
        <v>145</v>
      </c>
      <c r="L47" s="1039">
        <v>1306</v>
      </c>
      <c r="M47" s="1040">
        <v>163.25</v>
      </c>
    </row>
    <row r="48" spans="1:29" x14ac:dyDescent="0.2">
      <c r="A48" s="1024">
        <v>10</v>
      </c>
      <c r="B48" s="1024" t="s">
        <v>477</v>
      </c>
      <c r="C48" s="1024"/>
      <c r="D48" s="1039">
        <v>145</v>
      </c>
      <c r="E48" s="1039">
        <v>162</v>
      </c>
      <c r="F48" s="1039">
        <v>166</v>
      </c>
      <c r="G48" s="1039">
        <v>158</v>
      </c>
      <c r="H48" s="1039">
        <v>144</v>
      </c>
      <c r="I48" s="1039">
        <v>210</v>
      </c>
      <c r="J48" s="1039">
        <v>158</v>
      </c>
      <c r="K48" s="1039">
        <v>143</v>
      </c>
      <c r="L48" s="1039">
        <v>1286</v>
      </c>
      <c r="M48" s="1040">
        <v>160.75</v>
      </c>
    </row>
    <row r="49" spans="1:22" x14ac:dyDescent="0.2">
      <c r="A49" s="1026">
        <v>11</v>
      </c>
      <c r="B49" s="1026" t="s">
        <v>483</v>
      </c>
      <c r="C49" s="1026"/>
      <c r="D49" s="1037">
        <v>168</v>
      </c>
      <c r="E49" s="1037">
        <v>167</v>
      </c>
      <c r="F49" s="1037">
        <v>190</v>
      </c>
      <c r="G49" s="1037">
        <v>132</v>
      </c>
      <c r="H49" s="1037">
        <v>158</v>
      </c>
      <c r="I49" s="1037">
        <v>158</v>
      </c>
      <c r="J49" s="1037">
        <v>113</v>
      </c>
      <c r="K49" s="1037">
        <v>179</v>
      </c>
      <c r="L49" s="1037">
        <v>1265</v>
      </c>
      <c r="M49" s="1038">
        <v>158.13</v>
      </c>
    </row>
    <row r="50" spans="1:22" x14ac:dyDescent="0.2">
      <c r="A50" s="1026">
        <v>12</v>
      </c>
      <c r="B50" s="1026" t="s">
        <v>481</v>
      </c>
      <c r="C50" s="1026"/>
      <c r="D50" s="1037">
        <v>110</v>
      </c>
      <c r="E50" s="1037">
        <v>135</v>
      </c>
      <c r="F50" s="1037">
        <v>139</v>
      </c>
      <c r="G50" s="1037">
        <v>176</v>
      </c>
      <c r="H50" s="1037">
        <v>200</v>
      </c>
      <c r="I50" s="1037">
        <v>174</v>
      </c>
      <c r="J50" s="1037">
        <v>174</v>
      </c>
      <c r="K50" s="1037">
        <v>156</v>
      </c>
      <c r="L50" s="1037">
        <v>1264</v>
      </c>
      <c r="M50" s="1038">
        <v>158</v>
      </c>
    </row>
    <row r="51" spans="1:22" ht="13.5" thickBot="1" x14ac:dyDescent="0.25">
      <c r="B51" s="936"/>
      <c r="C51" s="936"/>
      <c r="D51" s="937"/>
      <c r="F51" s="9">
        <v>1</v>
      </c>
      <c r="G51" s="9">
        <v>2</v>
      </c>
      <c r="H51" s="9">
        <v>3</v>
      </c>
      <c r="I51" s="9">
        <v>4</v>
      </c>
    </row>
    <row r="52" spans="1:22" x14ac:dyDescent="0.2">
      <c r="B52" s="936"/>
      <c r="C52" s="936"/>
      <c r="D52" s="937"/>
      <c r="F52" s="938" t="s">
        <v>250</v>
      </c>
      <c r="G52" s="939" t="s">
        <v>251</v>
      </c>
      <c r="H52" s="939" t="s">
        <v>252</v>
      </c>
      <c r="I52" s="940" t="s">
        <v>253</v>
      </c>
      <c r="K52" s="941" t="s">
        <v>254</v>
      </c>
      <c r="L52" s="942" t="s">
        <v>255</v>
      </c>
      <c r="M52" s="943" t="s">
        <v>256</v>
      </c>
      <c r="N52" s="943" t="s">
        <v>257</v>
      </c>
      <c r="O52" s="944"/>
      <c r="P52" s="942" t="s">
        <v>258</v>
      </c>
      <c r="Q52" s="942" t="s">
        <v>259</v>
      </c>
      <c r="R52" s="945" t="s">
        <v>260</v>
      </c>
      <c r="S52" s="942" t="s">
        <v>261</v>
      </c>
      <c r="T52" s="946" t="s">
        <v>262</v>
      </c>
      <c r="U52" s="947"/>
      <c r="V52" s="947"/>
    </row>
    <row r="53" spans="1:22" x14ac:dyDescent="0.2">
      <c r="B53" s="936"/>
      <c r="C53" s="936"/>
      <c r="D53" s="937"/>
      <c r="F53" s="948"/>
      <c r="G53" s="949"/>
      <c r="H53" s="949"/>
      <c r="I53" s="950"/>
      <c r="K53" s="951"/>
      <c r="L53" s="896" t="s">
        <v>263</v>
      </c>
      <c r="M53" s="896" t="s">
        <v>264</v>
      </c>
      <c r="N53" s="952" t="s">
        <v>265</v>
      </c>
      <c r="O53" s="896" t="s">
        <v>266</v>
      </c>
      <c r="P53" s="896" t="s">
        <v>267</v>
      </c>
      <c r="Q53" s="896" t="s">
        <v>268</v>
      </c>
      <c r="R53" s="953" t="s">
        <v>269</v>
      </c>
      <c r="S53" s="896" t="s">
        <v>270</v>
      </c>
      <c r="T53" s="954" t="s">
        <v>271</v>
      </c>
      <c r="U53" s="947"/>
      <c r="V53" s="947"/>
    </row>
    <row r="54" spans="1:22" x14ac:dyDescent="0.2">
      <c r="B54" s="955"/>
      <c r="C54" s="955"/>
      <c r="D54" s="955"/>
      <c r="F54" s="956" t="s">
        <v>272</v>
      </c>
      <c r="G54" s="957" t="s">
        <v>273</v>
      </c>
      <c r="H54" s="957" t="s">
        <v>274</v>
      </c>
      <c r="I54" s="958" t="s">
        <v>275</v>
      </c>
      <c r="K54" s="951"/>
      <c r="L54" s="952"/>
      <c r="M54" s="952" t="s">
        <v>276</v>
      </c>
      <c r="N54" s="952" t="s">
        <v>277</v>
      </c>
      <c r="O54" s="896" t="s">
        <v>278</v>
      </c>
      <c r="P54" s="959"/>
      <c r="Q54" s="896" t="s">
        <v>279</v>
      </c>
      <c r="R54" s="896" t="s">
        <v>280</v>
      </c>
      <c r="S54" s="960"/>
      <c r="T54" s="954" t="s">
        <v>281</v>
      </c>
      <c r="U54" s="947"/>
      <c r="V54" s="947"/>
    </row>
    <row r="55" spans="1:22" x14ac:dyDescent="0.2">
      <c r="B55" s="936"/>
      <c r="C55" s="936"/>
      <c r="D55" s="937"/>
      <c r="F55" s="948"/>
      <c r="G55" s="949"/>
      <c r="H55" s="949"/>
      <c r="I55" s="950"/>
      <c r="K55" s="951"/>
      <c r="L55" s="952"/>
      <c r="M55" s="952"/>
      <c r="N55" s="896" t="s">
        <v>282</v>
      </c>
      <c r="O55" s="953" t="s">
        <v>283</v>
      </c>
      <c r="P55" s="953" t="s">
        <v>284</v>
      </c>
      <c r="Q55" s="961"/>
      <c r="R55" s="896" t="s">
        <v>285</v>
      </c>
      <c r="S55" s="896" t="s">
        <v>286</v>
      </c>
      <c r="T55" s="962" t="s">
        <v>287</v>
      </c>
      <c r="U55" s="947"/>
      <c r="V55" s="947"/>
    </row>
    <row r="56" spans="1:22" x14ac:dyDescent="0.2">
      <c r="B56" s="936"/>
      <c r="C56" s="936"/>
      <c r="D56" s="937"/>
      <c r="F56" s="963" t="s">
        <v>288</v>
      </c>
      <c r="G56" s="964" t="s">
        <v>289</v>
      </c>
      <c r="H56" s="964" t="s">
        <v>290</v>
      </c>
      <c r="I56" s="965" t="s">
        <v>291</v>
      </c>
      <c r="K56" s="951"/>
      <c r="L56" s="952"/>
      <c r="M56" s="952"/>
      <c r="N56" s="952"/>
      <c r="O56" s="896" t="s">
        <v>292</v>
      </c>
      <c r="P56" s="896" t="s">
        <v>293</v>
      </c>
      <c r="Q56" s="953" t="s">
        <v>294</v>
      </c>
      <c r="R56" s="896" t="s">
        <v>295</v>
      </c>
      <c r="S56" s="896" t="s">
        <v>296</v>
      </c>
      <c r="T56" s="966"/>
      <c r="U56" s="947"/>
      <c r="V56" s="947"/>
    </row>
    <row r="57" spans="1:22" x14ac:dyDescent="0.2">
      <c r="B57" s="936"/>
      <c r="C57" s="936"/>
      <c r="D57" s="937"/>
      <c r="F57" s="967"/>
      <c r="G57" s="968"/>
      <c r="H57" s="968"/>
      <c r="I57" s="969"/>
      <c r="K57" s="951"/>
      <c r="L57" s="952"/>
      <c r="M57" s="952"/>
      <c r="N57" s="952"/>
      <c r="O57" s="952"/>
      <c r="P57" s="896" t="s">
        <v>297</v>
      </c>
      <c r="Q57" s="896" t="s">
        <v>298</v>
      </c>
      <c r="R57" s="970"/>
      <c r="S57" s="953" t="s">
        <v>299</v>
      </c>
      <c r="T57" s="954" t="s">
        <v>300</v>
      </c>
      <c r="U57" s="947"/>
      <c r="V57" s="947"/>
    </row>
    <row r="58" spans="1:22" ht="13.5" thickBot="1" x14ac:dyDescent="0.25">
      <c r="F58" s="971" t="s">
        <v>301</v>
      </c>
      <c r="G58" s="972" t="s">
        <v>302</v>
      </c>
      <c r="H58" s="972" t="s">
        <v>303</v>
      </c>
      <c r="I58" s="973" t="s">
        <v>304</v>
      </c>
      <c r="K58" s="951"/>
      <c r="L58" s="952"/>
      <c r="M58" s="952"/>
      <c r="N58" s="952"/>
      <c r="O58" s="952"/>
      <c r="P58" s="952"/>
      <c r="Q58" s="896" t="s">
        <v>305</v>
      </c>
      <c r="R58" s="896" t="s">
        <v>306</v>
      </c>
      <c r="S58" s="974"/>
      <c r="T58" s="954" t="s">
        <v>307</v>
      </c>
      <c r="U58" s="947"/>
      <c r="V58" s="947"/>
    </row>
    <row r="59" spans="1:22" ht="13.5" thickBot="1" x14ac:dyDescent="0.25">
      <c r="B59" s="936"/>
      <c r="C59" s="936"/>
      <c r="D59" s="937"/>
      <c r="F59" s="9"/>
      <c r="G59" s="9"/>
      <c r="H59" s="9"/>
      <c r="I59" s="9"/>
      <c r="K59" s="951"/>
      <c r="L59" s="952"/>
      <c r="M59" s="952"/>
      <c r="N59" s="952"/>
      <c r="O59" s="952"/>
      <c r="P59" s="952"/>
      <c r="Q59" s="952"/>
      <c r="R59" s="896" t="s">
        <v>308</v>
      </c>
      <c r="S59" s="896" t="s">
        <v>309</v>
      </c>
      <c r="T59" s="962" t="s">
        <v>310</v>
      </c>
      <c r="U59" s="947"/>
      <c r="V59" s="947"/>
    </row>
    <row r="60" spans="1:22" x14ac:dyDescent="0.2">
      <c r="B60" s="936"/>
      <c r="C60" s="936"/>
      <c r="D60" s="937"/>
      <c r="F60" s="975" t="s">
        <v>311</v>
      </c>
      <c r="G60" s="1021" t="s">
        <v>312</v>
      </c>
      <c r="H60" s="976" t="s">
        <v>313</v>
      </c>
      <c r="I60" s="977" t="s">
        <v>314</v>
      </c>
      <c r="K60" s="951"/>
      <c r="L60" s="952"/>
      <c r="M60" s="952"/>
      <c r="N60" s="952"/>
      <c r="O60" s="952"/>
      <c r="P60" s="952"/>
      <c r="Q60" s="952"/>
      <c r="R60" s="952"/>
      <c r="S60" s="953" t="s">
        <v>315</v>
      </c>
      <c r="T60" s="954" t="s">
        <v>316</v>
      </c>
      <c r="U60" s="947"/>
      <c r="V60" s="947"/>
    </row>
    <row r="61" spans="1:22" x14ac:dyDescent="0.2">
      <c r="B61" s="936"/>
      <c r="C61" s="936"/>
      <c r="D61" s="937"/>
      <c r="F61" s="967"/>
      <c r="G61" s="968"/>
      <c r="H61" s="968"/>
      <c r="I61" s="969"/>
      <c r="K61" s="978"/>
      <c r="L61" s="979"/>
      <c r="M61" s="979"/>
      <c r="N61" s="979"/>
      <c r="O61" s="979"/>
      <c r="P61" s="979"/>
      <c r="Q61" s="979"/>
      <c r="R61" s="979"/>
      <c r="S61" s="979"/>
      <c r="T61" s="980" t="s">
        <v>317</v>
      </c>
      <c r="U61" s="947"/>
      <c r="V61" s="947"/>
    </row>
    <row r="62" spans="1:22" x14ac:dyDescent="0.2">
      <c r="F62" s="1023" t="s">
        <v>318</v>
      </c>
      <c r="G62" s="1025" t="s">
        <v>319</v>
      </c>
      <c r="H62" s="981" t="s">
        <v>320</v>
      </c>
      <c r="I62" s="982" t="s">
        <v>321</v>
      </c>
      <c r="K62" s="947"/>
      <c r="L62" s="951" t="s">
        <v>322</v>
      </c>
      <c r="M62" s="896" t="s">
        <v>323</v>
      </c>
      <c r="N62" s="896" t="s">
        <v>324</v>
      </c>
      <c r="O62" s="896" t="s">
        <v>325</v>
      </c>
      <c r="P62" s="896" t="s">
        <v>326</v>
      </c>
      <c r="Q62" s="896" t="s">
        <v>327</v>
      </c>
      <c r="R62" s="896" t="s">
        <v>328</v>
      </c>
      <c r="S62" s="896" t="s">
        <v>329</v>
      </c>
      <c r="T62" s="954" t="s">
        <v>330</v>
      </c>
      <c r="U62" s="947">
        <v>2</v>
      </c>
      <c r="V62" s="947"/>
    </row>
    <row r="63" spans="1:22" x14ac:dyDescent="0.2">
      <c r="B63" s="983"/>
      <c r="C63" s="936"/>
      <c r="D63" s="937"/>
      <c r="E63" s="984"/>
      <c r="F63" s="985"/>
      <c r="G63" s="986"/>
      <c r="H63" s="986"/>
      <c r="I63" s="987"/>
      <c r="K63" s="947"/>
      <c r="L63" s="951"/>
      <c r="M63" s="896" t="s">
        <v>331</v>
      </c>
      <c r="N63" s="896" t="s">
        <v>332</v>
      </c>
      <c r="O63" s="988"/>
      <c r="P63" s="896" t="s">
        <v>333</v>
      </c>
      <c r="Q63" s="896" t="s">
        <v>334</v>
      </c>
      <c r="R63" s="953" t="s">
        <v>335</v>
      </c>
      <c r="S63" s="953" t="s">
        <v>336</v>
      </c>
      <c r="T63" s="954" t="s">
        <v>337</v>
      </c>
      <c r="U63" s="947"/>
      <c r="V63" s="947"/>
    </row>
    <row r="64" spans="1:22" x14ac:dyDescent="0.2">
      <c r="B64" s="983"/>
      <c r="C64" s="936"/>
      <c r="D64" s="937"/>
      <c r="E64" s="984"/>
      <c r="F64" s="989" t="s">
        <v>338</v>
      </c>
      <c r="G64" s="1027" t="s">
        <v>339</v>
      </c>
      <c r="H64" s="990" t="s">
        <v>340</v>
      </c>
      <c r="I64" s="991" t="s">
        <v>341</v>
      </c>
      <c r="K64" s="947"/>
      <c r="L64" s="951"/>
      <c r="M64" s="952"/>
      <c r="N64" s="896" t="s">
        <v>342</v>
      </c>
      <c r="O64" s="896" t="s">
        <v>343</v>
      </c>
      <c r="P64" s="953" t="s">
        <v>344</v>
      </c>
      <c r="Q64" s="896" t="s">
        <v>345</v>
      </c>
      <c r="R64" s="896" t="s">
        <v>346</v>
      </c>
      <c r="S64" s="970"/>
      <c r="T64" s="954" t="s">
        <v>347</v>
      </c>
      <c r="U64" s="947"/>
      <c r="V64" s="947"/>
    </row>
    <row r="65" spans="1:22" x14ac:dyDescent="0.2">
      <c r="B65" s="955"/>
      <c r="C65" s="955"/>
      <c r="D65" s="955"/>
      <c r="E65" s="984"/>
      <c r="F65" s="948"/>
      <c r="G65" s="949"/>
      <c r="H65" s="949"/>
      <c r="I65" s="950"/>
      <c r="K65" s="947"/>
      <c r="L65" s="951"/>
      <c r="M65" s="952"/>
      <c r="N65" s="952"/>
      <c r="O65" s="896" t="s">
        <v>348</v>
      </c>
      <c r="P65" s="896" t="s">
        <v>349</v>
      </c>
      <c r="Q65" s="974"/>
      <c r="R65" s="960"/>
      <c r="S65" s="953" t="s">
        <v>350</v>
      </c>
      <c r="T65" s="954" t="s">
        <v>351</v>
      </c>
      <c r="U65" s="947"/>
      <c r="V65" s="947"/>
    </row>
    <row r="66" spans="1:22" ht="13.5" thickBot="1" x14ac:dyDescent="0.25">
      <c r="B66" s="992"/>
      <c r="C66" s="936"/>
      <c r="D66" s="937"/>
      <c r="E66" s="984"/>
      <c r="F66" s="993" t="s">
        <v>352</v>
      </c>
      <c r="G66" s="994" t="s">
        <v>353</v>
      </c>
      <c r="H66" s="994" t="s">
        <v>354</v>
      </c>
      <c r="I66" s="995" t="s">
        <v>355</v>
      </c>
      <c r="K66" s="947"/>
      <c r="L66" s="951"/>
      <c r="M66" s="952"/>
      <c r="N66" s="952"/>
      <c r="O66" s="952"/>
      <c r="P66" s="896" t="s">
        <v>356</v>
      </c>
      <c r="Q66" s="896" t="s">
        <v>357</v>
      </c>
      <c r="R66" s="953" t="s">
        <v>358</v>
      </c>
      <c r="S66" s="953" t="s">
        <v>359</v>
      </c>
      <c r="T66" s="954" t="s">
        <v>360</v>
      </c>
      <c r="U66" s="947"/>
      <c r="V66" s="947"/>
    </row>
    <row r="67" spans="1:22" x14ac:dyDescent="0.2">
      <c r="B67" s="936"/>
      <c r="C67" s="936"/>
      <c r="D67" s="937"/>
      <c r="E67" s="984"/>
      <c r="F67" s="9"/>
      <c r="G67" s="9"/>
      <c r="H67" s="9"/>
      <c r="I67" s="9"/>
      <c r="K67" s="947"/>
      <c r="L67" s="951"/>
      <c r="M67" s="952"/>
      <c r="N67" s="952"/>
      <c r="O67" s="952"/>
      <c r="P67" s="952"/>
      <c r="Q67" s="953" t="s">
        <v>361</v>
      </c>
      <c r="R67" s="896" t="s">
        <v>362</v>
      </c>
      <c r="S67" s="896" t="s">
        <v>363</v>
      </c>
      <c r="T67" s="996"/>
      <c r="U67" s="947"/>
      <c r="V67" s="947"/>
    </row>
    <row r="68" spans="1:22" x14ac:dyDescent="0.2">
      <c r="E68" s="984"/>
      <c r="F68" s="9"/>
      <c r="G68" s="9"/>
      <c r="H68" s="9"/>
      <c r="I68" s="9"/>
      <c r="K68" s="947"/>
      <c r="L68" s="951"/>
      <c r="M68" s="952"/>
      <c r="N68" s="952"/>
      <c r="O68" s="952"/>
      <c r="P68" s="952"/>
      <c r="Q68" s="952"/>
      <c r="R68" s="959"/>
      <c r="S68" s="896" t="s">
        <v>364</v>
      </c>
      <c r="T68" s="954" t="s">
        <v>365</v>
      </c>
      <c r="U68" s="947"/>
      <c r="V68" s="947"/>
    </row>
    <row r="69" spans="1:22" x14ac:dyDescent="0.2">
      <c r="B69" s="936"/>
      <c r="C69" s="936"/>
      <c r="D69" s="937"/>
      <c r="E69" s="984"/>
      <c r="F69" s="955"/>
      <c r="G69" s="955"/>
      <c r="H69" s="955"/>
      <c r="I69" s="955"/>
      <c r="K69" s="947"/>
      <c r="L69" s="951"/>
      <c r="M69" s="952"/>
      <c r="N69" s="952"/>
      <c r="O69" s="952"/>
      <c r="P69" s="952"/>
      <c r="Q69" s="952"/>
      <c r="R69" s="952"/>
      <c r="S69" s="896" t="s">
        <v>366</v>
      </c>
      <c r="T69" s="954" t="s">
        <v>367</v>
      </c>
      <c r="U69" s="947"/>
      <c r="V69" s="947"/>
    </row>
    <row r="70" spans="1:22" x14ac:dyDescent="0.2">
      <c r="B70" s="936"/>
      <c r="C70" s="936"/>
      <c r="D70" s="937"/>
      <c r="E70" s="9"/>
      <c r="F70" s="968"/>
      <c r="G70" s="955"/>
      <c r="H70" s="968"/>
      <c r="I70" s="968"/>
      <c r="K70" s="947"/>
      <c r="L70" s="978"/>
      <c r="M70" s="979"/>
      <c r="N70" s="979"/>
      <c r="O70" s="979"/>
      <c r="P70" s="979"/>
      <c r="Q70" s="979"/>
      <c r="R70" s="979"/>
      <c r="S70" s="979"/>
      <c r="T70" s="980" t="s">
        <v>368</v>
      </c>
      <c r="U70" s="947"/>
      <c r="V70" s="947"/>
    </row>
    <row r="71" spans="1:22" x14ac:dyDescent="0.2">
      <c r="K71" s="947"/>
      <c r="L71" s="947"/>
      <c r="M71" s="997" t="s">
        <v>369</v>
      </c>
      <c r="N71" s="896" t="s">
        <v>370</v>
      </c>
      <c r="O71" s="896" t="s">
        <v>371</v>
      </c>
      <c r="P71" s="896" t="s">
        <v>372</v>
      </c>
      <c r="Q71" s="896" t="s">
        <v>373</v>
      </c>
      <c r="R71" s="998"/>
      <c r="S71" s="953" t="s">
        <v>374</v>
      </c>
      <c r="T71" s="962" t="s">
        <v>375</v>
      </c>
      <c r="U71" s="947">
        <v>3</v>
      </c>
      <c r="V71" s="947"/>
    </row>
    <row r="72" spans="1:22" x14ac:dyDescent="0.2">
      <c r="A72" s="895"/>
      <c r="B72" s="936"/>
      <c r="C72" s="936"/>
      <c r="D72" s="895"/>
      <c r="E72" s="895"/>
      <c r="F72" s="895"/>
      <c r="G72" s="895"/>
      <c r="H72" s="895"/>
      <c r="I72" s="895"/>
      <c r="J72" s="895"/>
      <c r="K72" s="895"/>
      <c r="L72" s="895"/>
      <c r="M72" s="896"/>
      <c r="N72" s="953" t="s">
        <v>376</v>
      </c>
      <c r="O72" s="974"/>
      <c r="P72" s="953" t="s">
        <v>377</v>
      </c>
      <c r="Q72" s="896" t="s">
        <v>378</v>
      </c>
      <c r="R72" s="896" t="s">
        <v>379</v>
      </c>
      <c r="S72" s="896" t="s">
        <v>380</v>
      </c>
      <c r="T72" s="962" t="s">
        <v>381</v>
      </c>
      <c r="U72" s="947"/>
      <c r="V72" s="947"/>
    </row>
    <row r="73" spans="1:22" x14ac:dyDescent="0.2">
      <c r="A73" s="895"/>
      <c r="B73" s="895"/>
      <c r="C73" s="895"/>
      <c r="D73" s="895"/>
      <c r="E73" s="895"/>
      <c r="F73" s="895"/>
      <c r="G73" s="895"/>
      <c r="H73" s="895"/>
      <c r="I73" s="895"/>
      <c r="J73" s="895"/>
      <c r="K73" s="895"/>
      <c r="L73" s="895"/>
      <c r="M73" s="952"/>
      <c r="N73" s="952"/>
      <c r="O73" s="953" t="s">
        <v>382</v>
      </c>
      <c r="P73" s="970"/>
      <c r="Q73" s="896" t="s">
        <v>383</v>
      </c>
      <c r="R73" s="896" t="s">
        <v>384</v>
      </c>
      <c r="S73" s="896" t="s">
        <v>385</v>
      </c>
      <c r="T73" s="962" t="s">
        <v>386</v>
      </c>
      <c r="U73" s="947"/>
      <c r="V73" s="947"/>
    </row>
    <row r="74" spans="1:22" x14ac:dyDescent="0.2">
      <c r="A74" s="895"/>
      <c r="B74" s="983"/>
      <c r="C74" s="895"/>
      <c r="D74" s="895"/>
      <c r="E74" s="937"/>
      <c r="F74" s="895"/>
      <c r="G74" s="895"/>
      <c r="H74" s="895"/>
      <c r="I74" s="895"/>
      <c r="J74" s="895"/>
      <c r="K74" s="896"/>
      <c r="L74" s="896"/>
      <c r="M74" s="952"/>
      <c r="N74" s="952"/>
      <c r="O74" s="952"/>
      <c r="P74" s="896" t="s">
        <v>387</v>
      </c>
      <c r="Q74" s="896" t="s">
        <v>388</v>
      </c>
      <c r="R74" s="953" t="s">
        <v>389</v>
      </c>
      <c r="S74" s="896" t="s">
        <v>390</v>
      </c>
      <c r="T74" s="999"/>
      <c r="U74" s="947"/>
      <c r="V74" s="947"/>
    </row>
    <row r="75" spans="1:22" x14ac:dyDescent="0.2">
      <c r="A75" s="895"/>
      <c r="B75" s="936"/>
      <c r="C75" s="895"/>
      <c r="D75" s="895"/>
      <c r="E75" s="895"/>
      <c r="F75" s="895"/>
      <c r="G75" s="895"/>
      <c r="H75" s="895"/>
      <c r="I75" s="895"/>
      <c r="J75" s="895"/>
      <c r="K75" s="896"/>
      <c r="L75" s="896"/>
      <c r="M75" s="952"/>
      <c r="N75" s="952"/>
      <c r="O75" s="952"/>
      <c r="P75" s="952"/>
      <c r="Q75" s="960"/>
      <c r="R75" s="953" t="s">
        <v>391</v>
      </c>
      <c r="S75" s="953" t="s">
        <v>392</v>
      </c>
      <c r="T75" s="962" t="s">
        <v>393</v>
      </c>
      <c r="U75" s="947"/>
      <c r="V75" s="947"/>
    </row>
    <row r="76" spans="1:22" x14ac:dyDescent="0.2">
      <c r="A76" s="895"/>
      <c r="B76" s="895"/>
      <c r="C76" s="895"/>
      <c r="D76" s="937"/>
      <c r="E76" s="895"/>
      <c r="F76" s="895"/>
      <c r="G76" s="895"/>
      <c r="H76" s="895"/>
      <c r="I76" s="895"/>
      <c r="J76" s="895"/>
      <c r="K76" s="896"/>
      <c r="L76" s="896"/>
      <c r="M76" s="952"/>
      <c r="N76" s="952"/>
      <c r="O76" s="952"/>
      <c r="P76" s="952"/>
      <c r="Q76" s="952"/>
      <c r="R76" s="896" t="s">
        <v>394</v>
      </c>
      <c r="S76" s="988"/>
      <c r="T76" s="954" t="s">
        <v>395</v>
      </c>
      <c r="U76" s="947"/>
      <c r="V76" s="947"/>
    </row>
    <row r="77" spans="1:22" x14ac:dyDescent="0.2">
      <c r="A77" s="895"/>
      <c r="B77" s="895"/>
      <c r="C77" s="895"/>
      <c r="D77" s="895"/>
      <c r="E77" s="895"/>
      <c r="F77" s="895"/>
      <c r="G77" s="895"/>
      <c r="H77" s="895"/>
      <c r="I77" s="895"/>
      <c r="J77" s="895"/>
      <c r="K77" s="896"/>
      <c r="L77" s="896"/>
      <c r="M77" s="952"/>
      <c r="N77" s="952"/>
      <c r="O77" s="896"/>
      <c r="P77" s="952"/>
      <c r="Q77" s="952"/>
      <c r="R77" s="952"/>
      <c r="S77" s="1000"/>
      <c r="T77" s="954" t="s">
        <v>396</v>
      </c>
      <c r="U77" s="947"/>
      <c r="V77" s="947"/>
    </row>
    <row r="78" spans="1:22" x14ac:dyDescent="0.2">
      <c r="A78" s="895"/>
      <c r="B78" s="895"/>
      <c r="C78" s="895"/>
      <c r="D78" s="895"/>
      <c r="E78" s="895"/>
      <c r="F78" s="895"/>
      <c r="G78" s="895"/>
      <c r="H78" s="895"/>
      <c r="I78" s="895"/>
      <c r="J78" s="895"/>
      <c r="K78" s="896"/>
      <c r="L78" s="896"/>
      <c r="M78" s="979"/>
      <c r="N78" s="979"/>
      <c r="O78" s="1001"/>
      <c r="P78" s="979"/>
      <c r="Q78" s="979"/>
      <c r="R78" s="979"/>
      <c r="S78" s="979"/>
      <c r="T78" s="980" t="s">
        <v>397</v>
      </c>
      <c r="U78" s="947"/>
      <c r="V78" s="947"/>
    </row>
    <row r="79" spans="1:22" x14ac:dyDescent="0.2">
      <c r="A79" s="895"/>
      <c r="B79" s="895"/>
      <c r="C79" s="895"/>
      <c r="D79" s="895"/>
      <c r="E79" s="895"/>
      <c r="F79" s="895"/>
      <c r="G79" s="895"/>
      <c r="H79" s="895"/>
      <c r="I79" s="895"/>
      <c r="J79" s="895"/>
      <c r="K79" s="896"/>
      <c r="L79" s="896"/>
      <c r="M79" s="947"/>
      <c r="N79" s="1002" t="s">
        <v>398</v>
      </c>
      <c r="O79" s="896" t="s">
        <v>399</v>
      </c>
      <c r="P79" s="896" t="s">
        <v>400</v>
      </c>
      <c r="Q79" s="1000"/>
      <c r="R79" s="896" t="s">
        <v>401</v>
      </c>
      <c r="S79" s="896" t="s">
        <v>402</v>
      </c>
      <c r="T79" s="954" t="s">
        <v>403</v>
      </c>
      <c r="U79" s="947">
        <v>4</v>
      </c>
      <c r="V79" s="947"/>
    </row>
    <row r="80" spans="1:22" x14ac:dyDescent="0.2">
      <c r="A80" s="895"/>
      <c r="B80" s="895"/>
      <c r="C80" s="895"/>
      <c r="D80" s="895"/>
      <c r="E80" s="895"/>
      <c r="F80" s="895"/>
      <c r="G80" s="895"/>
      <c r="H80" s="895"/>
      <c r="I80" s="895"/>
      <c r="J80" s="895"/>
      <c r="K80" s="896"/>
      <c r="L80" s="896"/>
      <c r="M80" s="947"/>
      <c r="N80" s="951"/>
      <c r="O80" s="896" t="s">
        <v>404</v>
      </c>
      <c r="P80" s="896" t="s">
        <v>405</v>
      </c>
      <c r="Q80" s="896" t="s">
        <v>406</v>
      </c>
      <c r="R80" s="896" t="s">
        <v>407</v>
      </c>
      <c r="S80" s="896" t="s">
        <v>408</v>
      </c>
      <c r="T80" s="954" t="s">
        <v>409</v>
      </c>
      <c r="U80" s="947"/>
      <c r="V80" s="947"/>
    </row>
    <row r="81" spans="1:22" x14ac:dyDescent="0.2">
      <c r="A81" s="895"/>
      <c r="B81" s="895"/>
      <c r="C81" s="895"/>
      <c r="D81" s="895"/>
      <c r="E81" s="895"/>
      <c r="F81" s="895"/>
      <c r="G81" s="895"/>
      <c r="H81" s="895"/>
      <c r="I81" s="895"/>
      <c r="J81" s="895"/>
      <c r="K81" s="896"/>
      <c r="L81" s="896"/>
      <c r="M81" s="947"/>
      <c r="N81" s="951"/>
      <c r="O81" s="952"/>
      <c r="P81" s="896" t="s">
        <v>410</v>
      </c>
      <c r="Q81" s="896" t="s">
        <v>411</v>
      </c>
      <c r="R81" s="896" t="s">
        <v>412</v>
      </c>
      <c r="S81" s="953" t="s">
        <v>413</v>
      </c>
      <c r="T81" s="954" t="s">
        <v>414</v>
      </c>
      <c r="U81" s="947"/>
      <c r="V81" s="947"/>
    </row>
    <row r="82" spans="1:22" x14ac:dyDescent="0.2">
      <c r="A82" s="895"/>
      <c r="B82" s="895"/>
      <c r="C82" s="895"/>
      <c r="D82" s="885"/>
      <c r="E82" s="895"/>
      <c r="F82" s="895"/>
      <c r="G82" s="895"/>
      <c r="H82" s="895"/>
      <c r="I82" s="895"/>
      <c r="J82" s="895"/>
      <c r="K82" s="896"/>
      <c r="L82" s="896"/>
      <c r="M82" s="947"/>
      <c r="N82" s="951"/>
      <c r="O82" s="952"/>
      <c r="P82" s="952"/>
      <c r="Q82" s="896" t="s">
        <v>415</v>
      </c>
      <c r="R82" s="896" t="s">
        <v>416</v>
      </c>
      <c r="S82" s="896" t="s">
        <v>417</v>
      </c>
      <c r="T82" s="954" t="s">
        <v>418</v>
      </c>
      <c r="U82" s="947"/>
      <c r="V82" s="947"/>
    </row>
    <row r="83" spans="1:22" x14ac:dyDescent="0.2">
      <c r="A83" s="895"/>
      <c r="B83" s="895"/>
      <c r="C83" s="895"/>
      <c r="D83" s="895"/>
      <c r="E83" s="895"/>
      <c r="F83" s="895"/>
      <c r="G83" s="895"/>
      <c r="H83" s="895"/>
      <c r="I83" s="895"/>
      <c r="J83" s="895"/>
      <c r="K83" s="896"/>
      <c r="L83" s="896"/>
      <c r="M83" s="947"/>
      <c r="N83" s="951"/>
      <c r="O83" s="952"/>
      <c r="P83" s="952"/>
      <c r="Q83" s="952"/>
      <c r="R83" s="896" t="s">
        <v>419</v>
      </c>
      <c r="S83" s="896" t="s">
        <v>420</v>
      </c>
      <c r="T83" s="1003"/>
      <c r="U83" s="947"/>
      <c r="V83" s="947"/>
    </row>
    <row r="84" spans="1:22" x14ac:dyDescent="0.2">
      <c r="A84" s="895"/>
      <c r="B84" s="895"/>
      <c r="C84" s="895"/>
      <c r="D84" s="885"/>
      <c r="E84" s="895"/>
      <c r="F84" s="895"/>
      <c r="G84" s="895"/>
      <c r="H84" s="895"/>
      <c r="I84" s="895"/>
      <c r="J84" s="895"/>
      <c r="K84" s="896"/>
      <c r="L84" s="896"/>
      <c r="M84" s="947"/>
      <c r="N84" s="951"/>
      <c r="O84" s="952"/>
      <c r="P84" s="952"/>
      <c r="Q84" s="952"/>
      <c r="R84" s="952"/>
      <c r="S84" s="896" t="s">
        <v>421</v>
      </c>
      <c r="T84" s="1004"/>
      <c r="U84" s="947"/>
      <c r="V84" s="947"/>
    </row>
    <row r="85" spans="1:22" x14ac:dyDescent="0.2">
      <c r="K85" s="955"/>
      <c r="L85" s="955"/>
      <c r="M85" s="947"/>
      <c r="N85" s="978"/>
      <c r="O85" s="979"/>
      <c r="P85" s="979"/>
      <c r="Q85" s="979"/>
      <c r="R85" s="979"/>
      <c r="S85" s="979"/>
      <c r="T85" s="980" t="s">
        <v>422</v>
      </c>
      <c r="U85" s="947"/>
      <c r="V85" s="947"/>
    </row>
    <row r="86" spans="1:22" x14ac:dyDescent="0.2">
      <c r="K86" s="947"/>
      <c r="L86" s="947"/>
      <c r="M86" s="947"/>
      <c r="N86" s="947"/>
      <c r="O86" s="1005" t="s">
        <v>423</v>
      </c>
      <c r="P86" s="942" t="s">
        <v>424</v>
      </c>
      <c r="Q86" s="942" t="s">
        <v>425</v>
      </c>
      <c r="R86" s="945" t="s">
        <v>426</v>
      </c>
      <c r="S86" s="959"/>
      <c r="T86" s="1006" t="s">
        <v>427</v>
      </c>
      <c r="U86" s="947">
        <v>5</v>
      </c>
      <c r="V86" s="947"/>
    </row>
    <row r="87" spans="1:22" x14ac:dyDescent="0.2">
      <c r="K87" s="947"/>
      <c r="L87" s="947"/>
      <c r="M87" s="947"/>
      <c r="N87" s="947"/>
      <c r="O87" s="951"/>
      <c r="P87" s="896" t="s">
        <v>428</v>
      </c>
      <c r="Q87" s="896" t="s">
        <v>429</v>
      </c>
      <c r="R87" s="896" t="s">
        <v>430</v>
      </c>
      <c r="S87" s="896" t="s">
        <v>431</v>
      </c>
      <c r="T87" s="1007"/>
      <c r="U87" s="947"/>
      <c r="V87" s="947"/>
    </row>
    <row r="88" spans="1:22" x14ac:dyDescent="0.2">
      <c r="K88" s="947"/>
      <c r="L88" s="947"/>
      <c r="M88" s="947"/>
      <c r="N88" s="947"/>
      <c r="O88" s="951"/>
      <c r="P88" s="952"/>
      <c r="Q88" s="896" t="s">
        <v>432</v>
      </c>
      <c r="R88" s="988"/>
      <c r="S88" s="896" t="s">
        <v>433</v>
      </c>
      <c r="T88" s="962" t="s">
        <v>434</v>
      </c>
      <c r="U88" s="947"/>
      <c r="V88" s="947"/>
    </row>
    <row r="89" spans="1:22" x14ac:dyDescent="0.2">
      <c r="K89" s="947"/>
      <c r="L89" s="947"/>
      <c r="M89" s="947"/>
      <c r="N89" s="947"/>
      <c r="O89" s="951"/>
      <c r="P89" s="952"/>
      <c r="Q89" s="952"/>
      <c r="R89" s="896" t="s">
        <v>435</v>
      </c>
      <c r="S89" s="896" t="s">
        <v>436</v>
      </c>
      <c r="T89" s="954" t="s">
        <v>437</v>
      </c>
      <c r="U89" s="947"/>
      <c r="V89" s="947"/>
    </row>
    <row r="90" spans="1:22" x14ac:dyDescent="0.2">
      <c r="K90" s="947"/>
      <c r="L90" s="947"/>
      <c r="M90" s="947"/>
      <c r="N90" s="947"/>
      <c r="O90" s="951"/>
      <c r="P90" s="952"/>
      <c r="Q90" s="952"/>
      <c r="R90" s="952"/>
      <c r="S90" s="896" t="s">
        <v>438</v>
      </c>
      <c r="T90" s="954" t="s">
        <v>439</v>
      </c>
      <c r="U90" s="947"/>
      <c r="V90" s="947"/>
    </row>
    <row r="91" spans="1:22" x14ac:dyDescent="0.2">
      <c r="K91" s="947"/>
      <c r="L91" s="947"/>
      <c r="M91" s="947"/>
      <c r="N91" s="947"/>
      <c r="O91" s="978"/>
      <c r="P91" s="979"/>
      <c r="Q91" s="979"/>
      <c r="R91" s="979"/>
      <c r="S91" s="979"/>
      <c r="T91" s="980" t="s">
        <v>440</v>
      </c>
      <c r="U91" s="947"/>
      <c r="V91" s="947"/>
    </row>
    <row r="92" spans="1:22" x14ac:dyDescent="0.2">
      <c r="K92" s="947"/>
      <c r="L92" s="947"/>
      <c r="M92" s="947"/>
      <c r="N92" s="947"/>
      <c r="O92" s="947"/>
      <c r="P92" s="997" t="s">
        <v>441</v>
      </c>
      <c r="Q92" s="896" t="s">
        <v>442</v>
      </c>
      <c r="R92" s="896" t="s">
        <v>443</v>
      </c>
      <c r="S92" s="998"/>
      <c r="T92" s="954" t="s">
        <v>444</v>
      </c>
      <c r="U92" s="947">
        <v>6</v>
      </c>
      <c r="V92" s="947"/>
    </row>
    <row r="93" spans="1:22" x14ac:dyDescent="0.2">
      <c r="K93" s="947"/>
      <c r="L93" s="947"/>
      <c r="M93" s="947"/>
      <c r="N93" s="947"/>
      <c r="O93" s="947"/>
      <c r="P93" s="951"/>
      <c r="Q93" s="896" t="s">
        <v>445</v>
      </c>
      <c r="R93" s="896" t="s">
        <v>446</v>
      </c>
      <c r="S93" s="896" t="s">
        <v>447</v>
      </c>
      <c r="T93" s="1008"/>
      <c r="U93" s="947"/>
      <c r="V93" s="947"/>
    </row>
    <row r="94" spans="1:22" x14ac:dyDescent="0.2">
      <c r="K94" s="947"/>
      <c r="L94" s="947"/>
      <c r="M94" s="947"/>
      <c r="N94" s="947"/>
      <c r="O94" s="947"/>
      <c r="P94" s="951"/>
      <c r="Q94" s="947"/>
      <c r="R94" s="953" t="s">
        <v>448</v>
      </c>
      <c r="S94" s="1009" t="s">
        <v>449</v>
      </c>
      <c r="T94" s="954" t="s">
        <v>450</v>
      </c>
      <c r="U94" s="947"/>
      <c r="V94" s="947"/>
    </row>
    <row r="95" spans="1:22" x14ac:dyDescent="0.2">
      <c r="K95" s="947"/>
      <c r="L95" s="947"/>
      <c r="M95" s="947"/>
      <c r="N95" s="947"/>
      <c r="O95" s="947"/>
      <c r="P95" s="951"/>
      <c r="Q95" s="896"/>
      <c r="R95" s="952"/>
      <c r="S95" s="896" t="s">
        <v>451</v>
      </c>
      <c r="T95" s="954" t="s">
        <v>452</v>
      </c>
      <c r="U95" s="947"/>
      <c r="V95" s="947"/>
    </row>
    <row r="96" spans="1:22" x14ac:dyDescent="0.2">
      <c r="K96" s="947"/>
      <c r="L96" s="947"/>
      <c r="M96" s="947"/>
      <c r="N96" s="947"/>
      <c r="O96" s="947"/>
      <c r="P96" s="978"/>
      <c r="Q96" s="1001"/>
      <c r="R96" s="979"/>
      <c r="S96" s="979"/>
      <c r="T96" s="980" t="s">
        <v>453</v>
      </c>
      <c r="U96" s="947"/>
      <c r="V96" s="947"/>
    </row>
    <row r="97" spans="11:22" x14ac:dyDescent="0.2">
      <c r="K97" s="947"/>
      <c r="L97" s="947"/>
      <c r="M97" s="947"/>
      <c r="N97" s="947"/>
      <c r="O97" s="947"/>
      <c r="P97" s="947"/>
      <c r="Q97" s="941" t="s">
        <v>252</v>
      </c>
      <c r="R97" s="942" t="s">
        <v>454</v>
      </c>
      <c r="S97" s="942" t="s">
        <v>455</v>
      </c>
      <c r="T97" s="946" t="s">
        <v>456</v>
      </c>
      <c r="U97" s="947">
        <v>7</v>
      </c>
      <c r="V97" s="947"/>
    </row>
    <row r="98" spans="11:22" x14ac:dyDescent="0.2">
      <c r="K98" s="947"/>
      <c r="L98" s="947"/>
      <c r="M98" s="947"/>
      <c r="N98" s="947"/>
      <c r="O98" s="947"/>
      <c r="P98" s="947"/>
      <c r="Q98" s="951"/>
      <c r="R98" s="896" t="s">
        <v>457</v>
      </c>
      <c r="S98" s="896" t="s">
        <v>458</v>
      </c>
      <c r="T98" s="954" t="s">
        <v>459</v>
      </c>
      <c r="U98" s="947"/>
      <c r="V98" s="947"/>
    </row>
    <row r="99" spans="11:22" x14ac:dyDescent="0.2">
      <c r="K99" s="947"/>
      <c r="L99" s="947"/>
      <c r="M99" s="947"/>
      <c r="N99" s="947"/>
      <c r="O99" s="947"/>
      <c r="P99" s="947"/>
      <c r="Q99" s="951"/>
      <c r="R99" s="952"/>
      <c r="S99" s="896" t="s">
        <v>460</v>
      </c>
      <c r="T99" s="954" t="s">
        <v>461</v>
      </c>
      <c r="U99" s="947"/>
      <c r="V99" s="947"/>
    </row>
    <row r="100" spans="11:22" x14ac:dyDescent="0.2">
      <c r="K100" s="947"/>
      <c r="L100" s="947"/>
      <c r="M100" s="947"/>
      <c r="N100" s="947"/>
      <c r="O100" s="947"/>
      <c r="P100" s="947"/>
      <c r="Q100" s="978"/>
      <c r="R100" s="979"/>
      <c r="S100" s="979"/>
      <c r="T100" s="980" t="s">
        <v>462</v>
      </c>
      <c r="U100" s="947"/>
      <c r="V100" s="947"/>
    </row>
    <row r="101" spans="11:22" x14ac:dyDescent="0.2">
      <c r="K101" s="947"/>
      <c r="L101" s="947"/>
      <c r="M101" s="947"/>
      <c r="N101" s="947"/>
      <c r="O101" s="947"/>
      <c r="P101" s="947"/>
      <c r="Q101" s="947"/>
      <c r="R101" s="997" t="s">
        <v>463</v>
      </c>
      <c r="S101" s="953" t="s">
        <v>464</v>
      </c>
      <c r="T101" s="962" t="s">
        <v>465</v>
      </c>
      <c r="U101" s="947">
        <v>8</v>
      </c>
      <c r="V101" s="947"/>
    </row>
    <row r="102" spans="11:22" x14ac:dyDescent="0.2">
      <c r="K102" s="947"/>
      <c r="L102" s="947"/>
      <c r="M102" s="947"/>
      <c r="N102" s="947"/>
      <c r="O102" s="947"/>
      <c r="P102" s="947"/>
      <c r="Q102" s="947"/>
      <c r="R102" s="951"/>
      <c r="S102" s="896" t="s">
        <v>466</v>
      </c>
      <c r="T102" s="954" t="s">
        <v>467</v>
      </c>
      <c r="U102" s="947"/>
      <c r="V102" s="947"/>
    </row>
    <row r="103" spans="11:22" x14ac:dyDescent="0.2">
      <c r="K103" s="947"/>
      <c r="L103" s="947"/>
      <c r="M103" s="947"/>
      <c r="N103" s="947"/>
      <c r="O103" s="947"/>
      <c r="P103" s="947"/>
      <c r="Q103" s="947"/>
      <c r="R103" s="978"/>
      <c r="S103" s="979"/>
      <c r="T103" s="980" t="s">
        <v>468</v>
      </c>
      <c r="U103" s="947"/>
      <c r="V103" s="947"/>
    </row>
    <row r="104" spans="11:22" x14ac:dyDescent="0.2">
      <c r="K104" s="947"/>
      <c r="L104" s="947"/>
      <c r="M104" s="947"/>
      <c r="N104" s="947"/>
      <c r="O104" s="947"/>
      <c r="P104" s="947"/>
      <c r="Q104" s="947"/>
      <c r="R104" s="947"/>
      <c r="S104" s="1010" t="s">
        <v>469</v>
      </c>
      <c r="T104" s="1011" t="s">
        <v>470</v>
      </c>
      <c r="U104" s="947">
        <v>9</v>
      </c>
      <c r="V104" s="947"/>
    </row>
    <row r="105" spans="11:22" x14ac:dyDescent="0.2">
      <c r="K105" s="947"/>
      <c r="L105" s="947"/>
      <c r="M105" s="947"/>
      <c r="N105" s="947"/>
      <c r="O105" s="947"/>
      <c r="P105" s="947"/>
      <c r="Q105" s="947"/>
      <c r="R105" s="947"/>
      <c r="S105" s="978"/>
      <c r="T105" s="1012" t="s">
        <v>471</v>
      </c>
      <c r="U105" s="947"/>
      <c r="V105" s="947"/>
    </row>
    <row r="106" spans="11:22" x14ac:dyDescent="0.2">
      <c r="K106" s="947"/>
      <c r="L106" s="947"/>
      <c r="M106" s="947"/>
      <c r="N106" s="947"/>
      <c r="O106" s="947"/>
      <c r="P106" s="947"/>
      <c r="Q106" s="947"/>
      <c r="R106" s="947"/>
      <c r="S106" s="947"/>
      <c r="T106" s="1013" t="s">
        <v>253</v>
      </c>
      <c r="U106" s="947">
        <v>10</v>
      </c>
      <c r="V106" s="947"/>
    </row>
  </sheetData>
  <mergeCells count="13">
    <mergeCell ref="M24:M25"/>
    <mergeCell ref="K17:K20"/>
    <mergeCell ref="A12:A15"/>
    <mergeCell ref="A17:A20"/>
    <mergeCell ref="A24:A25"/>
    <mergeCell ref="B24:C24"/>
    <mergeCell ref="D24:K24"/>
    <mergeCell ref="K12:K15"/>
    <mergeCell ref="A7:A10"/>
    <mergeCell ref="A1:H1"/>
    <mergeCell ref="A2:A5"/>
    <mergeCell ref="K2:K5"/>
    <mergeCell ref="K7:K10"/>
  </mergeCells>
  <conditionalFormatting sqref="B36">
    <cfRule type="containsText" dxfId="92" priority="1" stopIfTrue="1" operator="containsText" text="Наталья">
      <formula>NOT(ISERROR(SEARCH("Наталья",B36)))</formula>
    </cfRule>
    <cfRule type="containsText" dxfId="91" priority="2" stopIfTrue="1" operator="containsText" text="Евгения">
      <formula>NOT(ISERROR(SEARCH("Евгения",B36)))</formula>
    </cfRule>
    <cfRule type="containsText" dxfId="90" priority="3" stopIfTrue="1" operator="containsText" text="Ольга">
      <formula>NOT(ISERROR(SEARCH("Ольга",B36)))</formula>
    </cfRule>
  </conditionalFormatting>
  <conditionalFormatting sqref="C26:C37 K26:K37 I26:I37 G26:G37 E26:E37">
    <cfRule type="cellIs" dxfId="89" priority="36" stopIfTrue="1" operator="lessThanOrEqual">
      <formula>0</formula>
    </cfRule>
  </conditionalFormatting>
  <conditionalFormatting sqref="E26:E37 K26:K37 I26:I37 G26:G37">
    <cfRule type="cellIs" dxfId="88" priority="35" stopIfTrue="1" operator="greaterThanOrEqual">
      <formula>200</formula>
    </cfRule>
  </conditionalFormatting>
  <conditionalFormatting sqref="A3:A5 K3:K5 A13:A15 K13:K15 A18:A20 K18:K20 A8:A10 K8:K10 I3:I5 E3:E5 C3:C5 C8:C10 I8:I10 C13:C15 G13:G15 O3:O5 Q3:Q5 M8:M10 S8:S10 M13:M15 O13:O15 Q13:Q15 O18:O20 Q8:Q10 E8:E10 I18:I20 E13:E15 G18:G20 C18:C20 E18:E20 S18:S20 S3:S5 M18:M20 O8:O10 M3:M5 S13:S15 Q18:Q20 I13:I15 G3:G5 G8:G10">
    <cfRule type="cellIs" dxfId="87" priority="33" stopIfTrue="1" operator="lessThanOrEqual">
      <formula>0</formula>
    </cfRule>
    <cfRule type="cellIs" dxfId="86" priority="34" stopIfTrue="1" operator="greaterThanOrEqual">
      <formula>200</formula>
    </cfRule>
  </conditionalFormatting>
  <conditionalFormatting sqref="D26:K37">
    <cfRule type="cellIs" dxfId="85" priority="31" stopIfTrue="1" operator="lessThan">
      <formula>200</formula>
    </cfRule>
    <cfRule type="cellIs" dxfId="84" priority="32" stopIfTrue="1" operator="greaterThanOrEqual">
      <formula>200</formula>
    </cfRule>
  </conditionalFormatting>
  <conditionalFormatting sqref="B2:B10 H3:H10 B12:B15 N3:N5 P3:P5 B26:B27 F12:F15 D3:D10 D12:D15 F17:F20 B17:B20 D17:D20 B37 R3:R5 N12:N20 N7:N10 L7:L20 L3:L5 R7:R20 P7:P20 H17:H20 H12:H15 F3:F5 F7:F10">
    <cfRule type="containsText" dxfId="83" priority="28" stopIfTrue="1" operator="containsText" text="Наталья">
      <formula>NOT(ISERROR(SEARCH("Наталья",B2)))</formula>
    </cfRule>
    <cfRule type="containsText" dxfId="82" priority="29" stopIfTrue="1" operator="containsText" text="Евгения">
      <formula>NOT(ISERROR(SEARCH("Евгения",B2)))</formula>
    </cfRule>
    <cfRule type="containsText" dxfId="81" priority="30" stopIfTrue="1" operator="containsText" text="Ольга">
      <formula>NOT(ISERROR(SEARCH("Ольга",B2)))</formula>
    </cfRule>
  </conditionalFormatting>
  <conditionalFormatting sqref="B28">
    <cfRule type="containsText" dxfId="80" priority="25" stopIfTrue="1" operator="containsText" text="Наталья">
      <formula>NOT(ISERROR(SEARCH("Наталья",B28)))</formula>
    </cfRule>
    <cfRule type="containsText" dxfId="79" priority="26" stopIfTrue="1" operator="containsText" text="Евгения">
      <formula>NOT(ISERROR(SEARCH("Евгения",B28)))</formula>
    </cfRule>
    <cfRule type="containsText" dxfId="78" priority="27" stopIfTrue="1" operator="containsText" text="Ольга">
      <formula>NOT(ISERROR(SEARCH("Ольга",B28)))</formula>
    </cfRule>
  </conditionalFormatting>
  <conditionalFormatting sqref="B29">
    <cfRule type="containsText" dxfId="77" priority="22" stopIfTrue="1" operator="containsText" text="Наталья">
      <formula>NOT(ISERROR(SEARCH("Наталья",B29)))</formula>
    </cfRule>
    <cfRule type="containsText" dxfId="76" priority="23" stopIfTrue="1" operator="containsText" text="Евгения">
      <formula>NOT(ISERROR(SEARCH("Евгения",B29)))</formula>
    </cfRule>
    <cfRule type="containsText" dxfId="75" priority="24" stopIfTrue="1" operator="containsText" text="Ольга">
      <formula>NOT(ISERROR(SEARCH("Ольга",B29)))</formula>
    </cfRule>
  </conditionalFormatting>
  <conditionalFormatting sqref="B30">
    <cfRule type="containsText" dxfId="74" priority="19" stopIfTrue="1" operator="containsText" text="Наталья">
      <formula>NOT(ISERROR(SEARCH("Наталья",B30)))</formula>
    </cfRule>
    <cfRule type="containsText" dxfId="73" priority="20" stopIfTrue="1" operator="containsText" text="Евгения">
      <formula>NOT(ISERROR(SEARCH("Евгения",B30)))</formula>
    </cfRule>
    <cfRule type="containsText" dxfId="72" priority="21" stopIfTrue="1" operator="containsText" text="Ольга">
      <formula>NOT(ISERROR(SEARCH("Ольга",B30)))</formula>
    </cfRule>
  </conditionalFormatting>
  <conditionalFormatting sqref="B31">
    <cfRule type="containsText" dxfId="71" priority="16" stopIfTrue="1" operator="containsText" text="Наталья">
      <formula>NOT(ISERROR(SEARCH("Наталья",B31)))</formula>
    </cfRule>
    <cfRule type="containsText" dxfId="70" priority="17" stopIfTrue="1" operator="containsText" text="Евгения">
      <formula>NOT(ISERROR(SEARCH("Евгения",B31)))</formula>
    </cfRule>
    <cfRule type="containsText" dxfId="69" priority="18" stopIfTrue="1" operator="containsText" text="Ольга">
      <formula>NOT(ISERROR(SEARCH("Ольга",B31)))</formula>
    </cfRule>
  </conditionalFormatting>
  <conditionalFormatting sqref="B32">
    <cfRule type="containsText" dxfId="68" priority="13" stopIfTrue="1" operator="containsText" text="Наталья">
      <formula>NOT(ISERROR(SEARCH("Наталья",B32)))</formula>
    </cfRule>
    <cfRule type="containsText" dxfId="67" priority="14" stopIfTrue="1" operator="containsText" text="Евгения">
      <formula>NOT(ISERROR(SEARCH("Евгения",B32)))</formula>
    </cfRule>
    <cfRule type="containsText" dxfId="66" priority="15" stopIfTrue="1" operator="containsText" text="Ольга">
      <formula>NOT(ISERROR(SEARCH("Ольга",B32)))</formula>
    </cfRule>
  </conditionalFormatting>
  <conditionalFormatting sqref="B33">
    <cfRule type="containsText" dxfId="65" priority="10" stopIfTrue="1" operator="containsText" text="Наталья">
      <formula>NOT(ISERROR(SEARCH("Наталья",B33)))</formula>
    </cfRule>
    <cfRule type="containsText" dxfId="64" priority="11" stopIfTrue="1" operator="containsText" text="Евгения">
      <formula>NOT(ISERROR(SEARCH("Евгения",B33)))</formula>
    </cfRule>
    <cfRule type="containsText" dxfId="63" priority="12" stopIfTrue="1" operator="containsText" text="Ольга">
      <formula>NOT(ISERROR(SEARCH("Ольга",B33)))</formula>
    </cfRule>
  </conditionalFormatting>
  <conditionalFormatting sqref="B34">
    <cfRule type="containsText" dxfId="62" priority="7" stopIfTrue="1" operator="containsText" text="Наталья">
      <formula>NOT(ISERROR(SEARCH("Наталья",B34)))</formula>
    </cfRule>
    <cfRule type="containsText" dxfId="61" priority="8" stopIfTrue="1" operator="containsText" text="Евгения">
      <formula>NOT(ISERROR(SEARCH("Евгения",B34)))</formula>
    </cfRule>
    <cfRule type="containsText" dxfId="60" priority="9" stopIfTrue="1" operator="containsText" text="Ольга">
      <formula>NOT(ISERROR(SEARCH("Ольга",B34)))</formula>
    </cfRule>
  </conditionalFormatting>
  <conditionalFormatting sqref="B35">
    <cfRule type="containsText" dxfId="59" priority="4" stopIfTrue="1" operator="containsText" text="Наталья">
      <formula>NOT(ISERROR(SEARCH("Наталья",B35)))</formula>
    </cfRule>
    <cfRule type="containsText" dxfId="58" priority="5" stopIfTrue="1" operator="containsText" text="Евгения">
      <formula>NOT(ISERROR(SEARCH("Евгения",B35)))</formula>
    </cfRule>
    <cfRule type="containsText" dxfId="57" priority="6" stopIfTrue="1" operator="containsText" text="Ольга">
      <formula>NOT(ISERROR(SEARCH("Ольга",B35)))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F103"/>
  <sheetViews>
    <sheetView zoomScale="70" zoomScaleNormal="70" workbookViewId="0">
      <selection sqref="A1:S19"/>
    </sheetView>
  </sheetViews>
  <sheetFormatPr defaultColWidth="11.42578125" defaultRowHeight="15" outlineLevelRow="1" x14ac:dyDescent="0.2"/>
  <cols>
    <col min="1" max="1" width="8.28515625" style="110" customWidth="1"/>
    <col min="2" max="2" width="22.85546875" style="25" bestFit="1" customWidth="1"/>
    <col min="3" max="3" width="8.28515625" style="24" bestFit="1" customWidth="1"/>
    <col min="4" max="4" width="20.7109375" style="25" bestFit="1" customWidth="1"/>
    <col min="5" max="5" width="8.28515625" style="24" bestFit="1" customWidth="1"/>
    <col min="6" max="6" width="20.7109375" style="25" customWidth="1"/>
    <col min="7" max="7" width="6.85546875" style="24" bestFit="1" customWidth="1"/>
    <col min="8" max="8" width="20.28515625" style="25" customWidth="1"/>
    <col min="9" max="9" width="6" style="24" customWidth="1"/>
    <col min="10" max="10" width="3.28515625" style="24" customWidth="1"/>
    <col min="11" max="11" width="6.85546875" style="107" customWidth="1"/>
    <col min="12" max="12" width="29.28515625" style="109" bestFit="1" customWidth="1"/>
    <col min="13" max="13" width="14.28515625" style="24" bestFit="1" customWidth="1"/>
    <col min="14" max="15" width="9.140625" style="24" bestFit="1" customWidth="1"/>
    <col min="16" max="16" width="11.28515625" style="24" bestFit="1" customWidth="1"/>
    <col min="17" max="17" width="7.42578125" style="24" bestFit="1" customWidth="1"/>
    <col min="18" max="18" width="7.7109375" style="24" bestFit="1" customWidth="1"/>
    <col min="19" max="19" width="11.42578125" style="24" bestFit="1" customWidth="1"/>
    <col min="20" max="20" width="4" style="24" customWidth="1"/>
    <col min="21" max="21" width="5.42578125" style="23" customWidth="1"/>
    <col min="22" max="22" width="25.28515625" style="24" bestFit="1" customWidth="1"/>
    <col min="23" max="23" width="11.42578125" style="20" customWidth="1"/>
    <col min="24" max="16384" width="11.42578125" style="24"/>
  </cols>
  <sheetData>
    <row r="1" spans="1:23" s="23" customFormat="1" ht="18" x14ac:dyDescent="0.25">
      <c r="A1" s="1404" t="s">
        <v>147</v>
      </c>
      <c r="B1" s="1404"/>
      <c r="C1" s="1404"/>
      <c r="D1" s="1404"/>
      <c r="E1" s="1404"/>
      <c r="F1" s="1404"/>
      <c r="G1" s="1404"/>
      <c r="H1" s="1404"/>
      <c r="S1" s="90"/>
      <c r="T1" s="58"/>
    </row>
    <row r="2" spans="1:23" s="23" customFormat="1" ht="18" x14ac:dyDescent="0.25">
      <c r="A2" s="288" t="s">
        <v>98</v>
      </c>
      <c r="B2" s="90"/>
      <c r="C2" s="90"/>
      <c r="D2" s="90"/>
      <c r="E2" s="90"/>
      <c r="F2" s="90"/>
      <c r="G2" s="90"/>
      <c r="H2" s="90"/>
      <c r="S2" s="90"/>
      <c r="T2" s="58"/>
    </row>
    <row r="3" spans="1:23" s="23" customFormat="1" ht="18.75" outlineLevel="1" thickBot="1" x14ac:dyDescent="0.3">
      <c r="A3" s="58"/>
      <c r="B3" s="58"/>
      <c r="D3" s="55"/>
      <c r="F3" s="55"/>
      <c r="H3" s="55"/>
      <c r="K3" s="98"/>
      <c r="L3" s="90"/>
      <c r="M3" s="90"/>
      <c r="N3" s="90"/>
      <c r="O3" s="90"/>
      <c r="P3" s="90"/>
      <c r="Q3" s="90"/>
      <c r="R3" s="90"/>
      <c r="S3" s="90"/>
      <c r="T3" s="58"/>
    </row>
    <row r="4" spans="1:23" ht="16.5" outlineLevel="1" thickTop="1" thickBot="1" x14ac:dyDescent="0.25">
      <c r="A4" s="1462" t="s">
        <v>139</v>
      </c>
      <c r="B4" s="1463"/>
      <c r="C4" s="1463"/>
      <c r="D4" s="1463"/>
      <c r="E4" s="1463"/>
      <c r="F4" s="1463"/>
      <c r="G4" s="1463"/>
      <c r="H4" s="1463"/>
      <c r="I4" s="1464"/>
      <c r="J4" s="219"/>
      <c r="K4" s="1465" t="s">
        <v>93</v>
      </c>
      <c r="L4" s="1439" t="s">
        <v>95</v>
      </c>
      <c r="M4" s="1440"/>
      <c r="N4" s="1440"/>
      <c r="O4" s="1440"/>
      <c r="P4" s="1440"/>
      <c r="Q4" s="1440"/>
      <c r="R4" s="1441"/>
      <c r="S4" s="1456" t="s">
        <v>0</v>
      </c>
      <c r="U4" s="137" t="s">
        <v>109</v>
      </c>
      <c r="V4" s="138"/>
      <c r="W4" s="139"/>
    </row>
    <row r="5" spans="1:23" ht="15.75" outlineLevel="1" thickBot="1" x14ac:dyDescent="0.25">
      <c r="A5" s="1461">
        <v>1</v>
      </c>
      <c r="B5" s="197" t="s">
        <v>135</v>
      </c>
      <c r="C5" s="198" t="s">
        <v>92</v>
      </c>
      <c r="D5" s="197" t="s">
        <v>136</v>
      </c>
      <c r="E5" s="198" t="s">
        <v>92</v>
      </c>
      <c r="F5" s="197" t="s">
        <v>137</v>
      </c>
      <c r="G5" s="198" t="s">
        <v>92</v>
      </c>
      <c r="H5" s="197" t="s">
        <v>138</v>
      </c>
      <c r="I5" s="201" t="s">
        <v>92</v>
      </c>
      <c r="J5" s="32"/>
      <c r="K5" s="1432"/>
      <c r="L5" s="171" t="s">
        <v>66</v>
      </c>
      <c r="M5" s="173" t="s">
        <v>146</v>
      </c>
      <c r="N5" s="169" t="s">
        <v>2</v>
      </c>
      <c r="O5" s="169" t="s">
        <v>3</v>
      </c>
      <c r="P5" s="192" t="s">
        <v>104</v>
      </c>
      <c r="Q5" s="170" t="s">
        <v>67</v>
      </c>
      <c r="R5" s="193" t="s">
        <v>97</v>
      </c>
      <c r="S5" s="1457"/>
      <c r="U5" s="140" t="s">
        <v>110</v>
      </c>
      <c r="V5" s="130"/>
      <c r="W5" s="141"/>
    </row>
    <row r="6" spans="1:23" outlineLevel="1" x14ac:dyDescent="0.2">
      <c r="A6" s="1447"/>
      <c r="B6" s="126" t="str">
        <f>$L$6</f>
        <v>иванов</v>
      </c>
      <c r="C6" s="209"/>
      <c r="D6" s="126">
        <f>$L$7</f>
        <v>0</v>
      </c>
      <c r="E6" s="209"/>
      <c r="F6" s="126">
        <f>$L$8</f>
        <v>0</v>
      </c>
      <c r="G6" s="209"/>
      <c r="H6" s="126">
        <f>$L$9</f>
        <v>0</v>
      </c>
      <c r="I6" s="212"/>
      <c r="J6" s="32"/>
      <c r="K6" s="302">
        <f t="shared" ref="K6:K17" si="0">K5+1</f>
        <v>1</v>
      </c>
      <c r="L6" s="303" t="s">
        <v>151</v>
      </c>
      <c r="M6" s="346" t="s">
        <v>80</v>
      </c>
      <c r="N6" s="304">
        <f>C6</f>
        <v>0</v>
      </c>
      <c r="O6" s="304">
        <f>E12</f>
        <v>0</v>
      </c>
      <c r="P6" s="76"/>
      <c r="Q6" s="305">
        <f t="shared" ref="Q6:Q17" si="1">SUM(N6:P6)-MIN(N6:P6)</f>
        <v>0</v>
      </c>
      <c r="R6" s="306"/>
      <c r="S6" s="307">
        <f t="shared" ref="S6:S17" si="2">(Q6+R6)/2</f>
        <v>0</v>
      </c>
      <c r="U6" s="140" t="s">
        <v>111</v>
      </c>
      <c r="V6" s="129"/>
      <c r="W6" s="142"/>
    </row>
    <row r="7" spans="1:23" outlineLevel="1" x14ac:dyDescent="0.2">
      <c r="A7" s="1447"/>
      <c r="B7" s="126">
        <f>$L$10</f>
        <v>0</v>
      </c>
      <c r="C7" s="209"/>
      <c r="D7" s="126">
        <f>$L$11</f>
        <v>0</v>
      </c>
      <c r="E7" s="209"/>
      <c r="F7" s="126">
        <f>$L$12</f>
        <v>0</v>
      </c>
      <c r="G7" s="209"/>
      <c r="H7" s="126">
        <f>$L$13</f>
        <v>0</v>
      </c>
      <c r="I7" s="212"/>
      <c r="J7" s="32"/>
      <c r="K7" s="308">
        <f t="shared" si="0"/>
        <v>2</v>
      </c>
      <c r="L7" s="309"/>
      <c r="M7" s="74" t="s">
        <v>82</v>
      </c>
      <c r="N7" s="310">
        <f>E6</f>
        <v>0</v>
      </c>
      <c r="O7" s="310">
        <f>G12</f>
        <v>0</v>
      </c>
      <c r="P7" s="77"/>
      <c r="Q7" s="311">
        <f t="shared" si="1"/>
        <v>0</v>
      </c>
      <c r="R7" s="312"/>
      <c r="S7" s="313">
        <f t="shared" si="2"/>
        <v>0</v>
      </c>
      <c r="U7" s="140" t="s">
        <v>112</v>
      </c>
      <c r="V7" s="128"/>
      <c r="W7" s="141"/>
    </row>
    <row r="8" spans="1:23" outlineLevel="1" x14ac:dyDescent="0.2">
      <c r="A8" s="1447"/>
      <c r="B8" s="126">
        <f>$L$14</f>
        <v>0</v>
      </c>
      <c r="C8" s="209"/>
      <c r="D8" s="126">
        <f>$L$15</f>
        <v>0</v>
      </c>
      <c r="E8" s="209"/>
      <c r="F8" s="126">
        <f>$L$16</f>
        <v>0</v>
      </c>
      <c r="G8" s="209"/>
      <c r="H8" s="126">
        <f>$L$17</f>
        <v>0</v>
      </c>
      <c r="I8" s="213"/>
      <c r="J8" s="32"/>
      <c r="K8" s="308">
        <f t="shared" si="0"/>
        <v>3</v>
      </c>
      <c r="L8" s="309"/>
      <c r="M8" s="74" t="s">
        <v>83</v>
      </c>
      <c r="N8" s="310">
        <f>G6</f>
        <v>0</v>
      </c>
      <c r="O8" s="310">
        <f>I12</f>
        <v>0</v>
      </c>
      <c r="P8" s="77"/>
      <c r="Q8" s="311">
        <f t="shared" si="1"/>
        <v>0</v>
      </c>
      <c r="R8" s="312"/>
      <c r="S8" s="313">
        <f t="shared" si="2"/>
        <v>0</v>
      </c>
      <c r="U8" s="140" t="s">
        <v>113</v>
      </c>
      <c r="V8" s="128"/>
      <c r="W8" s="141"/>
    </row>
    <row r="9" spans="1:23" outlineLevel="1" x14ac:dyDescent="0.2">
      <c r="A9" s="202"/>
      <c r="B9" s="59"/>
      <c r="C9" s="32"/>
      <c r="D9" s="59"/>
      <c r="E9" s="32"/>
      <c r="F9" s="59"/>
      <c r="G9" s="32"/>
      <c r="H9" s="59"/>
      <c r="I9" s="203"/>
      <c r="J9" s="32"/>
      <c r="K9" s="308">
        <f t="shared" si="0"/>
        <v>4</v>
      </c>
      <c r="L9" s="309"/>
      <c r="M9" s="74" t="s">
        <v>84</v>
      </c>
      <c r="N9" s="310">
        <f>I6</f>
        <v>0</v>
      </c>
      <c r="O9" s="310">
        <f>C12</f>
        <v>0</v>
      </c>
      <c r="P9" s="77"/>
      <c r="Q9" s="311">
        <f t="shared" si="1"/>
        <v>0</v>
      </c>
      <c r="R9" s="312"/>
      <c r="S9" s="313">
        <f t="shared" si="2"/>
        <v>0</v>
      </c>
      <c r="U9" s="140" t="s">
        <v>114</v>
      </c>
      <c r="V9" s="128"/>
      <c r="W9" s="141"/>
    </row>
    <row r="10" spans="1:23" outlineLevel="1" x14ac:dyDescent="0.2">
      <c r="A10" s="1447">
        <v>2</v>
      </c>
      <c r="B10" s="195" t="s">
        <v>135</v>
      </c>
      <c r="C10" s="196" t="s">
        <v>92</v>
      </c>
      <c r="D10" s="195" t="s">
        <v>136</v>
      </c>
      <c r="E10" s="196" t="s">
        <v>92</v>
      </c>
      <c r="F10" s="195" t="s">
        <v>137</v>
      </c>
      <c r="G10" s="196" t="s">
        <v>92</v>
      </c>
      <c r="H10" s="195" t="s">
        <v>138</v>
      </c>
      <c r="I10" s="204" t="s">
        <v>92</v>
      </c>
      <c r="J10" s="32"/>
      <c r="K10" s="308">
        <f t="shared" si="0"/>
        <v>5</v>
      </c>
      <c r="L10" s="309"/>
      <c r="M10" s="74" t="s">
        <v>85</v>
      </c>
      <c r="N10" s="310">
        <f>C7</f>
        <v>0</v>
      </c>
      <c r="O10" s="310">
        <f>G13</f>
        <v>0</v>
      </c>
      <c r="P10" s="77"/>
      <c r="Q10" s="311">
        <f t="shared" si="1"/>
        <v>0</v>
      </c>
      <c r="R10" s="312"/>
      <c r="S10" s="313">
        <f t="shared" si="2"/>
        <v>0</v>
      </c>
      <c r="T10" s="104"/>
      <c r="U10" s="140" t="s">
        <v>115</v>
      </c>
      <c r="V10" s="129"/>
      <c r="W10" s="142"/>
    </row>
    <row r="11" spans="1:23" s="104" customFormat="1" outlineLevel="1" x14ac:dyDescent="0.2">
      <c r="A11" s="1447"/>
      <c r="B11" s="126">
        <f>$L$15</f>
        <v>0</v>
      </c>
      <c r="C11" s="210"/>
      <c r="D11" s="126">
        <f>$L$16</f>
        <v>0</v>
      </c>
      <c r="E11" s="210"/>
      <c r="F11" s="126">
        <f>$L$17</f>
        <v>0</v>
      </c>
      <c r="G11" s="209"/>
      <c r="H11" s="126">
        <f>$L$14</f>
        <v>0</v>
      </c>
      <c r="I11" s="212"/>
      <c r="J11" s="220"/>
      <c r="K11" s="308">
        <f t="shared" si="0"/>
        <v>6</v>
      </c>
      <c r="L11" s="309"/>
      <c r="M11" s="74" t="s">
        <v>86</v>
      </c>
      <c r="N11" s="310">
        <f>E7</f>
        <v>0</v>
      </c>
      <c r="O11" s="310">
        <f>I13</f>
        <v>0</v>
      </c>
      <c r="P11" s="77"/>
      <c r="Q11" s="311">
        <f t="shared" si="1"/>
        <v>0</v>
      </c>
      <c r="R11" s="312"/>
      <c r="S11" s="313">
        <f t="shared" si="2"/>
        <v>0</v>
      </c>
      <c r="U11" s="140" t="s">
        <v>116</v>
      </c>
      <c r="V11" s="128"/>
      <c r="W11" s="141"/>
    </row>
    <row r="12" spans="1:23" s="104" customFormat="1" outlineLevel="1" x14ac:dyDescent="0.2">
      <c r="A12" s="1447"/>
      <c r="B12" s="126">
        <f>$L$9</f>
        <v>0</v>
      </c>
      <c r="C12" s="209"/>
      <c r="D12" s="126" t="str">
        <f>$L$6</f>
        <v>иванов</v>
      </c>
      <c r="E12" s="209"/>
      <c r="F12" s="126">
        <f>$L$7</f>
        <v>0</v>
      </c>
      <c r="G12" s="209"/>
      <c r="H12" s="126">
        <f>$L$8</f>
        <v>0</v>
      </c>
      <c r="I12" s="213"/>
      <c r="J12" s="220"/>
      <c r="K12" s="308">
        <f t="shared" si="0"/>
        <v>7</v>
      </c>
      <c r="L12" s="309"/>
      <c r="M12" s="74" t="s">
        <v>87</v>
      </c>
      <c r="N12" s="310">
        <f>G7</f>
        <v>0</v>
      </c>
      <c r="O12" s="310">
        <f>C13</f>
        <v>0</v>
      </c>
      <c r="P12" s="77"/>
      <c r="Q12" s="311">
        <f t="shared" si="1"/>
        <v>0</v>
      </c>
      <c r="R12" s="312"/>
      <c r="S12" s="313">
        <f t="shared" si="2"/>
        <v>0</v>
      </c>
      <c r="U12" s="140" t="s">
        <v>117</v>
      </c>
      <c r="V12" s="128"/>
      <c r="W12" s="142"/>
    </row>
    <row r="13" spans="1:23" s="104" customFormat="1" ht="15.75" outlineLevel="1" thickBot="1" x14ac:dyDescent="0.25">
      <c r="A13" s="1448"/>
      <c r="B13" s="205">
        <f>$L$12</f>
        <v>0</v>
      </c>
      <c r="C13" s="211"/>
      <c r="D13" s="205">
        <f>$L$13</f>
        <v>0</v>
      </c>
      <c r="E13" s="211"/>
      <c r="F13" s="205">
        <f>$L$10</f>
        <v>0</v>
      </c>
      <c r="G13" s="211"/>
      <c r="H13" s="205">
        <f>$L$11</f>
        <v>0</v>
      </c>
      <c r="I13" s="214"/>
      <c r="J13" s="220"/>
      <c r="K13" s="308">
        <f t="shared" si="0"/>
        <v>8</v>
      </c>
      <c r="L13" s="309"/>
      <c r="M13" s="74" t="s">
        <v>88</v>
      </c>
      <c r="N13" s="310">
        <f>I7</f>
        <v>0</v>
      </c>
      <c r="O13" s="310">
        <f>E13</f>
        <v>0</v>
      </c>
      <c r="P13" s="77"/>
      <c r="Q13" s="311">
        <f t="shared" si="1"/>
        <v>0</v>
      </c>
      <c r="R13" s="312"/>
      <c r="S13" s="313">
        <f t="shared" si="2"/>
        <v>0</v>
      </c>
      <c r="T13" s="24"/>
      <c r="U13" s="140" t="s">
        <v>118</v>
      </c>
      <c r="V13" s="129"/>
      <c r="W13" s="141"/>
    </row>
    <row r="14" spans="1:23" ht="15.75" outlineLevel="1" thickTop="1" x14ac:dyDescent="0.2">
      <c r="A14" s="202"/>
      <c r="B14" s="59"/>
      <c r="C14" s="32"/>
      <c r="D14" s="59"/>
      <c r="E14" s="32"/>
      <c r="F14" s="59"/>
      <c r="G14" s="32"/>
      <c r="H14" s="59"/>
      <c r="I14" s="32"/>
      <c r="J14" s="32"/>
      <c r="K14" s="308">
        <f t="shared" si="0"/>
        <v>9</v>
      </c>
      <c r="L14" s="309"/>
      <c r="M14" s="74" t="s">
        <v>89</v>
      </c>
      <c r="N14" s="310">
        <f>C8</f>
        <v>0</v>
      </c>
      <c r="O14" s="310">
        <f>I11</f>
        <v>0</v>
      </c>
      <c r="P14" s="77"/>
      <c r="Q14" s="311">
        <f t="shared" si="1"/>
        <v>0</v>
      </c>
      <c r="R14" s="312"/>
      <c r="S14" s="313">
        <f t="shared" si="2"/>
        <v>0</v>
      </c>
      <c r="T14" s="104"/>
      <c r="U14" s="140" t="s">
        <v>119</v>
      </c>
      <c r="V14" s="128"/>
      <c r="W14" s="141"/>
    </row>
    <row r="15" spans="1:23" s="104" customFormat="1" ht="15.75" outlineLevel="1" thickBot="1" x14ac:dyDescent="0.25">
      <c r="A15" s="221"/>
      <c r="B15" s="220"/>
      <c r="C15" s="220"/>
      <c r="D15" s="220"/>
      <c r="E15" s="220"/>
      <c r="F15" s="220"/>
      <c r="G15" s="220"/>
      <c r="H15" s="220"/>
      <c r="I15" s="220"/>
      <c r="J15" s="220"/>
      <c r="K15" s="308">
        <f t="shared" si="0"/>
        <v>10</v>
      </c>
      <c r="L15" s="309"/>
      <c r="M15" s="74" t="s">
        <v>90</v>
      </c>
      <c r="N15" s="310">
        <f>E8</f>
        <v>0</v>
      </c>
      <c r="O15" s="310">
        <f>C11</f>
        <v>0</v>
      </c>
      <c r="P15" s="77"/>
      <c r="Q15" s="311">
        <f t="shared" si="1"/>
        <v>0</v>
      </c>
      <c r="R15" s="312"/>
      <c r="S15" s="314">
        <f t="shared" si="2"/>
        <v>0</v>
      </c>
      <c r="T15" s="24"/>
      <c r="U15" s="140" t="s">
        <v>120</v>
      </c>
      <c r="V15" s="128"/>
      <c r="W15" s="142"/>
    </row>
    <row r="16" spans="1:23" ht="16.5" outlineLevel="1" thickTop="1" thickBot="1" x14ac:dyDescent="0.25">
      <c r="A16" s="1462" t="s">
        <v>140</v>
      </c>
      <c r="B16" s="1463"/>
      <c r="C16" s="1463"/>
      <c r="D16" s="1463"/>
      <c r="E16" s="1463"/>
      <c r="F16" s="1463"/>
      <c r="G16" s="1463"/>
      <c r="H16" s="1463"/>
      <c r="I16" s="1464"/>
      <c r="J16" s="32"/>
      <c r="K16" s="315">
        <f t="shared" si="0"/>
        <v>11</v>
      </c>
      <c r="L16" s="316"/>
      <c r="M16" s="347" t="s">
        <v>81</v>
      </c>
      <c r="N16" s="310">
        <f>G8</f>
        <v>0</v>
      </c>
      <c r="O16" s="310">
        <f>E11</f>
        <v>0</v>
      </c>
      <c r="P16" s="77"/>
      <c r="Q16" s="311">
        <f t="shared" si="1"/>
        <v>0</v>
      </c>
      <c r="R16" s="312"/>
      <c r="S16" s="314">
        <f t="shared" si="2"/>
        <v>0</v>
      </c>
      <c r="T16" s="104"/>
      <c r="U16" s="140" t="s">
        <v>121</v>
      </c>
      <c r="V16" s="128"/>
      <c r="W16" s="141"/>
    </row>
    <row r="17" spans="1:23" s="104" customFormat="1" ht="15.75" outlineLevel="1" thickBot="1" x14ac:dyDescent="0.25">
      <c r="A17" s="1461">
        <v>1</v>
      </c>
      <c r="B17" s="197" t="s">
        <v>135</v>
      </c>
      <c r="C17" s="198" t="s">
        <v>92</v>
      </c>
      <c r="D17" s="197" t="s">
        <v>136</v>
      </c>
      <c r="E17" s="198" t="s">
        <v>92</v>
      </c>
      <c r="F17" s="197" t="s">
        <v>137</v>
      </c>
      <c r="G17" s="198" t="s">
        <v>92</v>
      </c>
      <c r="H17" s="197" t="s">
        <v>138</v>
      </c>
      <c r="I17" s="201" t="s">
        <v>92</v>
      </c>
      <c r="J17" s="220"/>
      <c r="K17" s="317">
        <f t="shared" si="0"/>
        <v>12</v>
      </c>
      <c r="L17" s="318"/>
      <c r="M17" s="348" t="s">
        <v>91</v>
      </c>
      <c r="N17" s="319">
        <f>I8</f>
        <v>0</v>
      </c>
      <c r="O17" s="319">
        <f>G11</f>
        <v>0</v>
      </c>
      <c r="P17" s="320"/>
      <c r="Q17" s="321">
        <f t="shared" si="1"/>
        <v>0</v>
      </c>
      <c r="R17" s="322"/>
      <c r="S17" s="323">
        <f t="shared" si="2"/>
        <v>0</v>
      </c>
      <c r="T17" s="24"/>
      <c r="U17" s="140" t="s">
        <v>122</v>
      </c>
      <c r="V17" s="128"/>
      <c r="W17" s="142"/>
    </row>
    <row r="18" spans="1:23" outlineLevel="1" x14ac:dyDescent="0.2">
      <c r="A18" s="1447"/>
      <c r="B18" s="126">
        <f>$L$23</f>
        <v>0</v>
      </c>
      <c r="C18" s="209"/>
      <c r="D18" s="126">
        <f>$L$24</f>
        <v>0</v>
      </c>
      <c r="E18" s="209"/>
      <c r="F18" s="126">
        <f>$L$25</f>
        <v>0</v>
      </c>
      <c r="G18" s="209"/>
      <c r="H18" s="126">
        <f>$L$26</f>
        <v>0</v>
      </c>
      <c r="I18" s="212"/>
      <c r="J18" s="32"/>
      <c r="K18" s="222"/>
      <c r="L18" s="32"/>
      <c r="M18" s="32"/>
      <c r="N18" s="32"/>
      <c r="O18" s="32"/>
      <c r="P18" s="32"/>
      <c r="Q18" s="32"/>
      <c r="R18" s="32"/>
      <c r="S18" s="203"/>
      <c r="U18" s="140" t="s">
        <v>123</v>
      </c>
      <c r="V18" s="128"/>
      <c r="W18" s="142"/>
    </row>
    <row r="19" spans="1:23" ht="15.75" outlineLevel="1" thickBot="1" x14ac:dyDescent="0.25">
      <c r="A19" s="1447"/>
      <c r="B19" s="126">
        <f>$L$27</f>
        <v>0</v>
      </c>
      <c r="C19" s="209"/>
      <c r="D19" s="126">
        <f>$L$28</f>
        <v>0</v>
      </c>
      <c r="E19" s="209"/>
      <c r="F19" s="126">
        <f>$L$29</f>
        <v>0</v>
      </c>
      <c r="G19" s="209"/>
      <c r="H19" s="126">
        <f>$L$30</f>
        <v>0</v>
      </c>
      <c r="I19" s="212"/>
      <c r="J19" s="32"/>
      <c r="K19" s="222"/>
      <c r="L19" s="32"/>
      <c r="M19" s="32"/>
      <c r="N19" s="32"/>
      <c r="O19" s="32"/>
      <c r="P19" s="32"/>
      <c r="Q19" s="32"/>
      <c r="R19" s="32"/>
      <c r="S19" s="203"/>
      <c r="U19" s="143" t="s">
        <v>124</v>
      </c>
      <c r="V19" s="144"/>
      <c r="W19" s="145"/>
    </row>
    <row r="20" spans="1:23" ht="15.75" outlineLevel="1" thickBot="1" x14ac:dyDescent="0.25">
      <c r="A20" s="206"/>
      <c r="B20" s="32"/>
      <c r="C20" s="32"/>
      <c r="D20" s="32"/>
      <c r="E20" s="32"/>
      <c r="F20" s="32"/>
      <c r="G20" s="32"/>
      <c r="H20" s="32"/>
      <c r="I20" s="203"/>
      <c r="J20" s="32"/>
      <c r="K20" s="32"/>
      <c r="L20" s="32"/>
      <c r="M20" s="32"/>
      <c r="N20" s="32"/>
      <c r="O20" s="32"/>
      <c r="P20" s="32"/>
      <c r="Q20" s="32"/>
      <c r="R20" s="32"/>
      <c r="S20" s="203"/>
      <c r="U20" s="134" t="s">
        <v>125</v>
      </c>
      <c r="V20" s="135"/>
      <c r="W20" s="136"/>
    </row>
    <row r="21" spans="1:23" ht="15.75" customHeight="1" outlineLevel="1" x14ac:dyDescent="0.2">
      <c r="A21" s="1447">
        <v>2</v>
      </c>
      <c r="B21" s="195" t="s">
        <v>135</v>
      </c>
      <c r="C21" s="196" t="s">
        <v>92</v>
      </c>
      <c r="D21" s="195" t="s">
        <v>136</v>
      </c>
      <c r="E21" s="196" t="s">
        <v>92</v>
      </c>
      <c r="F21" s="195" t="s">
        <v>137</v>
      </c>
      <c r="G21" s="196" t="s">
        <v>92</v>
      </c>
      <c r="H21" s="195" t="s">
        <v>138</v>
      </c>
      <c r="I21" s="204" t="s">
        <v>92</v>
      </c>
      <c r="J21" s="32"/>
      <c r="K21" s="1433" t="s">
        <v>93</v>
      </c>
      <c r="L21" s="1442" t="s">
        <v>130</v>
      </c>
      <c r="M21" s="1443"/>
      <c r="N21" s="1443"/>
      <c r="O21" s="1443"/>
      <c r="P21" s="1443"/>
      <c r="Q21" s="1443"/>
      <c r="R21" s="1444"/>
      <c r="S21" s="1466" t="s">
        <v>0</v>
      </c>
      <c r="U21" s="127" t="s">
        <v>126</v>
      </c>
      <c r="V21" s="97"/>
      <c r="W21" s="131"/>
    </row>
    <row r="22" spans="1:23" ht="15.75" outlineLevel="1" thickBot="1" x14ac:dyDescent="0.25">
      <c r="A22" s="1447"/>
      <c r="B22" s="126">
        <f>$L$30</f>
        <v>0</v>
      </c>
      <c r="C22" s="209"/>
      <c r="D22" s="126">
        <f>$L$27</f>
        <v>0</v>
      </c>
      <c r="E22" s="209"/>
      <c r="F22" s="126">
        <f>$L$28</f>
        <v>0</v>
      </c>
      <c r="G22" s="209"/>
      <c r="H22" s="126">
        <f>$L$29</f>
        <v>0</v>
      </c>
      <c r="I22" s="212"/>
      <c r="J22" s="32"/>
      <c r="K22" s="1432"/>
      <c r="L22" s="171" t="s">
        <v>66</v>
      </c>
      <c r="M22" s="173" t="s">
        <v>146</v>
      </c>
      <c r="N22" s="169" t="s">
        <v>2</v>
      </c>
      <c r="O22" s="169" t="s">
        <v>3</v>
      </c>
      <c r="P22" s="169" t="s">
        <v>104</v>
      </c>
      <c r="Q22" s="169" t="s">
        <v>67</v>
      </c>
      <c r="R22" s="194" t="s">
        <v>97</v>
      </c>
      <c r="S22" s="1457"/>
      <c r="U22" s="127" t="s">
        <v>127</v>
      </c>
      <c r="V22" s="99"/>
      <c r="W22" s="133"/>
    </row>
    <row r="23" spans="1:23" ht="15.75" outlineLevel="1" thickBot="1" x14ac:dyDescent="0.25">
      <c r="A23" s="1448"/>
      <c r="B23" s="205">
        <f>$L$25</f>
        <v>0</v>
      </c>
      <c r="C23" s="211"/>
      <c r="D23" s="205">
        <f>$L$26</f>
        <v>0</v>
      </c>
      <c r="E23" s="211"/>
      <c r="F23" s="205">
        <f>$L$23</f>
        <v>0</v>
      </c>
      <c r="G23" s="211"/>
      <c r="H23" s="205">
        <f>$L$24</f>
        <v>0</v>
      </c>
      <c r="I23" s="214"/>
      <c r="J23" s="32"/>
      <c r="K23" s="302">
        <f t="shared" ref="K23:K30" si="3">K22+1</f>
        <v>1</v>
      </c>
      <c r="L23" s="303"/>
      <c r="M23" s="346" t="s">
        <v>80</v>
      </c>
      <c r="N23" s="304">
        <f>C18</f>
        <v>0</v>
      </c>
      <c r="O23" s="304">
        <f>G23</f>
        <v>0</v>
      </c>
      <c r="P23" s="76"/>
      <c r="Q23" s="305">
        <f t="shared" ref="Q23:Q30" si="4">SUM(N23:P23)-MIN(N23:P23)</f>
        <v>0</v>
      </c>
      <c r="R23" s="324"/>
      <c r="S23" s="307">
        <f t="shared" ref="S23:S30" si="5">(Q23+R23)/2</f>
        <v>0</v>
      </c>
      <c r="U23" s="127" t="s">
        <v>128</v>
      </c>
      <c r="V23" s="97"/>
      <c r="W23" s="131"/>
    </row>
    <row r="24" spans="1:23" ht="15.75" outlineLevel="1" thickTop="1" x14ac:dyDescent="0.2">
      <c r="A24" s="206"/>
      <c r="B24" s="32"/>
      <c r="C24" s="32"/>
      <c r="D24" s="32"/>
      <c r="E24" s="32"/>
      <c r="F24" s="32"/>
      <c r="G24" s="32"/>
      <c r="H24" s="32"/>
      <c r="I24" s="32"/>
      <c r="J24" s="32"/>
      <c r="K24" s="308">
        <f t="shared" si="3"/>
        <v>2</v>
      </c>
      <c r="L24" s="309"/>
      <c r="M24" s="74" t="s">
        <v>82</v>
      </c>
      <c r="N24" s="310">
        <f>E18</f>
        <v>0</v>
      </c>
      <c r="O24" s="310">
        <f>I23</f>
        <v>0</v>
      </c>
      <c r="P24" s="77"/>
      <c r="Q24" s="311">
        <f t="shared" si="4"/>
        <v>0</v>
      </c>
      <c r="R24" s="325"/>
      <c r="S24" s="313">
        <f t="shared" si="5"/>
        <v>0</v>
      </c>
      <c r="U24" s="24"/>
      <c r="W24" s="24"/>
    </row>
    <row r="25" spans="1:23" s="104" customFormat="1" ht="15.75" outlineLevel="1" thickBot="1" x14ac:dyDescent="0.25">
      <c r="A25" s="221"/>
      <c r="B25" s="220"/>
      <c r="C25" s="220"/>
      <c r="D25" s="220"/>
      <c r="E25" s="220"/>
      <c r="F25" s="220"/>
      <c r="G25" s="220"/>
      <c r="H25" s="220"/>
      <c r="I25" s="220"/>
      <c r="J25" s="220"/>
      <c r="K25" s="308">
        <f t="shared" si="3"/>
        <v>3</v>
      </c>
      <c r="L25" s="309"/>
      <c r="M25" s="74" t="s">
        <v>83</v>
      </c>
      <c r="N25" s="310">
        <f>G18</f>
        <v>0</v>
      </c>
      <c r="O25" s="310">
        <f>C23</f>
        <v>0</v>
      </c>
      <c r="P25" s="77"/>
      <c r="Q25" s="311">
        <f t="shared" si="4"/>
        <v>0</v>
      </c>
      <c r="R25" s="325"/>
      <c r="S25" s="313">
        <f t="shared" si="5"/>
        <v>0</v>
      </c>
      <c r="T25" s="24"/>
    </row>
    <row r="26" spans="1:23" ht="15.75" outlineLevel="1" thickTop="1" x14ac:dyDescent="0.2">
      <c r="A26" s="1449" t="s">
        <v>143</v>
      </c>
      <c r="B26" s="1450"/>
      <c r="C26" s="1450"/>
      <c r="D26" s="1450"/>
      <c r="E26" s="1450"/>
      <c r="F26" s="1450"/>
      <c r="G26" s="1450"/>
      <c r="H26" s="1450"/>
      <c r="I26" s="1451"/>
      <c r="J26" s="32"/>
      <c r="K26" s="308">
        <f t="shared" si="3"/>
        <v>4</v>
      </c>
      <c r="L26" s="309"/>
      <c r="M26" s="74" t="s">
        <v>84</v>
      </c>
      <c r="N26" s="310">
        <f>I18</f>
        <v>0</v>
      </c>
      <c r="O26" s="310">
        <f>E23</f>
        <v>0</v>
      </c>
      <c r="P26" s="77"/>
      <c r="Q26" s="311">
        <f t="shared" si="4"/>
        <v>0</v>
      </c>
      <c r="R26" s="325"/>
      <c r="S26" s="313">
        <f t="shared" si="5"/>
        <v>0</v>
      </c>
      <c r="U26" s="104"/>
      <c r="V26" s="104"/>
    </row>
    <row r="27" spans="1:23" s="104" customFormat="1" outlineLevel="1" x14ac:dyDescent="0.2">
      <c r="A27" s="1447">
        <v>1</v>
      </c>
      <c r="B27" s="199">
        <v>1</v>
      </c>
      <c r="C27" s="200" t="s">
        <v>92</v>
      </c>
      <c r="D27" s="199">
        <v>2</v>
      </c>
      <c r="E27" s="200" t="s">
        <v>92</v>
      </c>
      <c r="F27" s="199">
        <v>3</v>
      </c>
      <c r="G27" s="200" t="s">
        <v>92</v>
      </c>
      <c r="H27" s="199">
        <v>4</v>
      </c>
      <c r="I27" s="207" t="s">
        <v>92</v>
      </c>
      <c r="J27" s="220"/>
      <c r="K27" s="308">
        <f t="shared" si="3"/>
        <v>5</v>
      </c>
      <c r="L27" s="309"/>
      <c r="M27" s="74" t="s">
        <v>85</v>
      </c>
      <c r="N27" s="310">
        <f>C19</f>
        <v>0</v>
      </c>
      <c r="O27" s="310">
        <f>E22</f>
        <v>0</v>
      </c>
      <c r="P27" s="77"/>
      <c r="Q27" s="311">
        <f t="shared" si="4"/>
        <v>0</v>
      </c>
      <c r="R27" s="325"/>
      <c r="S27" s="313">
        <f t="shared" si="5"/>
        <v>0</v>
      </c>
    </row>
    <row r="28" spans="1:23" outlineLevel="1" x14ac:dyDescent="0.2">
      <c r="A28" s="1447"/>
      <c r="B28" s="126"/>
      <c r="C28" s="215"/>
      <c r="D28" s="168"/>
      <c r="E28" s="215"/>
      <c r="F28" s="168"/>
      <c r="G28" s="215"/>
      <c r="H28" s="126"/>
      <c r="I28" s="217"/>
      <c r="J28" s="32"/>
      <c r="K28" s="308">
        <f t="shared" si="3"/>
        <v>6</v>
      </c>
      <c r="L28" s="309"/>
      <c r="M28" s="74" t="s">
        <v>86</v>
      </c>
      <c r="N28" s="310">
        <f>E19</f>
        <v>0</v>
      </c>
      <c r="O28" s="310">
        <f>G22</f>
        <v>0</v>
      </c>
      <c r="P28" s="77"/>
      <c r="Q28" s="311">
        <f t="shared" si="4"/>
        <v>0</v>
      </c>
      <c r="R28" s="325"/>
      <c r="S28" s="313">
        <f t="shared" si="5"/>
        <v>0</v>
      </c>
      <c r="T28" s="104"/>
    </row>
    <row r="29" spans="1:23" outlineLevel="1" x14ac:dyDescent="0.2">
      <c r="A29" s="1447"/>
      <c r="B29" s="126"/>
      <c r="C29" s="215"/>
      <c r="D29" s="126"/>
      <c r="E29" s="215"/>
      <c r="F29" s="168"/>
      <c r="G29" s="215"/>
      <c r="H29" s="168"/>
      <c r="I29" s="217"/>
      <c r="J29" s="32"/>
      <c r="K29" s="308">
        <f t="shared" si="3"/>
        <v>7</v>
      </c>
      <c r="L29" s="309"/>
      <c r="M29" s="74" t="s">
        <v>87</v>
      </c>
      <c r="N29" s="310">
        <f>G19</f>
        <v>0</v>
      </c>
      <c r="O29" s="310">
        <f>I22</f>
        <v>0</v>
      </c>
      <c r="P29" s="77"/>
      <c r="Q29" s="311">
        <f t="shared" si="4"/>
        <v>0</v>
      </c>
      <c r="R29" s="325"/>
      <c r="S29" s="313">
        <f t="shared" si="5"/>
        <v>0</v>
      </c>
      <c r="T29" s="104"/>
    </row>
    <row r="30" spans="1:23" s="104" customFormat="1" ht="15.75" outlineLevel="1" thickBot="1" x14ac:dyDescent="0.25">
      <c r="A30" s="1448"/>
      <c r="B30" s="205"/>
      <c r="C30" s="216"/>
      <c r="D30" s="205"/>
      <c r="E30" s="216"/>
      <c r="F30" s="205"/>
      <c r="G30" s="216"/>
      <c r="H30" s="208"/>
      <c r="I30" s="218"/>
      <c r="J30" s="223"/>
      <c r="K30" s="326">
        <f t="shared" si="3"/>
        <v>8</v>
      </c>
      <c r="L30" s="327"/>
      <c r="M30" s="349" t="s">
        <v>88</v>
      </c>
      <c r="N30" s="328">
        <f>I19</f>
        <v>0</v>
      </c>
      <c r="O30" s="328">
        <f>C22</f>
        <v>0</v>
      </c>
      <c r="P30" s="329"/>
      <c r="Q30" s="330">
        <f t="shared" si="4"/>
        <v>0</v>
      </c>
      <c r="R30" s="331"/>
      <c r="S30" s="332">
        <f t="shared" si="5"/>
        <v>0</v>
      </c>
    </row>
    <row r="31" spans="1:23" ht="15.75" outlineLevel="1" thickTop="1" x14ac:dyDescent="0.2">
      <c r="K31" s="121"/>
      <c r="L31" s="122"/>
      <c r="M31" s="123"/>
      <c r="N31" s="124"/>
      <c r="O31" s="124"/>
      <c r="P31" s="124"/>
      <c r="Q31" s="124"/>
      <c r="R31" s="124"/>
      <c r="S31" s="125"/>
    </row>
    <row r="32" spans="1:23" x14ac:dyDescent="0.2">
      <c r="A32" s="24"/>
      <c r="B32" s="24"/>
      <c r="D32" s="24"/>
      <c r="F32" s="24"/>
      <c r="H32" s="24"/>
      <c r="L32" s="24"/>
      <c r="W32" s="24"/>
    </row>
    <row r="33" spans="1:58" s="23" customFormat="1" ht="18" x14ac:dyDescent="0.25">
      <c r="A33" s="287" t="s">
        <v>100</v>
      </c>
      <c r="L33" s="90"/>
      <c r="M33" s="90"/>
      <c r="N33" s="90"/>
      <c r="O33" s="90"/>
      <c r="P33" s="90"/>
      <c r="Q33" s="90"/>
      <c r="R33" s="90"/>
      <c r="S33" s="90"/>
      <c r="T33" s="58"/>
      <c r="W33" s="19"/>
    </row>
    <row r="34" spans="1:58" s="23" customFormat="1" ht="18.75" thickBot="1" x14ac:dyDescent="0.3">
      <c r="K34" s="98"/>
      <c r="L34" s="90"/>
      <c r="M34" s="90"/>
      <c r="N34" s="90"/>
      <c r="O34" s="90"/>
      <c r="P34" s="90"/>
      <c r="Q34" s="90"/>
      <c r="R34" s="90"/>
      <c r="S34" s="90"/>
      <c r="T34" s="58"/>
      <c r="W34" s="19"/>
    </row>
    <row r="35" spans="1:58" s="23" customFormat="1" ht="15" customHeight="1" outlineLevel="1" thickTop="1" x14ac:dyDescent="0.2">
      <c r="A35" s="1412" t="s">
        <v>141</v>
      </c>
      <c r="B35" s="1413"/>
      <c r="C35" s="1413"/>
      <c r="D35" s="1413"/>
      <c r="E35" s="1413"/>
      <c r="F35" s="1413"/>
      <c r="G35" s="1413"/>
      <c r="H35" s="1413"/>
      <c r="I35" s="1414"/>
      <c r="J35" s="224"/>
      <c r="K35" s="1431" t="s">
        <v>93</v>
      </c>
      <c r="L35" s="1458" t="s">
        <v>99</v>
      </c>
      <c r="M35" s="1459"/>
      <c r="N35" s="1459"/>
      <c r="O35" s="1459"/>
      <c r="P35" s="1459"/>
      <c r="Q35" s="1459"/>
      <c r="R35" s="1459"/>
      <c r="S35" s="1460" t="s">
        <v>0</v>
      </c>
      <c r="T35" s="58"/>
      <c r="U35" s="146">
        <v>1</v>
      </c>
      <c r="V35" s="147"/>
      <c r="W35" s="191"/>
    </row>
    <row r="36" spans="1:58" ht="15.75" outlineLevel="1" thickBot="1" x14ac:dyDescent="0.25">
      <c r="A36" s="1415">
        <v>1</v>
      </c>
      <c r="B36" s="236" t="s">
        <v>135</v>
      </c>
      <c r="C36" s="182" t="s">
        <v>92</v>
      </c>
      <c r="D36" s="236" t="s">
        <v>136</v>
      </c>
      <c r="E36" s="182" t="s">
        <v>92</v>
      </c>
      <c r="F36" s="236" t="s">
        <v>137</v>
      </c>
      <c r="G36" s="182" t="s">
        <v>92</v>
      </c>
      <c r="H36" s="236" t="s">
        <v>138</v>
      </c>
      <c r="I36" s="255" t="s">
        <v>92</v>
      </c>
      <c r="J36" s="32"/>
      <c r="K36" s="1432"/>
      <c r="L36" s="172" t="s">
        <v>66</v>
      </c>
      <c r="M36" s="173" t="s">
        <v>96</v>
      </c>
      <c r="N36" s="174" t="s">
        <v>2</v>
      </c>
      <c r="O36" s="174" t="s">
        <v>3</v>
      </c>
      <c r="P36" s="175" t="s">
        <v>104</v>
      </c>
      <c r="Q36" s="176" t="s">
        <v>67</v>
      </c>
      <c r="R36" s="177" t="s">
        <v>97</v>
      </c>
      <c r="S36" s="1438"/>
      <c r="U36" s="146">
        <v>2</v>
      </c>
      <c r="V36" s="147"/>
      <c r="W36" s="191"/>
    </row>
    <row r="37" spans="1:58" outlineLevel="1" x14ac:dyDescent="0.2">
      <c r="A37" s="1415"/>
      <c r="B37" s="237">
        <f>$L$37</f>
        <v>0</v>
      </c>
      <c r="C37" s="239"/>
      <c r="D37" s="237">
        <f>$L$39</f>
        <v>0</v>
      </c>
      <c r="E37" s="239"/>
      <c r="F37" s="237">
        <f>$L$41</f>
        <v>0</v>
      </c>
      <c r="G37" s="239"/>
      <c r="H37" s="237">
        <f>$L$43</f>
        <v>0</v>
      </c>
      <c r="I37" s="240"/>
      <c r="J37" s="32"/>
      <c r="K37" s="78">
        <v>1</v>
      </c>
      <c r="L37" s="248"/>
      <c r="M37" s="79" t="s">
        <v>80</v>
      </c>
      <c r="N37" s="86">
        <f>C37</f>
        <v>0</v>
      </c>
      <c r="O37" s="86">
        <f>E42</f>
        <v>0</v>
      </c>
      <c r="P37" s="101"/>
      <c r="Q37" s="113">
        <f t="shared" ref="Q37:Q44" si="6">SUM(N37:P37)-MIN(N37:P37)</f>
        <v>0</v>
      </c>
      <c r="R37" s="243"/>
      <c r="S37" s="225">
        <f t="shared" ref="S37:S44" si="7">(Q37+R37)/2</f>
        <v>0</v>
      </c>
      <c r="U37" s="146">
        <v>3</v>
      </c>
      <c r="V37" s="147"/>
      <c r="W37" s="191"/>
    </row>
    <row r="38" spans="1:58" outlineLevel="1" x14ac:dyDescent="0.2">
      <c r="A38" s="1415"/>
      <c r="B38" s="237">
        <f>$L$38</f>
        <v>0</v>
      </c>
      <c r="C38" s="239"/>
      <c r="D38" s="237">
        <f>$L$40</f>
        <v>0</v>
      </c>
      <c r="E38" s="239"/>
      <c r="F38" s="237">
        <f>$L$42</f>
        <v>0</v>
      </c>
      <c r="G38" s="239"/>
      <c r="H38" s="237">
        <f>$L$44</f>
        <v>0</v>
      </c>
      <c r="I38" s="240"/>
      <c r="J38" s="32"/>
      <c r="K38" s="80">
        <f t="shared" ref="K38:K44" si="8">K37+1</f>
        <v>2</v>
      </c>
      <c r="L38" s="249"/>
      <c r="M38" s="81" t="s">
        <v>85</v>
      </c>
      <c r="N38" s="87">
        <f>C38</f>
        <v>0</v>
      </c>
      <c r="O38" s="87">
        <f>G41</f>
        <v>0</v>
      </c>
      <c r="P38" s="114"/>
      <c r="Q38" s="82">
        <f t="shared" si="6"/>
        <v>0</v>
      </c>
      <c r="R38" s="244"/>
      <c r="S38" s="226">
        <f t="shared" si="7"/>
        <v>0</v>
      </c>
      <c r="U38" s="146">
        <v>4</v>
      </c>
      <c r="V38" s="147"/>
      <c r="W38" s="191"/>
    </row>
    <row r="39" spans="1:58" outlineLevel="1" x14ac:dyDescent="0.2">
      <c r="A39" s="291"/>
      <c r="B39" s="292"/>
      <c r="C39" s="292"/>
      <c r="D39" s="292"/>
      <c r="E39" s="292"/>
      <c r="F39" s="292"/>
      <c r="G39" s="292"/>
      <c r="H39" s="292"/>
      <c r="I39" s="293"/>
      <c r="J39" s="32"/>
      <c r="K39" s="80">
        <f t="shared" si="8"/>
        <v>3</v>
      </c>
      <c r="L39" s="249"/>
      <c r="M39" s="81" t="s">
        <v>82</v>
      </c>
      <c r="N39" s="87">
        <f>E37</f>
        <v>0</v>
      </c>
      <c r="O39" s="87">
        <f>G42</f>
        <v>0</v>
      </c>
      <c r="P39" s="114"/>
      <c r="Q39" s="82">
        <f t="shared" si="6"/>
        <v>0</v>
      </c>
      <c r="R39" s="244"/>
      <c r="S39" s="226">
        <f t="shared" si="7"/>
        <v>0</v>
      </c>
      <c r="U39" s="146">
        <v>5</v>
      </c>
      <c r="V39" s="147"/>
      <c r="W39" s="191"/>
    </row>
    <row r="40" spans="1:58" outlineLevel="1" x14ac:dyDescent="0.2">
      <c r="A40" s="1415">
        <v>2</v>
      </c>
      <c r="B40" s="236" t="s">
        <v>135</v>
      </c>
      <c r="C40" s="256" t="s">
        <v>92</v>
      </c>
      <c r="D40" s="236" t="s">
        <v>136</v>
      </c>
      <c r="E40" s="182" t="s">
        <v>92</v>
      </c>
      <c r="F40" s="236" t="s">
        <v>137</v>
      </c>
      <c r="G40" s="182" t="s">
        <v>92</v>
      </c>
      <c r="H40" s="236" t="s">
        <v>138</v>
      </c>
      <c r="I40" s="255" t="s">
        <v>92</v>
      </c>
      <c r="J40" s="32"/>
      <c r="K40" s="80">
        <f t="shared" si="8"/>
        <v>4</v>
      </c>
      <c r="L40" s="249"/>
      <c r="M40" s="81" t="s">
        <v>86</v>
      </c>
      <c r="N40" s="87">
        <f>E38</f>
        <v>0</v>
      </c>
      <c r="O40" s="87">
        <f>I41</f>
        <v>0</v>
      </c>
      <c r="P40" s="114"/>
      <c r="Q40" s="82">
        <f t="shared" si="6"/>
        <v>0</v>
      </c>
      <c r="R40" s="245"/>
      <c r="S40" s="226">
        <f t="shared" si="7"/>
        <v>0</v>
      </c>
      <c r="U40" s="146">
        <v>6</v>
      </c>
      <c r="V40" s="147"/>
      <c r="W40" s="191"/>
    </row>
    <row r="41" spans="1:58" outlineLevel="1" x14ac:dyDescent="0.2">
      <c r="A41" s="1415"/>
      <c r="B41" s="237">
        <f>$L$42</f>
        <v>0</v>
      </c>
      <c r="C41" s="239"/>
      <c r="D41" s="237">
        <f>$L$44</f>
        <v>0</v>
      </c>
      <c r="E41" s="239"/>
      <c r="F41" s="237">
        <f>$L$38</f>
        <v>0</v>
      </c>
      <c r="G41" s="239"/>
      <c r="H41" s="237">
        <f>$L$40</f>
        <v>0</v>
      </c>
      <c r="I41" s="240"/>
      <c r="J41" s="32"/>
      <c r="K41" s="80">
        <f t="shared" si="8"/>
        <v>5</v>
      </c>
      <c r="L41" s="249"/>
      <c r="M41" s="81" t="s">
        <v>83</v>
      </c>
      <c r="N41" s="87">
        <f>G37</f>
        <v>0</v>
      </c>
      <c r="O41" s="87">
        <f>I42</f>
        <v>0</v>
      </c>
      <c r="P41" s="114"/>
      <c r="Q41" s="82">
        <f t="shared" si="6"/>
        <v>0</v>
      </c>
      <c r="R41" s="245"/>
      <c r="S41" s="226">
        <f t="shared" si="7"/>
        <v>0</v>
      </c>
      <c r="U41" s="146">
        <v>7</v>
      </c>
      <c r="V41" s="147"/>
      <c r="W41" s="191"/>
    </row>
    <row r="42" spans="1:58" ht="15.75" outlineLevel="1" thickBot="1" x14ac:dyDescent="0.25">
      <c r="A42" s="1452"/>
      <c r="B42" s="238">
        <f>$L$43</f>
        <v>0</v>
      </c>
      <c r="C42" s="241"/>
      <c r="D42" s="238">
        <f>$L$37</f>
        <v>0</v>
      </c>
      <c r="E42" s="241"/>
      <c r="F42" s="238">
        <f>$L$39</f>
        <v>0</v>
      </c>
      <c r="G42" s="241"/>
      <c r="H42" s="238">
        <f>$L$41</f>
        <v>0</v>
      </c>
      <c r="I42" s="242"/>
      <c r="J42" s="32"/>
      <c r="K42" s="80">
        <f t="shared" si="8"/>
        <v>6</v>
      </c>
      <c r="L42" s="249"/>
      <c r="M42" s="81" t="s">
        <v>87</v>
      </c>
      <c r="N42" s="87">
        <f>G38</f>
        <v>0</v>
      </c>
      <c r="O42" s="87">
        <f>C41</f>
        <v>0</v>
      </c>
      <c r="P42" s="114"/>
      <c r="Q42" s="82">
        <f t="shared" si="6"/>
        <v>0</v>
      </c>
      <c r="R42" s="245"/>
      <c r="S42" s="226">
        <f t="shared" si="7"/>
        <v>0</v>
      </c>
      <c r="U42" s="146">
        <v>8</v>
      </c>
      <c r="V42" s="147"/>
      <c r="W42" s="191"/>
    </row>
    <row r="43" spans="1:58" ht="16.5" outlineLevel="1" thickTop="1" thickBot="1" x14ac:dyDescent="0.25">
      <c r="A43" s="227"/>
      <c r="B43" s="32"/>
      <c r="C43" s="32"/>
      <c r="D43" s="32"/>
      <c r="E43" s="32"/>
      <c r="F43" s="32"/>
      <c r="G43" s="32"/>
      <c r="H43" s="32"/>
      <c r="I43" s="32"/>
      <c r="J43" s="32"/>
      <c r="K43" s="80">
        <f t="shared" si="8"/>
        <v>7</v>
      </c>
      <c r="L43" s="249"/>
      <c r="M43" s="81" t="s">
        <v>84</v>
      </c>
      <c r="N43" s="87">
        <f>I37</f>
        <v>0</v>
      </c>
      <c r="O43" s="87">
        <f>C42</f>
        <v>0</v>
      </c>
      <c r="P43" s="114"/>
      <c r="Q43" s="82">
        <f t="shared" si="6"/>
        <v>0</v>
      </c>
      <c r="R43" s="245"/>
      <c r="S43" s="226">
        <f t="shared" si="7"/>
        <v>0</v>
      </c>
      <c r="T43" s="96"/>
      <c r="U43" s="105">
        <v>9</v>
      </c>
      <c r="V43" s="111"/>
      <c r="W43" s="133"/>
    </row>
    <row r="44" spans="1:58" s="96" customFormat="1" ht="15" customHeight="1" outlineLevel="1" thickTop="1" thickBot="1" x14ac:dyDescent="0.25">
      <c r="A44" s="1412" t="s">
        <v>142</v>
      </c>
      <c r="B44" s="1413"/>
      <c r="C44" s="1413"/>
      <c r="D44" s="1413"/>
      <c r="E44" s="1413"/>
      <c r="F44" s="1413"/>
      <c r="G44" s="1413"/>
      <c r="H44" s="1413"/>
      <c r="I44" s="1414"/>
      <c r="K44" s="83">
        <f t="shared" si="8"/>
        <v>8</v>
      </c>
      <c r="L44" s="250"/>
      <c r="M44" s="85" t="s">
        <v>88</v>
      </c>
      <c r="N44" s="88">
        <f>I38</f>
        <v>0</v>
      </c>
      <c r="O44" s="88">
        <f>E41</f>
        <v>0</v>
      </c>
      <c r="P44" s="100"/>
      <c r="Q44" s="132">
        <f t="shared" si="6"/>
        <v>0</v>
      </c>
      <c r="R44" s="247"/>
      <c r="S44" s="228">
        <f t="shared" si="7"/>
        <v>0</v>
      </c>
      <c r="T44" s="33"/>
      <c r="U44" s="105">
        <v>10</v>
      </c>
      <c r="V44" s="111"/>
      <c r="W44" s="133"/>
      <c r="Y44" s="24"/>
      <c r="Z44" s="24"/>
      <c r="AA44" s="24"/>
    </row>
    <row r="45" spans="1:58" s="33" customFormat="1" ht="15.75" outlineLevel="1" thickBot="1" x14ac:dyDescent="0.25">
      <c r="A45" s="1415">
        <v>1</v>
      </c>
      <c r="B45" s="236" t="s">
        <v>135</v>
      </c>
      <c r="C45" s="182" t="s">
        <v>92</v>
      </c>
      <c r="D45" s="236" t="s">
        <v>136</v>
      </c>
      <c r="E45" s="182" t="s">
        <v>92</v>
      </c>
      <c r="F45" s="236" t="s">
        <v>137</v>
      </c>
      <c r="G45" s="182" t="s">
        <v>92</v>
      </c>
      <c r="H45" s="236" t="s">
        <v>138</v>
      </c>
      <c r="I45" s="261" t="s">
        <v>92</v>
      </c>
      <c r="U45" s="105">
        <v>11</v>
      </c>
      <c r="V45" s="111"/>
      <c r="W45" s="133"/>
      <c r="Y45" s="24"/>
      <c r="Z45" s="24"/>
      <c r="AA45" s="24"/>
    </row>
    <row r="46" spans="1:58" s="32" customFormat="1" outlineLevel="1" x14ac:dyDescent="0.2">
      <c r="A46" s="1415"/>
      <c r="B46" s="237">
        <f>$L$48</f>
        <v>0</v>
      </c>
      <c r="C46" s="239"/>
      <c r="D46" s="237">
        <f>$L$50</f>
        <v>0</v>
      </c>
      <c r="E46" s="239"/>
      <c r="F46" s="237">
        <f>$L$52</f>
        <v>0</v>
      </c>
      <c r="G46" s="239"/>
      <c r="H46" s="237">
        <f>$L$54</f>
        <v>0</v>
      </c>
      <c r="I46" s="240"/>
      <c r="K46" s="1433" t="s">
        <v>93</v>
      </c>
      <c r="L46" s="1435" t="s">
        <v>102</v>
      </c>
      <c r="M46" s="1436"/>
      <c r="N46" s="1436"/>
      <c r="O46" s="1436"/>
      <c r="P46" s="1436"/>
      <c r="Q46" s="1436"/>
      <c r="R46" s="1436"/>
      <c r="S46" s="1437" t="s">
        <v>0</v>
      </c>
      <c r="U46" s="105">
        <v>12</v>
      </c>
      <c r="V46" s="111"/>
      <c r="W46" s="133"/>
      <c r="Y46" s="24"/>
      <c r="Z46" s="24"/>
      <c r="AA46" s="24"/>
    </row>
    <row r="47" spans="1:58" s="95" customFormat="1" ht="15.75" outlineLevel="1" thickBot="1" x14ac:dyDescent="0.25">
      <c r="A47" s="1415"/>
      <c r="B47" s="237">
        <f>$L$49</f>
        <v>0</v>
      </c>
      <c r="C47" s="239"/>
      <c r="D47" s="237">
        <f>$L$51</f>
        <v>0</v>
      </c>
      <c r="E47" s="239"/>
      <c r="F47" s="237">
        <f>$L$53</f>
        <v>0</v>
      </c>
      <c r="G47" s="239"/>
      <c r="H47" s="237">
        <f>$L$55</f>
        <v>0</v>
      </c>
      <c r="I47" s="240"/>
      <c r="J47" s="32"/>
      <c r="K47" s="1432"/>
      <c r="L47" s="172" t="s">
        <v>66</v>
      </c>
      <c r="M47" s="173" t="s">
        <v>96</v>
      </c>
      <c r="N47" s="174" t="s">
        <v>2</v>
      </c>
      <c r="O47" s="174" t="s">
        <v>3</v>
      </c>
      <c r="P47" s="175" t="s">
        <v>104</v>
      </c>
      <c r="Q47" s="176" t="s">
        <v>67</v>
      </c>
      <c r="R47" s="177" t="s">
        <v>97</v>
      </c>
      <c r="S47" s="1438"/>
      <c r="U47" s="105">
        <v>13</v>
      </c>
      <c r="V47" s="111"/>
      <c r="W47" s="133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</row>
    <row r="48" spans="1:58" s="95" customFormat="1" outlineLevel="1" x14ac:dyDescent="0.2">
      <c r="A48" s="291"/>
      <c r="B48" s="292"/>
      <c r="C48" s="292"/>
      <c r="D48" s="292"/>
      <c r="E48" s="292"/>
      <c r="F48" s="292"/>
      <c r="G48" s="292"/>
      <c r="H48" s="292"/>
      <c r="I48" s="293"/>
      <c r="J48" s="32"/>
      <c r="K48" s="78">
        <f>K44+1</f>
        <v>9</v>
      </c>
      <c r="L48" s="248"/>
      <c r="M48" s="79" t="s">
        <v>80</v>
      </c>
      <c r="N48" s="86">
        <f>C46</f>
        <v>0</v>
      </c>
      <c r="O48" s="86">
        <f>E51</f>
        <v>0</v>
      </c>
      <c r="P48" s="101"/>
      <c r="Q48" s="113">
        <f t="shared" ref="Q48:Q55" si="9">SUM(N48:P48)-MIN(N48:P48)</f>
        <v>0</v>
      </c>
      <c r="R48" s="243"/>
      <c r="S48" s="225">
        <f t="shared" ref="S48:S55" si="10">(Q48+R48)/2</f>
        <v>0</v>
      </c>
      <c r="U48" s="105">
        <v>14</v>
      </c>
      <c r="V48" s="111"/>
      <c r="W48" s="133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</row>
    <row r="49" spans="1:58" s="95" customFormat="1" outlineLevel="1" x14ac:dyDescent="0.2">
      <c r="A49" s="1445">
        <v>2</v>
      </c>
      <c r="B49" s="236" t="s">
        <v>135</v>
      </c>
      <c r="C49" s="182" t="s">
        <v>92</v>
      </c>
      <c r="D49" s="236" t="s">
        <v>136</v>
      </c>
      <c r="E49" s="182" t="s">
        <v>92</v>
      </c>
      <c r="F49" s="236" t="s">
        <v>137</v>
      </c>
      <c r="G49" s="182" t="s">
        <v>92</v>
      </c>
      <c r="H49" s="236" t="s">
        <v>138</v>
      </c>
      <c r="I49" s="255" t="s">
        <v>92</v>
      </c>
      <c r="J49" s="32"/>
      <c r="K49" s="80">
        <f t="shared" ref="K49:K55" si="11">K48+1</f>
        <v>10</v>
      </c>
      <c r="L49" s="249"/>
      <c r="M49" s="81" t="s">
        <v>85</v>
      </c>
      <c r="N49" s="87">
        <f>C47</f>
        <v>0</v>
      </c>
      <c r="O49" s="87">
        <f>G50</f>
        <v>0</v>
      </c>
      <c r="P49" s="114"/>
      <c r="Q49" s="82">
        <f t="shared" si="9"/>
        <v>0</v>
      </c>
      <c r="R49" s="244"/>
      <c r="S49" s="226">
        <f t="shared" si="10"/>
        <v>0</v>
      </c>
      <c r="U49" s="105">
        <v>15</v>
      </c>
      <c r="V49" s="111"/>
      <c r="W49" s="133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</row>
    <row r="50" spans="1:58" s="95" customFormat="1" outlineLevel="1" x14ac:dyDescent="0.2">
      <c r="A50" s="1445"/>
      <c r="B50" s="237">
        <f>$L$53</f>
        <v>0</v>
      </c>
      <c r="C50" s="239"/>
      <c r="D50" s="237">
        <f>$L$55</f>
        <v>0</v>
      </c>
      <c r="E50" s="239"/>
      <c r="F50" s="237">
        <f>$L$49</f>
        <v>0</v>
      </c>
      <c r="G50" s="239"/>
      <c r="H50" s="237">
        <f>$L$51</f>
        <v>0</v>
      </c>
      <c r="I50" s="240"/>
      <c r="J50" s="32"/>
      <c r="K50" s="80">
        <f t="shared" si="11"/>
        <v>11</v>
      </c>
      <c r="L50" s="249"/>
      <c r="M50" s="81" t="s">
        <v>82</v>
      </c>
      <c r="N50" s="87">
        <f>E46</f>
        <v>0</v>
      </c>
      <c r="O50" s="87">
        <f>G51</f>
        <v>0</v>
      </c>
      <c r="P50" s="114"/>
      <c r="Q50" s="87">
        <f>SUM(N50:P50)-MIN(N50:P50)</f>
        <v>0</v>
      </c>
      <c r="R50" s="244"/>
      <c r="S50" s="226">
        <f t="shared" si="10"/>
        <v>0</v>
      </c>
      <c r="U50" s="105">
        <v>16</v>
      </c>
      <c r="V50" s="111"/>
      <c r="W50" s="133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</row>
    <row r="51" spans="1:58" s="95" customFormat="1" ht="15" customHeight="1" outlineLevel="1" thickBot="1" x14ac:dyDescent="0.25">
      <c r="A51" s="1446"/>
      <c r="B51" s="238">
        <f>$L$54</f>
        <v>0</v>
      </c>
      <c r="C51" s="241"/>
      <c r="D51" s="238">
        <f>$L$48</f>
        <v>0</v>
      </c>
      <c r="E51" s="241"/>
      <c r="F51" s="238">
        <f>$L$50</f>
        <v>0</v>
      </c>
      <c r="G51" s="241"/>
      <c r="H51" s="238">
        <f>$L$52</f>
        <v>0</v>
      </c>
      <c r="I51" s="242"/>
      <c r="J51" s="32"/>
      <c r="K51" s="80">
        <f t="shared" si="11"/>
        <v>12</v>
      </c>
      <c r="L51" s="249"/>
      <c r="M51" s="81" t="s">
        <v>86</v>
      </c>
      <c r="N51" s="87">
        <f>E47</f>
        <v>0</v>
      </c>
      <c r="O51" s="87">
        <f>I50</f>
        <v>0</v>
      </c>
      <c r="P51" s="114"/>
      <c r="Q51" s="82">
        <f t="shared" si="9"/>
        <v>0</v>
      </c>
      <c r="R51" s="245"/>
      <c r="S51" s="226">
        <f t="shared" si="10"/>
        <v>0</v>
      </c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</row>
    <row r="52" spans="1:58" s="32" customFormat="1" ht="16.5" outlineLevel="1" thickTop="1" thickBot="1" x14ac:dyDescent="0.25">
      <c r="A52" s="227"/>
      <c r="K52" s="80">
        <f t="shared" si="11"/>
        <v>13</v>
      </c>
      <c r="L52" s="249"/>
      <c r="M52" s="81" t="s">
        <v>83</v>
      </c>
      <c r="N52" s="87">
        <f>G46</f>
        <v>0</v>
      </c>
      <c r="O52" s="87">
        <f>I51</f>
        <v>0</v>
      </c>
      <c r="P52" s="114"/>
      <c r="Q52" s="82">
        <f t="shared" si="9"/>
        <v>0</v>
      </c>
      <c r="R52" s="245"/>
      <c r="S52" s="226">
        <f t="shared" si="10"/>
        <v>0</v>
      </c>
    </row>
    <row r="53" spans="1:58" ht="15.75" outlineLevel="1" thickTop="1" x14ac:dyDescent="0.2">
      <c r="A53" s="1453" t="s">
        <v>144</v>
      </c>
      <c r="B53" s="1454"/>
      <c r="C53" s="1454"/>
      <c r="D53" s="1454"/>
      <c r="E53" s="1454"/>
      <c r="F53" s="1454"/>
      <c r="G53" s="1454"/>
      <c r="H53" s="1454"/>
      <c r="I53" s="1455"/>
      <c r="J53" s="33"/>
      <c r="K53" s="80">
        <f t="shared" si="11"/>
        <v>14</v>
      </c>
      <c r="L53" s="249"/>
      <c r="M53" s="81" t="s">
        <v>87</v>
      </c>
      <c r="N53" s="87">
        <f>G47</f>
        <v>0</v>
      </c>
      <c r="O53" s="87">
        <f>C50</f>
        <v>0</v>
      </c>
      <c r="P53" s="114"/>
      <c r="Q53" s="82">
        <f t="shared" si="9"/>
        <v>0</v>
      </c>
      <c r="R53" s="245"/>
      <c r="S53" s="226">
        <f t="shared" si="10"/>
        <v>0</v>
      </c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</row>
    <row r="54" spans="1:58" s="23" customFormat="1" outlineLevel="1" x14ac:dyDescent="0.2">
      <c r="A54" s="1415">
        <v>1</v>
      </c>
      <c r="B54" s="252">
        <v>1</v>
      </c>
      <c r="C54" s="253" t="s">
        <v>92</v>
      </c>
      <c r="D54" s="252">
        <v>2</v>
      </c>
      <c r="E54" s="253" t="s">
        <v>92</v>
      </c>
      <c r="F54" s="252">
        <v>3</v>
      </c>
      <c r="G54" s="253" t="s">
        <v>92</v>
      </c>
      <c r="H54" s="252">
        <v>4</v>
      </c>
      <c r="I54" s="254" t="s">
        <v>92</v>
      </c>
      <c r="J54" s="33"/>
      <c r="K54" s="80">
        <f t="shared" si="11"/>
        <v>15</v>
      </c>
      <c r="L54" s="249"/>
      <c r="M54" s="81" t="s">
        <v>84</v>
      </c>
      <c r="N54" s="87">
        <f>I46</f>
        <v>0</v>
      </c>
      <c r="O54" s="87">
        <f>C51</f>
        <v>0</v>
      </c>
      <c r="P54" s="114"/>
      <c r="Q54" s="82">
        <f t="shared" si="9"/>
        <v>0</v>
      </c>
      <c r="R54" s="245"/>
      <c r="S54" s="226">
        <f t="shared" si="10"/>
        <v>0</v>
      </c>
    </row>
    <row r="55" spans="1:58" s="23" customFormat="1" ht="15.75" outlineLevel="1" thickBot="1" x14ac:dyDescent="0.25">
      <c r="A55" s="1415"/>
      <c r="B55" s="237"/>
      <c r="C55" s="259"/>
      <c r="D55" s="237"/>
      <c r="E55" s="259"/>
      <c r="F55" s="237"/>
      <c r="G55" s="259"/>
      <c r="H55" s="237"/>
      <c r="I55" s="257"/>
      <c r="J55" s="33"/>
      <c r="K55" s="230">
        <f t="shared" si="11"/>
        <v>16</v>
      </c>
      <c r="L55" s="251"/>
      <c r="M55" s="231" t="s">
        <v>88</v>
      </c>
      <c r="N55" s="232">
        <f>I47</f>
        <v>0</v>
      </c>
      <c r="O55" s="232">
        <f>E50</f>
        <v>0</v>
      </c>
      <c r="P55" s="233"/>
      <c r="Q55" s="234">
        <f t="shared" si="9"/>
        <v>0</v>
      </c>
      <c r="R55" s="246"/>
      <c r="S55" s="235">
        <f t="shared" si="10"/>
        <v>0</v>
      </c>
    </row>
    <row r="56" spans="1:58" s="34" customFormat="1" ht="15.75" outlineLevel="1" thickTop="1" x14ac:dyDescent="0.2">
      <c r="A56" s="1415"/>
      <c r="B56" s="237"/>
      <c r="C56" s="259"/>
      <c r="D56" s="237"/>
      <c r="E56" s="259"/>
      <c r="F56" s="237"/>
      <c r="G56" s="259"/>
      <c r="H56" s="237"/>
      <c r="I56" s="257"/>
      <c r="J56" s="229"/>
    </row>
    <row r="57" spans="1:58" s="34" customFormat="1" ht="15.75" outlineLevel="1" thickBot="1" x14ac:dyDescent="0.25">
      <c r="A57" s="1452"/>
      <c r="B57" s="238"/>
      <c r="C57" s="260"/>
      <c r="D57" s="238"/>
      <c r="E57" s="260"/>
      <c r="F57" s="238"/>
      <c r="G57" s="260"/>
      <c r="H57" s="238"/>
      <c r="I57" s="258"/>
    </row>
    <row r="58" spans="1:58" s="34" customFormat="1" ht="15.75" outlineLevel="1" thickTop="1" x14ac:dyDescent="0.2">
      <c r="K58" s="102"/>
      <c r="L58" s="92"/>
      <c r="M58" s="91"/>
      <c r="N58" s="91"/>
      <c r="O58" s="91"/>
      <c r="P58" s="91"/>
      <c r="Q58" s="91"/>
      <c r="R58" s="93"/>
      <c r="S58" s="93"/>
      <c r="T58" s="35"/>
      <c r="U58" s="48"/>
    </row>
    <row r="59" spans="1:58" s="23" customFormat="1" ht="18" x14ac:dyDescent="0.25">
      <c r="A59" s="289" t="s">
        <v>101</v>
      </c>
      <c r="J59" s="34"/>
      <c r="L59" s="90"/>
      <c r="M59" s="90"/>
      <c r="N59" s="90"/>
      <c r="O59" s="90"/>
      <c r="P59" s="90"/>
      <c r="Q59" s="90"/>
      <c r="R59" s="90"/>
      <c r="S59" s="90"/>
      <c r="T59" s="58"/>
      <c r="W59" s="19"/>
    </row>
    <row r="60" spans="1:58" ht="15.75" thickBot="1" x14ac:dyDescent="0.25">
      <c r="A60" s="24"/>
      <c r="B60" s="24"/>
      <c r="D60" s="24"/>
      <c r="F60" s="24"/>
      <c r="H60" s="24"/>
      <c r="J60" s="34"/>
      <c r="T60" s="108"/>
    </row>
    <row r="61" spans="1:58" ht="15.75" outlineLevel="1" thickTop="1" x14ac:dyDescent="0.2">
      <c r="A61" s="1423" t="s">
        <v>145</v>
      </c>
      <c r="B61" s="1424"/>
      <c r="C61" s="1424"/>
      <c r="D61" s="1424"/>
      <c r="E61" s="1424"/>
      <c r="F61" s="1424"/>
      <c r="G61" s="1424"/>
      <c r="H61" s="1424"/>
      <c r="I61" s="1425"/>
      <c r="J61" s="262"/>
      <c r="K61" s="1434" t="s">
        <v>93</v>
      </c>
      <c r="L61" s="1421" t="s">
        <v>94</v>
      </c>
      <c r="M61" s="1421"/>
      <c r="N61" s="1421"/>
      <c r="O61" s="1421"/>
      <c r="P61" s="1421"/>
      <c r="Q61" s="1421"/>
      <c r="R61" s="1421"/>
      <c r="S61" s="1429" t="s">
        <v>0</v>
      </c>
      <c r="V61" s="24" t="s">
        <v>129</v>
      </c>
      <c r="W61" s="20" t="s">
        <v>61</v>
      </c>
    </row>
    <row r="62" spans="1:58" ht="15.75" outlineLevel="1" thickBot="1" x14ac:dyDescent="0.25">
      <c r="A62" s="1422">
        <v>1</v>
      </c>
      <c r="B62" s="280" t="s">
        <v>135</v>
      </c>
      <c r="C62" s="183" t="s">
        <v>92</v>
      </c>
      <c r="D62" s="280" t="s">
        <v>136</v>
      </c>
      <c r="E62" s="183" t="s">
        <v>92</v>
      </c>
      <c r="F62" s="280" t="s">
        <v>137</v>
      </c>
      <c r="G62" s="183" t="s">
        <v>92</v>
      </c>
      <c r="H62" s="280" t="s">
        <v>138</v>
      </c>
      <c r="I62" s="282" t="s">
        <v>92</v>
      </c>
      <c r="J62" s="229"/>
      <c r="K62" s="1432"/>
      <c r="L62" s="115" t="s">
        <v>66</v>
      </c>
      <c r="M62" s="116" t="s">
        <v>65</v>
      </c>
      <c r="N62" s="116" t="s">
        <v>2</v>
      </c>
      <c r="O62" s="116" t="s">
        <v>3</v>
      </c>
      <c r="P62" s="116" t="s">
        <v>4</v>
      </c>
      <c r="Q62" s="116" t="s">
        <v>10</v>
      </c>
      <c r="R62" s="156" t="s">
        <v>67</v>
      </c>
      <c r="S62" s="1430"/>
      <c r="U62" s="187">
        <v>1</v>
      </c>
      <c r="V62" s="188"/>
      <c r="W62" s="189"/>
    </row>
    <row r="63" spans="1:58" s="112" customFormat="1" outlineLevel="1" x14ac:dyDescent="0.2">
      <c r="A63" s="1422"/>
      <c r="B63" s="237">
        <f>$L$63</f>
        <v>0</v>
      </c>
      <c r="C63" s="281"/>
      <c r="D63" s="237">
        <f>$L$65</f>
        <v>0</v>
      </c>
      <c r="E63" s="281"/>
      <c r="F63" s="237">
        <f>$L$67</f>
        <v>0</v>
      </c>
      <c r="G63" s="281"/>
      <c r="H63" s="237">
        <f>$L$69</f>
        <v>0</v>
      </c>
      <c r="I63" s="283"/>
      <c r="J63" s="263"/>
      <c r="K63" s="78">
        <f>1</f>
        <v>1</v>
      </c>
      <c r="L63" s="277"/>
      <c r="M63" s="273" t="s">
        <v>80</v>
      </c>
      <c r="N63" s="178">
        <f>C63</f>
        <v>0</v>
      </c>
      <c r="O63" s="178">
        <f>I68</f>
        <v>0</v>
      </c>
      <c r="P63" s="178">
        <f>G71</f>
        <v>0</v>
      </c>
      <c r="Q63" s="178">
        <f>E76</f>
        <v>0</v>
      </c>
      <c r="R63" s="178">
        <f t="shared" ref="R63:R70" si="12">SUM(N63:Q63)</f>
        <v>0</v>
      </c>
      <c r="S63" s="274">
        <f t="shared" ref="S63:S70" si="13">R63/4</f>
        <v>0</v>
      </c>
      <c r="U63" s="190">
        <v>2</v>
      </c>
      <c r="V63" s="188"/>
      <c r="W63" s="189"/>
    </row>
    <row r="64" spans="1:58" s="112" customFormat="1" outlineLevel="1" x14ac:dyDescent="0.2">
      <c r="A64" s="1422"/>
      <c r="B64" s="237">
        <f>$L$64</f>
        <v>0</v>
      </c>
      <c r="C64" s="281"/>
      <c r="D64" s="237">
        <f>$L$66</f>
        <v>0</v>
      </c>
      <c r="E64" s="281"/>
      <c r="F64" s="237">
        <f>$L$68</f>
        <v>0</v>
      </c>
      <c r="G64" s="281"/>
      <c r="H64" s="237">
        <f>$L$70</f>
        <v>0</v>
      </c>
      <c r="I64" s="283"/>
      <c r="J64" s="263"/>
      <c r="K64" s="80">
        <f t="shared" ref="K64:K70" si="14">K63+1</f>
        <v>2</v>
      </c>
      <c r="L64" s="278"/>
      <c r="M64" s="64" t="s">
        <v>85</v>
      </c>
      <c r="N64" s="65">
        <f>C64</f>
        <v>0</v>
      </c>
      <c r="O64" s="65">
        <f>E67</f>
        <v>0</v>
      </c>
      <c r="P64" s="65">
        <f>I72</f>
        <v>0</v>
      </c>
      <c r="Q64" s="65">
        <f>G75</f>
        <v>0</v>
      </c>
      <c r="R64" s="65">
        <f t="shared" si="12"/>
        <v>0</v>
      </c>
      <c r="S64" s="275">
        <f t="shared" si="13"/>
        <v>0</v>
      </c>
      <c r="U64" s="190">
        <v>3</v>
      </c>
      <c r="V64" s="188"/>
      <c r="W64" s="189"/>
    </row>
    <row r="65" spans="1:23" s="112" customFormat="1" outlineLevel="1" x14ac:dyDescent="0.2">
      <c r="A65" s="298"/>
      <c r="B65" s="299"/>
      <c r="C65" s="300"/>
      <c r="D65" s="299"/>
      <c r="E65" s="300"/>
      <c r="F65" s="299"/>
      <c r="G65" s="300"/>
      <c r="H65" s="299"/>
      <c r="I65" s="301"/>
      <c r="J65" s="263"/>
      <c r="K65" s="80">
        <f t="shared" si="14"/>
        <v>3</v>
      </c>
      <c r="L65" s="278"/>
      <c r="M65" s="64" t="s">
        <v>82</v>
      </c>
      <c r="N65" s="65">
        <f>E63</f>
        <v>0</v>
      </c>
      <c r="O65" s="65">
        <f>C68</f>
        <v>0</v>
      </c>
      <c r="P65" s="65">
        <f>I71</f>
        <v>0</v>
      </c>
      <c r="Q65" s="65">
        <f>G76</f>
        <v>0</v>
      </c>
      <c r="R65" s="65">
        <f t="shared" si="12"/>
        <v>0</v>
      </c>
      <c r="S65" s="275">
        <f t="shared" si="13"/>
        <v>0</v>
      </c>
      <c r="U65" s="103">
        <v>4</v>
      </c>
      <c r="V65" s="89"/>
      <c r="W65" s="155"/>
    </row>
    <row r="66" spans="1:23" s="112" customFormat="1" outlineLevel="1" x14ac:dyDescent="0.2">
      <c r="A66" s="1422">
        <v>2</v>
      </c>
      <c r="B66" s="280" t="s">
        <v>135</v>
      </c>
      <c r="C66" s="183" t="s">
        <v>92</v>
      </c>
      <c r="D66" s="280" t="s">
        <v>136</v>
      </c>
      <c r="E66" s="183" t="s">
        <v>92</v>
      </c>
      <c r="F66" s="280" t="s">
        <v>137</v>
      </c>
      <c r="G66" s="183" t="s">
        <v>92</v>
      </c>
      <c r="H66" s="280" t="s">
        <v>138</v>
      </c>
      <c r="I66" s="282" t="s">
        <v>92</v>
      </c>
      <c r="J66" s="263"/>
      <c r="K66" s="80">
        <f t="shared" si="14"/>
        <v>4</v>
      </c>
      <c r="L66" s="278"/>
      <c r="M66" s="64" t="s">
        <v>86</v>
      </c>
      <c r="N66" s="65">
        <f>E64</f>
        <v>0</v>
      </c>
      <c r="O66" s="65">
        <f>G67</f>
        <v>0</v>
      </c>
      <c r="P66" s="65">
        <f>C72</f>
        <v>0</v>
      </c>
      <c r="Q66" s="65">
        <f>I75</f>
        <v>0</v>
      </c>
      <c r="R66" s="65">
        <f t="shared" si="12"/>
        <v>0</v>
      </c>
      <c r="S66" s="275">
        <f t="shared" si="13"/>
        <v>0</v>
      </c>
      <c r="U66" s="103">
        <v>5</v>
      </c>
      <c r="V66" s="89"/>
      <c r="W66" s="155"/>
    </row>
    <row r="67" spans="1:23" s="112" customFormat="1" outlineLevel="1" x14ac:dyDescent="0.2">
      <c r="A67" s="1422"/>
      <c r="B67" s="237">
        <f>$L$70</f>
        <v>0</v>
      </c>
      <c r="C67" s="281"/>
      <c r="D67" s="237">
        <f>$L$64</f>
        <v>0</v>
      </c>
      <c r="E67" s="281"/>
      <c r="F67" s="237">
        <f>$L$66</f>
        <v>0</v>
      </c>
      <c r="G67" s="281"/>
      <c r="H67" s="237">
        <f>$L$68</f>
        <v>0</v>
      </c>
      <c r="I67" s="283"/>
      <c r="J67" s="263"/>
      <c r="K67" s="80">
        <f t="shared" si="14"/>
        <v>5</v>
      </c>
      <c r="L67" s="278"/>
      <c r="M67" s="64" t="s">
        <v>83</v>
      </c>
      <c r="N67" s="65">
        <f>G63</f>
        <v>0</v>
      </c>
      <c r="O67" s="65">
        <f>E68</f>
        <v>0</v>
      </c>
      <c r="P67" s="65">
        <f>C71</f>
        <v>0</v>
      </c>
      <c r="Q67" s="65">
        <f>I76</f>
        <v>0</v>
      </c>
      <c r="R67" s="73">
        <f t="shared" si="12"/>
        <v>0</v>
      </c>
      <c r="S67" s="275">
        <f t="shared" si="13"/>
        <v>0</v>
      </c>
      <c r="U67" s="103">
        <v>6</v>
      </c>
      <c r="V67" s="89"/>
      <c r="W67" s="155"/>
    </row>
    <row r="68" spans="1:23" s="112" customFormat="1" outlineLevel="1" x14ac:dyDescent="0.2">
      <c r="A68" s="1422"/>
      <c r="B68" s="237">
        <f>$L$65</f>
        <v>0</v>
      </c>
      <c r="C68" s="281"/>
      <c r="D68" s="237">
        <f>$L$67</f>
        <v>0</v>
      </c>
      <c r="E68" s="281"/>
      <c r="F68" s="237">
        <f>$L$69</f>
        <v>0</v>
      </c>
      <c r="G68" s="281"/>
      <c r="H68" s="237">
        <f>$L$63</f>
        <v>0</v>
      </c>
      <c r="I68" s="283"/>
      <c r="J68" s="263"/>
      <c r="K68" s="80">
        <f t="shared" si="14"/>
        <v>6</v>
      </c>
      <c r="L68" s="278"/>
      <c r="M68" s="64" t="s">
        <v>87</v>
      </c>
      <c r="N68" s="65">
        <f>G64</f>
        <v>0</v>
      </c>
      <c r="O68" s="65">
        <f>I67</f>
        <v>0</v>
      </c>
      <c r="P68" s="65">
        <f>E72</f>
        <v>0</v>
      </c>
      <c r="Q68" s="65">
        <f>C75</f>
        <v>0</v>
      </c>
      <c r="R68" s="73">
        <f t="shared" si="12"/>
        <v>0</v>
      </c>
      <c r="S68" s="275">
        <f t="shared" si="13"/>
        <v>0</v>
      </c>
      <c r="U68" s="103">
        <v>7</v>
      </c>
      <c r="V68" s="89"/>
      <c r="W68" s="155"/>
    </row>
    <row r="69" spans="1:23" s="112" customFormat="1" outlineLevel="1" x14ac:dyDescent="0.2">
      <c r="A69" s="298"/>
      <c r="B69" s="299"/>
      <c r="C69" s="300"/>
      <c r="D69" s="299"/>
      <c r="E69" s="300"/>
      <c r="F69" s="299"/>
      <c r="G69" s="300"/>
      <c r="H69" s="299"/>
      <c r="I69" s="301"/>
      <c r="J69" s="263"/>
      <c r="K69" s="80">
        <f t="shared" si="14"/>
        <v>7</v>
      </c>
      <c r="L69" s="278"/>
      <c r="M69" s="64" t="s">
        <v>84</v>
      </c>
      <c r="N69" s="65">
        <f>I63</f>
        <v>0</v>
      </c>
      <c r="O69" s="65">
        <f>G68</f>
        <v>0</v>
      </c>
      <c r="P69" s="65">
        <f>E71</f>
        <v>0</v>
      </c>
      <c r="Q69" s="65">
        <f>C76</f>
        <v>0</v>
      </c>
      <c r="R69" s="73">
        <f t="shared" si="12"/>
        <v>0</v>
      </c>
      <c r="S69" s="275">
        <f t="shared" si="13"/>
        <v>0</v>
      </c>
      <c r="U69" s="103">
        <v>8</v>
      </c>
      <c r="V69" s="89"/>
      <c r="W69" s="155"/>
    </row>
    <row r="70" spans="1:23" s="112" customFormat="1" ht="15.75" outlineLevel="1" thickBot="1" x14ac:dyDescent="0.25">
      <c r="A70" s="1422">
        <v>3</v>
      </c>
      <c r="B70" s="280" t="s">
        <v>135</v>
      </c>
      <c r="C70" s="183" t="s">
        <v>92</v>
      </c>
      <c r="D70" s="280" t="s">
        <v>136</v>
      </c>
      <c r="E70" s="183" t="s">
        <v>92</v>
      </c>
      <c r="F70" s="280" t="s">
        <v>137</v>
      </c>
      <c r="G70" s="183" t="s">
        <v>92</v>
      </c>
      <c r="H70" s="280" t="s">
        <v>138</v>
      </c>
      <c r="I70" s="282" t="s">
        <v>92</v>
      </c>
      <c r="J70" s="263"/>
      <c r="K70" s="83">
        <f t="shared" si="14"/>
        <v>8</v>
      </c>
      <c r="L70" s="279"/>
      <c r="M70" s="66" t="s">
        <v>88</v>
      </c>
      <c r="N70" s="67">
        <f>I64</f>
        <v>0</v>
      </c>
      <c r="O70" s="67">
        <f>C67</f>
        <v>0</v>
      </c>
      <c r="P70" s="67">
        <f>G72</f>
        <v>0</v>
      </c>
      <c r="Q70" s="67">
        <f>E75</f>
        <v>0</v>
      </c>
      <c r="R70" s="75">
        <f t="shared" si="12"/>
        <v>0</v>
      </c>
      <c r="S70" s="276">
        <f t="shared" si="13"/>
        <v>0</v>
      </c>
      <c r="U70" s="148"/>
    </row>
    <row r="71" spans="1:23" s="112" customFormat="1" outlineLevel="1" x14ac:dyDescent="0.2">
      <c r="A71" s="1422"/>
      <c r="B71" s="237">
        <f>$L$67</f>
        <v>0</v>
      </c>
      <c r="C71" s="281"/>
      <c r="D71" s="237">
        <f>$L$69</f>
        <v>0</v>
      </c>
      <c r="E71" s="281"/>
      <c r="F71" s="237">
        <f>$L$63</f>
        <v>0</v>
      </c>
      <c r="G71" s="281"/>
      <c r="H71" s="237">
        <f>$L$65</f>
        <v>0</v>
      </c>
      <c r="I71" s="283"/>
      <c r="J71" s="263"/>
      <c r="S71" s="297"/>
    </row>
    <row r="72" spans="1:23" s="112" customFormat="1" outlineLevel="1" x14ac:dyDescent="0.2">
      <c r="A72" s="1422"/>
      <c r="B72" s="237">
        <f>$L$66</f>
        <v>0</v>
      </c>
      <c r="C72" s="281"/>
      <c r="D72" s="237">
        <f>$L$68</f>
        <v>0</v>
      </c>
      <c r="E72" s="281"/>
      <c r="F72" s="237">
        <f>$L$70</f>
        <v>0</v>
      </c>
      <c r="G72" s="281"/>
      <c r="H72" s="237">
        <f>$L$64</f>
        <v>0</v>
      </c>
      <c r="I72" s="283"/>
      <c r="J72" s="263"/>
      <c r="S72" s="297"/>
    </row>
    <row r="73" spans="1:23" s="112" customFormat="1" outlineLevel="1" x14ac:dyDescent="0.2">
      <c r="A73" s="298"/>
      <c r="B73" s="299"/>
      <c r="C73" s="300"/>
      <c r="D73" s="299"/>
      <c r="E73" s="300"/>
      <c r="F73" s="299"/>
      <c r="G73" s="300"/>
      <c r="H73" s="299"/>
      <c r="I73" s="301"/>
      <c r="J73" s="263"/>
      <c r="K73" s="294"/>
      <c r="L73" s="294"/>
      <c r="M73" s="294"/>
      <c r="N73" s="295"/>
      <c r="O73" s="295"/>
      <c r="P73" s="295"/>
      <c r="Q73" s="295"/>
      <c r="R73" s="296"/>
      <c r="S73" s="297"/>
      <c r="U73" s="148"/>
    </row>
    <row r="74" spans="1:23" outlineLevel="1" x14ac:dyDescent="0.2">
      <c r="A74" s="1422">
        <v>4</v>
      </c>
      <c r="B74" s="280" t="s">
        <v>135</v>
      </c>
      <c r="C74" s="183" t="s">
        <v>92</v>
      </c>
      <c r="D74" s="280" t="s">
        <v>136</v>
      </c>
      <c r="E74" s="183" t="s">
        <v>92</v>
      </c>
      <c r="F74" s="280" t="s">
        <v>137</v>
      </c>
      <c r="G74" s="183" t="s">
        <v>92</v>
      </c>
      <c r="H74" s="280" t="s">
        <v>138</v>
      </c>
      <c r="I74" s="282" t="s">
        <v>92</v>
      </c>
      <c r="J74" s="229"/>
      <c r="K74" s="264"/>
      <c r="L74" s="265"/>
      <c r="M74" s="264"/>
      <c r="N74" s="264"/>
      <c r="O74" s="264"/>
      <c r="P74" s="264"/>
      <c r="Q74" s="264"/>
      <c r="R74" s="266"/>
      <c r="S74" s="267"/>
      <c r="T74" s="54"/>
    </row>
    <row r="75" spans="1:23" s="23" customFormat="1" ht="18" outlineLevel="1" x14ac:dyDescent="0.25">
      <c r="A75" s="1422"/>
      <c r="B75" s="237">
        <f>$L$68</f>
        <v>0</v>
      </c>
      <c r="C75" s="281"/>
      <c r="D75" s="237">
        <f>$L$70</f>
        <v>0</v>
      </c>
      <c r="E75" s="281"/>
      <c r="F75" s="237">
        <f>$L$64</f>
        <v>0</v>
      </c>
      <c r="G75" s="281"/>
      <c r="H75" s="237">
        <f>$L$66</f>
        <v>0</v>
      </c>
      <c r="I75" s="283"/>
      <c r="J75" s="33"/>
      <c r="K75" s="33"/>
      <c r="L75" s="268"/>
      <c r="M75" s="268"/>
      <c r="N75" s="268"/>
      <c r="O75" s="268"/>
      <c r="P75" s="268"/>
      <c r="Q75" s="268"/>
      <c r="R75" s="268"/>
      <c r="S75" s="269"/>
      <c r="T75" s="58"/>
    </row>
    <row r="76" spans="1:23" s="104" customFormat="1" ht="18.75" outlineLevel="1" thickBot="1" x14ac:dyDescent="0.3">
      <c r="A76" s="1428"/>
      <c r="B76" s="284">
        <f>$L$69</f>
        <v>0</v>
      </c>
      <c r="C76" s="285"/>
      <c r="D76" s="284">
        <f>$L$63</f>
        <v>0</v>
      </c>
      <c r="E76" s="285"/>
      <c r="F76" s="284">
        <f>$L$65</f>
        <v>0</v>
      </c>
      <c r="G76" s="285"/>
      <c r="H76" s="284">
        <f>$L$67</f>
        <v>0</v>
      </c>
      <c r="I76" s="286"/>
      <c r="J76" s="270"/>
      <c r="K76" s="271"/>
      <c r="L76" s="271"/>
      <c r="M76" s="271"/>
      <c r="N76" s="271"/>
      <c r="O76" s="271"/>
      <c r="P76" s="271"/>
      <c r="Q76" s="271"/>
      <c r="R76" s="271"/>
      <c r="S76" s="272"/>
      <c r="T76" s="54"/>
      <c r="U76" s="106"/>
    </row>
    <row r="77" spans="1:23" s="21" customFormat="1" ht="18.75" thickTop="1" x14ac:dyDescent="0.25">
      <c r="A77" s="112"/>
      <c r="S77" s="90"/>
      <c r="T77" s="56"/>
      <c r="U77" s="22"/>
    </row>
    <row r="78" spans="1:23" s="21" customFormat="1" ht="18" x14ac:dyDescent="0.25">
      <c r="A78" s="290" t="s">
        <v>103</v>
      </c>
      <c r="J78" s="104"/>
      <c r="S78" s="90"/>
      <c r="T78" s="56"/>
      <c r="U78" s="106"/>
    </row>
    <row r="79" spans="1:23" s="151" customFormat="1" ht="18.75" thickBot="1" x14ac:dyDescent="0.3">
      <c r="A79" s="112"/>
      <c r="J79" s="21"/>
      <c r="S79" s="90"/>
      <c r="T79" s="149"/>
      <c r="U79" s="22"/>
      <c r="W79" s="152"/>
    </row>
    <row r="80" spans="1:23" s="151" customFormat="1" ht="18" x14ac:dyDescent="0.25">
      <c r="A80" s="157" t="s">
        <v>6</v>
      </c>
      <c r="B80" s="1418" t="s">
        <v>68</v>
      </c>
      <c r="C80" s="1419"/>
      <c r="D80" s="1419"/>
      <c r="E80" s="1419"/>
      <c r="F80" s="1420"/>
      <c r="G80" s="1426" t="s">
        <v>67</v>
      </c>
      <c r="H80" s="1416" t="s">
        <v>105</v>
      </c>
      <c r="I80" s="90"/>
      <c r="J80" s="149"/>
      <c r="K80" s="106"/>
      <c r="W80" s="152"/>
    </row>
    <row r="81" spans="1:23" s="151" customFormat="1" ht="18.75" thickBot="1" x14ac:dyDescent="0.3">
      <c r="A81" s="158"/>
      <c r="B81" s="115" t="s">
        <v>66</v>
      </c>
      <c r="C81" s="116" t="s">
        <v>2</v>
      </c>
      <c r="D81" s="116" t="s">
        <v>3</v>
      </c>
      <c r="E81" s="116" t="s">
        <v>4</v>
      </c>
      <c r="F81" s="116" t="s">
        <v>10</v>
      </c>
      <c r="G81" s="1427"/>
      <c r="H81" s="1417"/>
      <c r="I81" s="90"/>
      <c r="J81" s="149"/>
      <c r="K81" s="22"/>
      <c r="W81" s="152"/>
    </row>
    <row r="82" spans="1:23" s="151" customFormat="1" ht="18" x14ac:dyDescent="0.25">
      <c r="A82" s="333">
        <v>1</v>
      </c>
      <c r="B82" s="334"/>
      <c r="C82" s="335"/>
      <c r="D82" s="335"/>
      <c r="E82" s="336"/>
      <c r="F82" s="336"/>
      <c r="G82" s="336">
        <f t="shared" ref="G82:G89" si="15">SUM(C82:F82)</f>
        <v>0</v>
      </c>
      <c r="H82" s="337">
        <f t="shared" ref="H82:H89" si="16">G82/4</f>
        <v>0</v>
      </c>
      <c r="I82" s="90"/>
      <c r="J82" s="149"/>
    </row>
    <row r="83" spans="1:23" s="151" customFormat="1" ht="18" x14ac:dyDescent="0.25">
      <c r="A83" s="68">
        <v>2</v>
      </c>
      <c r="B83" s="69"/>
      <c r="C83" s="70"/>
      <c r="D83" s="70"/>
      <c r="E83" s="71"/>
      <c r="F83" s="71"/>
      <c r="G83" s="71">
        <f t="shared" si="15"/>
        <v>0</v>
      </c>
      <c r="H83" s="338">
        <f t="shared" si="16"/>
        <v>0</v>
      </c>
      <c r="I83" s="90"/>
      <c r="J83" s="150"/>
    </row>
    <row r="84" spans="1:23" s="151" customFormat="1" ht="18" x14ac:dyDescent="0.25">
      <c r="A84" s="68">
        <v>3</v>
      </c>
      <c r="B84" s="69"/>
      <c r="C84" s="70"/>
      <c r="D84" s="70"/>
      <c r="E84" s="71"/>
      <c r="F84" s="71"/>
      <c r="G84" s="71">
        <f t="shared" si="15"/>
        <v>0</v>
      </c>
      <c r="H84" s="338">
        <f t="shared" si="16"/>
        <v>0</v>
      </c>
      <c r="I84" s="90"/>
      <c r="J84" s="150"/>
    </row>
    <row r="85" spans="1:23" s="151" customFormat="1" ht="18" x14ac:dyDescent="0.25">
      <c r="A85" s="68">
        <v>4</v>
      </c>
      <c r="B85" s="69"/>
      <c r="C85" s="70"/>
      <c r="D85" s="70"/>
      <c r="E85" s="71"/>
      <c r="F85" s="71"/>
      <c r="G85" s="71">
        <f t="shared" si="15"/>
        <v>0</v>
      </c>
      <c r="H85" s="338">
        <f t="shared" si="16"/>
        <v>0</v>
      </c>
      <c r="I85" s="90"/>
      <c r="J85" s="150"/>
    </row>
    <row r="86" spans="1:23" s="151" customFormat="1" ht="18" x14ac:dyDescent="0.25">
      <c r="A86" s="68">
        <v>5</v>
      </c>
      <c r="B86" s="69"/>
      <c r="C86" s="70"/>
      <c r="D86" s="70"/>
      <c r="E86" s="71"/>
      <c r="F86" s="71"/>
      <c r="G86" s="71">
        <f t="shared" si="15"/>
        <v>0</v>
      </c>
      <c r="H86" s="338">
        <f t="shared" si="16"/>
        <v>0</v>
      </c>
      <c r="I86" s="90"/>
      <c r="J86" s="150"/>
    </row>
    <row r="87" spans="1:23" s="151" customFormat="1" ht="18" x14ac:dyDescent="0.25">
      <c r="A87" s="68">
        <v>6</v>
      </c>
      <c r="B87" s="69"/>
      <c r="C87" s="70"/>
      <c r="D87" s="70"/>
      <c r="E87" s="71"/>
      <c r="F87" s="71"/>
      <c r="G87" s="71">
        <f t="shared" si="15"/>
        <v>0</v>
      </c>
      <c r="H87" s="338">
        <f t="shared" si="16"/>
        <v>0</v>
      </c>
      <c r="I87" s="90"/>
      <c r="J87" s="150"/>
    </row>
    <row r="88" spans="1:23" s="151" customFormat="1" ht="18" x14ac:dyDescent="0.25">
      <c r="A88" s="68">
        <v>7</v>
      </c>
      <c r="B88" s="69"/>
      <c r="C88" s="70"/>
      <c r="D88" s="70"/>
      <c r="E88" s="71"/>
      <c r="F88" s="71"/>
      <c r="G88" s="71">
        <f t="shared" si="15"/>
        <v>0</v>
      </c>
      <c r="H88" s="338">
        <f t="shared" si="16"/>
        <v>0</v>
      </c>
      <c r="I88" s="90"/>
      <c r="J88" s="186" t="s">
        <v>63</v>
      </c>
    </row>
    <row r="89" spans="1:23" s="104" customFormat="1" ht="18" x14ac:dyDescent="0.25">
      <c r="A89" s="68">
        <v>8</v>
      </c>
      <c r="B89" s="69"/>
      <c r="C89" s="70"/>
      <c r="D89" s="70"/>
      <c r="E89" s="71"/>
      <c r="F89" s="71"/>
      <c r="G89" s="71">
        <f t="shared" si="15"/>
        <v>0</v>
      </c>
      <c r="H89" s="338">
        <f t="shared" si="16"/>
        <v>0</v>
      </c>
      <c r="I89" s="90"/>
      <c r="J89" s="150"/>
    </row>
    <row r="90" spans="1:23" s="151" customFormat="1" ht="18" x14ac:dyDescent="0.25">
      <c r="A90" s="339">
        <v>9</v>
      </c>
      <c r="B90" s="340"/>
      <c r="C90" s="181"/>
      <c r="D90" s="181"/>
      <c r="E90" s="181"/>
      <c r="F90" s="180"/>
      <c r="G90" s="341">
        <f t="shared" ref="G90:G101" si="17">SUM(C90:F90)-MIN(C90:E90)</f>
        <v>0</v>
      </c>
      <c r="H90" s="342">
        <f t="shared" ref="H90:H101" si="18">G90/2</f>
        <v>0</v>
      </c>
      <c r="I90" s="90"/>
      <c r="J90" s="150"/>
    </row>
    <row r="91" spans="1:23" s="104" customFormat="1" ht="18" x14ac:dyDescent="0.25">
      <c r="A91" s="339">
        <v>10</v>
      </c>
      <c r="B91" s="340"/>
      <c r="C91" s="181"/>
      <c r="D91" s="181"/>
      <c r="E91" s="181"/>
      <c r="F91" s="180"/>
      <c r="G91" s="341">
        <f t="shared" si="17"/>
        <v>0</v>
      </c>
      <c r="H91" s="342">
        <f t="shared" si="18"/>
        <v>0</v>
      </c>
      <c r="I91" s="90"/>
      <c r="J91" s="153" t="s">
        <v>64</v>
      </c>
    </row>
    <row r="92" spans="1:23" s="104" customFormat="1" ht="18" x14ac:dyDescent="0.25">
      <c r="A92" s="339">
        <v>11</v>
      </c>
      <c r="B92" s="340"/>
      <c r="C92" s="181"/>
      <c r="D92" s="181"/>
      <c r="E92" s="181"/>
      <c r="F92" s="180"/>
      <c r="G92" s="341">
        <f t="shared" si="17"/>
        <v>0</v>
      </c>
      <c r="H92" s="342">
        <f t="shared" si="18"/>
        <v>0</v>
      </c>
      <c r="I92" s="90"/>
      <c r="J92" s="94"/>
    </row>
    <row r="93" spans="1:23" s="151" customFormat="1" ht="18" x14ac:dyDescent="0.25">
      <c r="A93" s="339">
        <v>12</v>
      </c>
      <c r="B93" s="340"/>
      <c r="C93" s="181"/>
      <c r="D93" s="181"/>
      <c r="E93" s="181"/>
      <c r="F93" s="180"/>
      <c r="G93" s="341">
        <f t="shared" si="17"/>
        <v>0</v>
      </c>
      <c r="H93" s="342">
        <f t="shared" si="18"/>
        <v>0</v>
      </c>
      <c r="I93" s="90"/>
      <c r="J93" s="150"/>
    </row>
    <row r="94" spans="1:23" s="151" customFormat="1" ht="18" x14ac:dyDescent="0.25">
      <c r="A94" s="339">
        <v>13</v>
      </c>
      <c r="B94" s="179"/>
      <c r="C94" s="181"/>
      <c r="D94" s="181"/>
      <c r="E94" s="181"/>
      <c r="F94" s="180"/>
      <c r="G94" s="341">
        <f t="shared" si="17"/>
        <v>0</v>
      </c>
      <c r="H94" s="342">
        <f t="shared" si="18"/>
        <v>0</v>
      </c>
      <c r="I94" s="90"/>
      <c r="J94" s="150"/>
    </row>
    <row r="95" spans="1:23" s="104" customFormat="1" ht="18" x14ac:dyDescent="0.25">
      <c r="A95" s="339">
        <v>14</v>
      </c>
      <c r="B95" s="179"/>
      <c r="C95" s="181"/>
      <c r="D95" s="181"/>
      <c r="E95" s="181"/>
      <c r="F95" s="180"/>
      <c r="G95" s="341">
        <f t="shared" si="17"/>
        <v>0</v>
      </c>
      <c r="H95" s="342">
        <f t="shared" si="18"/>
        <v>0</v>
      </c>
      <c r="I95" s="90"/>
      <c r="J95" s="94"/>
    </row>
    <row r="96" spans="1:23" s="104" customFormat="1" ht="18" x14ac:dyDescent="0.25">
      <c r="A96" s="339">
        <v>15</v>
      </c>
      <c r="B96" s="179"/>
      <c r="C96" s="181"/>
      <c r="D96" s="181"/>
      <c r="E96" s="181"/>
      <c r="F96" s="180"/>
      <c r="G96" s="341">
        <f t="shared" si="17"/>
        <v>0</v>
      </c>
      <c r="H96" s="342">
        <f t="shared" si="18"/>
        <v>0</v>
      </c>
      <c r="I96" s="90"/>
      <c r="J96" s="94"/>
    </row>
    <row r="97" spans="1:23" s="151" customFormat="1" ht="18" x14ac:dyDescent="0.25">
      <c r="A97" s="339">
        <v>16</v>
      </c>
      <c r="B97" s="179"/>
      <c r="C97" s="181"/>
      <c r="D97" s="181"/>
      <c r="E97" s="181"/>
      <c r="F97" s="180"/>
      <c r="G97" s="341">
        <f t="shared" si="17"/>
        <v>0</v>
      </c>
      <c r="H97" s="342">
        <f t="shared" si="18"/>
        <v>0</v>
      </c>
      <c r="I97" s="90"/>
      <c r="J97" s="154"/>
    </row>
    <row r="98" spans="1:23" s="151" customFormat="1" ht="18" x14ac:dyDescent="0.25">
      <c r="A98" s="72" t="s">
        <v>125</v>
      </c>
      <c r="B98" s="63"/>
      <c r="C98" s="65"/>
      <c r="D98" s="65"/>
      <c r="E98" s="65"/>
      <c r="F98" s="65"/>
      <c r="G98" s="343">
        <f>SUM(C98:F98)-MIN(C98:E98)</f>
        <v>0</v>
      </c>
      <c r="H98" s="344">
        <f t="shared" si="18"/>
        <v>0</v>
      </c>
      <c r="I98" s="90"/>
      <c r="J98" s="150"/>
    </row>
    <row r="99" spans="1:23" s="151" customFormat="1" ht="18" x14ac:dyDescent="0.25">
      <c r="A99" s="72" t="s">
        <v>126</v>
      </c>
      <c r="B99" s="63"/>
      <c r="C99" s="65"/>
      <c r="D99" s="65"/>
      <c r="E99" s="65"/>
      <c r="F99" s="65"/>
      <c r="G99" s="343">
        <f t="shared" si="17"/>
        <v>0</v>
      </c>
      <c r="H99" s="344">
        <f t="shared" si="18"/>
        <v>0</v>
      </c>
      <c r="I99" s="90"/>
      <c r="J99" s="150"/>
    </row>
    <row r="100" spans="1:23" x14ac:dyDescent="0.2">
      <c r="A100" s="72" t="s">
        <v>127</v>
      </c>
      <c r="B100" s="345"/>
      <c r="C100" s="65"/>
      <c r="D100" s="65"/>
      <c r="E100" s="65"/>
      <c r="F100" s="65"/>
      <c r="G100" s="343">
        <f t="shared" si="17"/>
        <v>0</v>
      </c>
      <c r="H100" s="344">
        <f t="shared" si="18"/>
        <v>0</v>
      </c>
      <c r="I100" s="54"/>
      <c r="J100" s="54"/>
      <c r="K100" s="24"/>
      <c r="W100" s="24"/>
    </row>
    <row r="101" spans="1:23" ht="15.75" thickBot="1" x14ac:dyDescent="0.25">
      <c r="A101" s="83" t="s">
        <v>128</v>
      </c>
      <c r="B101" s="84"/>
      <c r="C101" s="132"/>
      <c r="D101" s="132"/>
      <c r="E101" s="132"/>
      <c r="F101" s="132"/>
      <c r="G101" s="184">
        <f t="shared" si="17"/>
        <v>0</v>
      </c>
      <c r="H101" s="185">
        <f t="shared" si="18"/>
        <v>0</v>
      </c>
      <c r="I101" s="54"/>
      <c r="J101" s="54"/>
      <c r="K101" s="24"/>
      <c r="W101" s="24"/>
    </row>
    <row r="102" spans="1:23" x14ac:dyDescent="0.2">
      <c r="A102" s="54"/>
      <c r="B102" s="54"/>
      <c r="C102" s="54"/>
      <c r="H102" s="24"/>
      <c r="K102" s="54"/>
      <c r="L102" s="24"/>
      <c r="M102" s="54"/>
      <c r="N102" s="54"/>
      <c r="O102" s="54"/>
      <c r="P102" s="54"/>
      <c r="Q102" s="54"/>
      <c r="R102" s="54"/>
      <c r="S102" s="54"/>
      <c r="T102" s="54"/>
      <c r="U102" s="24"/>
      <c r="W102" s="24"/>
    </row>
    <row r="103" spans="1:23" x14ac:dyDescent="0.2">
      <c r="H103" s="24"/>
      <c r="U103" s="24"/>
      <c r="W103" s="24"/>
    </row>
  </sheetData>
  <mergeCells count="40">
    <mergeCell ref="S4:S5"/>
    <mergeCell ref="L35:R35"/>
    <mergeCell ref="S35:S36"/>
    <mergeCell ref="A5:A8"/>
    <mergeCell ref="A10:A13"/>
    <mergeCell ref="A4:I4"/>
    <mergeCell ref="A17:A19"/>
    <mergeCell ref="A21:A23"/>
    <mergeCell ref="A16:I16"/>
    <mergeCell ref="K4:K5"/>
    <mergeCell ref="S21:S22"/>
    <mergeCell ref="A35:I35"/>
    <mergeCell ref="A36:A38"/>
    <mergeCell ref="A1:H1"/>
    <mergeCell ref="S61:S62"/>
    <mergeCell ref="K35:K36"/>
    <mergeCell ref="K21:K22"/>
    <mergeCell ref="K61:K62"/>
    <mergeCell ref="K46:K47"/>
    <mergeCell ref="L46:R46"/>
    <mergeCell ref="S46:S47"/>
    <mergeCell ref="L4:R4"/>
    <mergeCell ref="L21:R21"/>
    <mergeCell ref="A49:A51"/>
    <mergeCell ref="A27:A30"/>
    <mergeCell ref="A26:I26"/>
    <mergeCell ref="A54:A57"/>
    <mergeCell ref="A53:I53"/>
    <mergeCell ref="A40:A42"/>
    <mergeCell ref="A44:I44"/>
    <mergeCell ref="A45:A47"/>
    <mergeCell ref="H80:H81"/>
    <mergeCell ref="B80:F80"/>
    <mergeCell ref="L61:R61"/>
    <mergeCell ref="A62:A64"/>
    <mergeCell ref="A61:I61"/>
    <mergeCell ref="A66:A68"/>
    <mergeCell ref="A70:A72"/>
    <mergeCell ref="G80:G81"/>
    <mergeCell ref="A74:A76"/>
  </mergeCells>
  <conditionalFormatting sqref="N63:S64 M31:S31 M6:S17 Q40:S44 M39:P44 M65:S70 K73:S73 S71:S72">
    <cfRule type="cellIs" dxfId="56" priority="116" stopIfTrue="1" operator="lessThanOrEqual">
      <formula>0</formula>
    </cfRule>
  </conditionalFormatting>
  <conditionalFormatting sqref="C23 E23 G23 I23 C6:C8 C11:C13 I6:I8 I11:I13 G6:G8 G11:G13 E6:E8 E11:E13 C28:C30 E28:E30 G28:G30 I28:I30 I37:I38 I41:I42 G37:G38 G41:G42 C37:C38 C41:C42 E37:E38 E41:E42 I50:I51 I46:I47 G50:G51 G46:G47 E50:E51 E46:E47 C50:C51 C46:C47 I63:I65 G63:G65 E63:E65 C63:C65 I67:I68 G67:G68 E67:E68 C67:C68 I75:I76 I71:I72 G75:G76 G71:G72 E75:E76 E71:E72 C75:C76 C71:C72">
    <cfRule type="cellIs" dxfId="55" priority="112" stopIfTrue="1" operator="greaterThanOrEqual">
      <formula>200</formula>
    </cfRule>
  </conditionalFormatting>
  <conditionalFormatting sqref="P48:P55">
    <cfRule type="cellIs" dxfId="54" priority="57" stopIfTrue="1" operator="lessThanOrEqual">
      <formula>0</formula>
    </cfRule>
  </conditionalFormatting>
  <conditionalFormatting sqref="M37:P38">
    <cfRule type="cellIs" dxfId="53" priority="81" stopIfTrue="1" operator="lessThanOrEqual">
      <formula>0</formula>
    </cfRule>
  </conditionalFormatting>
  <conditionalFormatting sqref="A35 B36:I38 B41:I42 B50:I51 B46:I47 B63:I65 B67:I68 B75:I76 B71:I72">
    <cfRule type="containsText" dxfId="52" priority="79" stopIfTrue="1" operator="containsText" text="Оксана">
      <formula>NOT(ISERROR(SEARCH("Оксана",A35)))</formula>
    </cfRule>
    <cfRule type="containsText" dxfId="51" priority="80" stopIfTrue="1" operator="containsText" text="Людмила">
      <formula>NOT(ISERROR(SEARCH("Людмила",A35)))</formula>
    </cfRule>
  </conditionalFormatting>
  <conditionalFormatting sqref="B37:I38 B41:I42 B50:I51 B46:I47 B63:I65 B67:I68 B75:I76 B71:I72">
    <cfRule type="containsText" dxfId="50" priority="78" stopIfTrue="1" operator="containsText" text="Ольга">
      <formula>NOT(ISERROR(SEARCH("Ольга",B37)))</formula>
    </cfRule>
  </conditionalFormatting>
  <conditionalFormatting sqref="Q37:S39">
    <cfRule type="cellIs" dxfId="49" priority="76" stopIfTrue="1" operator="lessThanOrEqual">
      <formula>0</formula>
    </cfRule>
  </conditionalFormatting>
  <conditionalFormatting sqref="R51:R55 M48:P55">
    <cfRule type="cellIs" dxfId="48" priority="75" stopIfTrue="1" operator="lessThanOrEqual">
      <formula>0</formula>
    </cfRule>
  </conditionalFormatting>
  <conditionalFormatting sqref="A49">
    <cfRule type="containsText" dxfId="47" priority="73" stopIfTrue="1" operator="containsText" text="Оксана">
      <formula>NOT(ISERROR(SEARCH("Оксана",A49)))</formula>
    </cfRule>
    <cfRule type="containsText" dxfId="46" priority="74" stopIfTrue="1" operator="containsText" text="Людмила">
      <formula>NOT(ISERROR(SEARCH("Людмила",A49)))</formula>
    </cfRule>
  </conditionalFormatting>
  <conditionalFormatting sqref="Q49:S50 S51:S55 Q51:Q55">
    <cfRule type="cellIs" dxfId="45" priority="70" stopIfTrue="1" operator="lessThanOrEqual">
      <formula>0</formula>
    </cfRule>
  </conditionalFormatting>
  <conditionalFormatting sqref="B55:I57">
    <cfRule type="containsText" dxfId="44" priority="68" stopIfTrue="1" operator="containsText" text="Оксана">
      <formula>NOT(ISERROR(SEARCH("Оксана",B55)))</formula>
    </cfRule>
    <cfRule type="containsText" dxfId="43" priority="69" stopIfTrue="1" operator="containsText" text="Людмила">
      <formula>NOT(ISERROR(SEARCH("Людмила",B55)))</formula>
    </cfRule>
  </conditionalFormatting>
  <conditionalFormatting sqref="B55:I57">
    <cfRule type="containsText" dxfId="42" priority="67" stopIfTrue="1" operator="containsText" text="Ольга">
      <formula>NOT(ISERROR(SEARCH("Ольга",B55)))</formula>
    </cfRule>
  </conditionalFormatting>
  <conditionalFormatting sqref="C55:C57 E55:E57 G55:G57 I55:I57">
    <cfRule type="cellIs" dxfId="41" priority="66" stopIfTrue="1" operator="greaterThanOrEqual">
      <formula>200</formula>
    </cfRule>
  </conditionalFormatting>
  <conditionalFormatting sqref="N48:P55 N37:P44 N73:Q73 N65:Q70">
    <cfRule type="cellIs" dxfId="40" priority="59" stopIfTrue="1" operator="greaterThanOrEqual">
      <formula>200</formula>
    </cfRule>
  </conditionalFormatting>
  <conditionalFormatting sqref="Q48:S48">
    <cfRule type="cellIs" dxfId="39" priority="58" stopIfTrue="1" operator="lessThanOrEqual">
      <formula>0</formula>
    </cfRule>
  </conditionalFormatting>
  <conditionalFormatting sqref="N31:R31 N6:P17">
    <cfRule type="cellIs" dxfId="38" priority="54" stopIfTrue="1" operator="greaterThanOrEqual">
      <formula>200</formula>
    </cfRule>
  </conditionalFormatting>
  <conditionalFormatting sqref="M63:M64 C98:F101">
    <cfRule type="cellIs" dxfId="37" priority="53" stopIfTrue="1" operator="lessThanOrEqual">
      <formula>0</formula>
    </cfRule>
  </conditionalFormatting>
  <conditionalFormatting sqref="C94:F97">
    <cfRule type="cellIs" dxfId="36" priority="52" stopIfTrue="1" operator="lessThanOrEqual">
      <formula>0</formula>
    </cfRule>
  </conditionalFormatting>
  <conditionalFormatting sqref="I62 G62 E62 C62">
    <cfRule type="containsText" dxfId="35" priority="40" stopIfTrue="1" operator="containsText" text="Оксана">
      <formula>NOT(ISERROR(SEARCH("Оксана",C62)))</formula>
    </cfRule>
    <cfRule type="containsText" dxfId="34" priority="41" stopIfTrue="1" operator="containsText" text="Людмила">
      <formula>NOT(ISERROR(SEARCH("Людмила",C62)))</formula>
    </cfRule>
  </conditionalFormatting>
  <conditionalFormatting sqref="B62 D62 F62 H62">
    <cfRule type="containsText" dxfId="33" priority="42" stopIfTrue="1" operator="containsText" text="Оксана">
      <formula>NOT(ISERROR(SEARCH("Оксана",B62)))</formula>
    </cfRule>
    <cfRule type="containsText" dxfId="32" priority="43" stopIfTrue="1" operator="containsText" text="Людмила">
      <formula>NOT(ISERROR(SEARCH("Людмила",B62)))</formula>
    </cfRule>
  </conditionalFormatting>
  <conditionalFormatting sqref="N63:Q64">
    <cfRule type="cellIs" dxfId="31" priority="39" stopIfTrue="1" operator="greaterThanOrEqual">
      <formula>200</formula>
    </cfRule>
  </conditionalFormatting>
  <conditionalFormatting sqref="M23:S30">
    <cfRule type="cellIs" dxfId="30" priority="37" stopIfTrue="1" operator="lessThanOrEqual">
      <formula>0</formula>
    </cfRule>
  </conditionalFormatting>
  <conditionalFormatting sqref="C18:C19 I18:I19 G18:G19 E18:E19">
    <cfRule type="cellIs" dxfId="29" priority="36" stopIfTrue="1" operator="greaterThanOrEqual">
      <formula>200</formula>
    </cfRule>
  </conditionalFormatting>
  <conditionalFormatting sqref="N23:P30">
    <cfRule type="cellIs" dxfId="28" priority="35" stopIfTrue="1" operator="greaterThanOrEqual">
      <formula>200</formula>
    </cfRule>
  </conditionalFormatting>
  <conditionalFormatting sqref="C22">
    <cfRule type="cellIs" dxfId="27" priority="32" stopIfTrue="1" operator="greaterThanOrEqual">
      <formula>200</formula>
    </cfRule>
  </conditionalFormatting>
  <conditionalFormatting sqref="E22 I22 G22">
    <cfRule type="cellIs" dxfId="26" priority="33" stopIfTrue="1" operator="greaterThanOrEqual">
      <formula>200</formula>
    </cfRule>
  </conditionalFormatting>
  <conditionalFormatting sqref="B40:I40">
    <cfRule type="containsText" dxfId="25" priority="25" stopIfTrue="1" operator="containsText" text="Оксана">
      <formula>NOT(ISERROR(SEARCH("Оксана",B40)))</formula>
    </cfRule>
    <cfRule type="containsText" dxfId="24" priority="26" stopIfTrue="1" operator="containsText" text="Людмила">
      <formula>NOT(ISERROR(SEARCH("Людмила",B40)))</formula>
    </cfRule>
  </conditionalFormatting>
  <conditionalFormatting sqref="A44">
    <cfRule type="containsText" dxfId="23" priority="23" stopIfTrue="1" operator="containsText" text="Оксана">
      <formula>NOT(ISERROR(SEARCH("Оксана",A44)))</formula>
    </cfRule>
    <cfRule type="containsText" dxfId="22" priority="24" stopIfTrue="1" operator="containsText" text="Людмила">
      <formula>NOT(ISERROR(SEARCH("Людмила",A44)))</formula>
    </cfRule>
  </conditionalFormatting>
  <conditionalFormatting sqref="B45:I45">
    <cfRule type="containsText" dxfId="21" priority="21" stopIfTrue="1" operator="containsText" text="Оксана">
      <formula>NOT(ISERROR(SEARCH("Оксана",B45)))</formula>
    </cfRule>
    <cfRule type="containsText" dxfId="20" priority="22" stopIfTrue="1" operator="containsText" text="Людмила">
      <formula>NOT(ISERROR(SEARCH("Людмила",B45)))</formula>
    </cfRule>
  </conditionalFormatting>
  <conditionalFormatting sqref="B49:I49">
    <cfRule type="containsText" dxfId="19" priority="19" stopIfTrue="1" operator="containsText" text="Оксана">
      <formula>NOT(ISERROR(SEARCH("Оксана",B49)))</formula>
    </cfRule>
    <cfRule type="containsText" dxfId="18" priority="20" stopIfTrue="1" operator="containsText" text="Людмила">
      <formula>NOT(ISERROR(SEARCH("Людмила",B49)))</formula>
    </cfRule>
  </conditionalFormatting>
  <conditionalFormatting sqref="I66 G66 E66 C66">
    <cfRule type="containsText" dxfId="17" priority="15" stopIfTrue="1" operator="containsText" text="Оксана">
      <formula>NOT(ISERROR(SEARCH("Оксана",C66)))</formula>
    </cfRule>
    <cfRule type="containsText" dxfId="16" priority="16" stopIfTrue="1" operator="containsText" text="Людмила">
      <formula>NOT(ISERROR(SEARCH("Людмила",C66)))</formula>
    </cfRule>
  </conditionalFormatting>
  <conditionalFormatting sqref="B66 D66 F66 H66">
    <cfRule type="containsText" dxfId="15" priority="17" stopIfTrue="1" operator="containsText" text="Оксана">
      <formula>NOT(ISERROR(SEARCH("Оксана",B66)))</formula>
    </cfRule>
    <cfRule type="containsText" dxfId="14" priority="18" stopIfTrue="1" operator="containsText" text="Людмила">
      <formula>NOT(ISERROR(SEARCH("Людмила",B66)))</formula>
    </cfRule>
  </conditionalFormatting>
  <conditionalFormatting sqref="A61">
    <cfRule type="containsText" dxfId="13" priority="13" stopIfTrue="1" operator="containsText" text="Оксана">
      <formula>NOT(ISERROR(SEARCH("Оксана",A61)))</formula>
    </cfRule>
    <cfRule type="containsText" dxfId="12" priority="14" stopIfTrue="1" operator="containsText" text="Людмила">
      <formula>NOT(ISERROR(SEARCH("Людмила",A61)))</formula>
    </cfRule>
  </conditionalFormatting>
  <conditionalFormatting sqref="I70 G70 E70 C70">
    <cfRule type="containsText" dxfId="11" priority="9" stopIfTrue="1" operator="containsText" text="Оксана">
      <formula>NOT(ISERROR(SEARCH("Оксана",C70)))</formula>
    </cfRule>
    <cfRule type="containsText" dxfId="10" priority="10" stopIfTrue="1" operator="containsText" text="Людмила">
      <formula>NOT(ISERROR(SEARCH("Людмила",C70)))</formula>
    </cfRule>
  </conditionalFormatting>
  <conditionalFormatting sqref="B70 D70 F70 H70">
    <cfRule type="containsText" dxfId="9" priority="11" stopIfTrue="1" operator="containsText" text="Оксана">
      <formula>NOT(ISERROR(SEARCH("Оксана",B70)))</formula>
    </cfRule>
    <cfRule type="containsText" dxfId="8" priority="12" stopIfTrue="1" operator="containsText" text="Людмила">
      <formula>NOT(ISERROR(SEARCH("Людмила",B70)))</formula>
    </cfRule>
  </conditionalFormatting>
  <conditionalFormatting sqref="I74 G74 E74 C74">
    <cfRule type="containsText" dxfId="7" priority="5" stopIfTrue="1" operator="containsText" text="Оксана">
      <formula>NOT(ISERROR(SEARCH("Оксана",C74)))</formula>
    </cfRule>
    <cfRule type="containsText" dxfId="6" priority="6" stopIfTrue="1" operator="containsText" text="Людмила">
      <formula>NOT(ISERROR(SEARCH("Людмила",C74)))</formula>
    </cfRule>
  </conditionalFormatting>
  <conditionalFormatting sqref="B74 D74 F74 H74">
    <cfRule type="containsText" dxfId="5" priority="7" stopIfTrue="1" operator="containsText" text="Оксана">
      <formula>NOT(ISERROR(SEARCH("Оксана",B74)))</formula>
    </cfRule>
    <cfRule type="containsText" dxfId="4" priority="8" stopIfTrue="1" operator="containsText" text="Людмила">
      <formula>NOT(ISERROR(SEARCH("Людмила",B74)))</formula>
    </cfRule>
  </conditionalFormatting>
  <conditionalFormatting sqref="I73 G73 E73 C73 I69 G69 E69 C69">
    <cfRule type="cellIs" dxfId="3" priority="4" stopIfTrue="1" operator="greaterThanOrEqual">
      <formula>200</formula>
    </cfRule>
  </conditionalFormatting>
  <conditionalFormatting sqref="B73:I73 B69:I69">
    <cfRule type="containsText" dxfId="2" priority="2" stopIfTrue="1" operator="containsText" text="Оксана">
      <formula>NOT(ISERROR(SEARCH("Оксана",B69)))</formula>
    </cfRule>
    <cfRule type="containsText" dxfId="1" priority="3" stopIfTrue="1" operator="containsText" text="Людмила">
      <formula>NOT(ISERROR(SEARCH("Людмила",B69)))</formula>
    </cfRule>
  </conditionalFormatting>
  <conditionalFormatting sqref="B73:I73 B69:I69">
    <cfRule type="containsText" dxfId="0" priority="1" stopIfTrue="1" operator="containsText" text="Ольга">
      <formula>NOT(ISERROR(SEARCH("Ольга",B69)))</formula>
    </cfRule>
  </conditionalFormatting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0"/>
  <sheetViews>
    <sheetView topLeftCell="A76" workbookViewId="0">
      <selection activeCell="AB107" sqref="AB107"/>
    </sheetView>
  </sheetViews>
  <sheetFormatPr defaultRowHeight="14.25" x14ac:dyDescent="0.2"/>
  <cols>
    <col min="1" max="1" width="3.28515625" style="357" bestFit="1" customWidth="1"/>
    <col min="2" max="2" width="22" bestFit="1" customWidth="1"/>
    <col min="3" max="3" width="5.140625" bestFit="1" customWidth="1"/>
    <col min="4" max="14" width="4" bestFit="1" customWidth="1"/>
    <col min="15" max="15" width="5.140625" bestFit="1" customWidth="1"/>
    <col min="16" max="46" width="4" bestFit="1" customWidth="1"/>
    <col min="47" max="47" width="6.140625" style="120" customWidth="1"/>
    <col min="48" max="48" width="7.28515625" style="120" customWidth="1"/>
    <col min="49" max="51" width="4" bestFit="1" customWidth="1"/>
    <col min="52" max="52" width="6" bestFit="1" customWidth="1"/>
  </cols>
  <sheetData>
    <row r="1" spans="2:48" ht="15.75" thickBot="1" x14ac:dyDescent="0.25">
      <c r="B1" s="700" t="s">
        <v>5</v>
      </c>
      <c r="C1" s="1467" t="s">
        <v>211</v>
      </c>
      <c r="D1" s="1468"/>
      <c r="E1" s="1468"/>
      <c r="F1" s="1469"/>
      <c r="G1" s="1467" t="s">
        <v>51</v>
      </c>
      <c r="H1" s="1468"/>
      <c r="I1" s="1468"/>
      <c r="J1" s="1469"/>
      <c r="K1" s="1467" t="s">
        <v>212</v>
      </c>
      <c r="L1" s="1468"/>
      <c r="M1" s="1468"/>
      <c r="N1" s="1469"/>
      <c r="O1" s="1467" t="s">
        <v>213</v>
      </c>
      <c r="P1" s="1468"/>
      <c r="Q1" s="1468"/>
      <c r="R1" s="1469"/>
      <c r="S1" s="1467" t="s">
        <v>24</v>
      </c>
      <c r="T1" s="1468"/>
      <c r="U1" s="1468"/>
      <c r="V1" s="1469"/>
      <c r="W1" s="1467" t="s">
        <v>214</v>
      </c>
      <c r="X1" s="1468"/>
      <c r="Y1" s="1468"/>
      <c r="Z1" s="1469"/>
      <c r="AA1" s="1467" t="s">
        <v>215</v>
      </c>
      <c r="AB1" s="1468"/>
      <c r="AC1" s="1468"/>
      <c r="AD1" s="1469"/>
      <c r="AE1" s="1467" t="s">
        <v>216</v>
      </c>
      <c r="AF1" s="1468"/>
      <c r="AG1" s="1468"/>
      <c r="AH1" s="1469"/>
      <c r="AI1" s="1467" t="s">
        <v>217</v>
      </c>
      <c r="AJ1" s="1468"/>
      <c r="AK1" s="1468"/>
      <c r="AL1" s="1469"/>
      <c r="AM1" s="1467" t="s">
        <v>218</v>
      </c>
      <c r="AN1" s="1468"/>
      <c r="AO1" s="1468"/>
      <c r="AP1" s="1469"/>
      <c r="AQ1" s="1467" t="s">
        <v>219</v>
      </c>
      <c r="AR1" s="1468"/>
      <c r="AS1" s="1468"/>
      <c r="AT1" s="1469"/>
      <c r="AU1" s="728" t="s">
        <v>220</v>
      </c>
      <c r="AV1" s="729" t="s">
        <v>221</v>
      </c>
    </row>
    <row r="2" spans="2:48" x14ac:dyDescent="0.2">
      <c r="B2" s="826" t="s">
        <v>148</v>
      </c>
      <c r="C2" s="827"/>
      <c r="D2" s="828"/>
      <c r="E2" s="828"/>
      <c r="F2" s="829"/>
      <c r="G2" s="824">
        <v>134</v>
      </c>
      <c r="H2" s="822">
        <v>204</v>
      </c>
      <c r="I2" s="822">
        <v>173</v>
      </c>
      <c r="J2" s="825">
        <v>151</v>
      </c>
      <c r="K2" s="824">
        <v>178</v>
      </c>
      <c r="L2" s="822">
        <v>168</v>
      </c>
      <c r="M2" s="822">
        <v>190</v>
      </c>
      <c r="N2" s="825">
        <v>172</v>
      </c>
      <c r="O2" s="824">
        <v>127</v>
      </c>
      <c r="P2" s="822">
        <v>128</v>
      </c>
      <c r="Q2" s="822">
        <v>195</v>
      </c>
      <c r="R2" s="825">
        <v>107</v>
      </c>
      <c r="S2" s="824">
        <v>199</v>
      </c>
      <c r="T2" s="822">
        <v>158</v>
      </c>
      <c r="U2" s="822">
        <v>118</v>
      </c>
      <c r="V2" s="825">
        <v>144</v>
      </c>
      <c r="W2" s="824">
        <v>135</v>
      </c>
      <c r="X2" s="822">
        <v>162</v>
      </c>
      <c r="Y2" s="822">
        <v>138</v>
      </c>
      <c r="Z2" s="825">
        <v>170</v>
      </c>
      <c r="AA2" s="824">
        <v>123</v>
      </c>
      <c r="AB2" s="822">
        <v>146</v>
      </c>
      <c r="AC2" s="822">
        <v>106</v>
      </c>
      <c r="AD2" s="825">
        <v>127</v>
      </c>
      <c r="AE2" s="827"/>
      <c r="AF2" s="828"/>
      <c r="AG2" s="828"/>
      <c r="AH2" s="829"/>
      <c r="AI2" s="830">
        <v>163</v>
      </c>
      <c r="AJ2" s="831">
        <v>179</v>
      </c>
      <c r="AK2" s="831">
        <v>196</v>
      </c>
      <c r="AL2" s="832">
        <v>133</v>
      </c>
      <c r="AM2" s="824">
        <v>203</v>
      </c>
      <c r="AN2" s="822">
        <v>161</v>
      </c>
      <c r="AO2" s="822">
        <v>142</v>
      </c>
      <c r="AP2" s="825">
        <v>148</v>
      </c>
      <c r="AQ2" s="824">
        <v>107</v>
      </c>
      <c r="AR2" s="822">
        <v>176</v>
      </c>
      <c r="AS2" s="822">
        <v>164</v>
      </c>
      <c r="AT2" s="825">
        <v>145</v>
      </c>
      <c r="AU2" s="730">
        <f>MAX(C2:AT2)</f>
        <v>204</v>
      </c>
      <c r="AV2" s="731">
        <f>MIN(C2:AT2)</f>
        <v>106</v>
      </c>
    </row>
    <row r="3" spans="2:48" x14ac:dyDescent="0.2">
      <c r="B3" s="737" t="s">
        <v>60</v>
      </c>
      <c r="C3" s="710">
        <v>161</v>
      </c>
      <c r="D3" s="701">
        <v>103</v>
      </c>
      <c r="E3" s="701">
        <v>106</v>
      </c>
      <c r="F3" s="711">
        <v>109</v>
      </c>
      <c r="G3" s="710">
        <v>118</v>
      </c>
      <c r="H3" s="701">
        <v>163</v>
      </c>
      <c r="I3" s="701">
        <v>122</v>
      </c>
      <c r="J3" s="711">
        <v>154</v>
      </c>
      <c r="K3" s="710">
        <v>114</v>
      </c>
      <c r="L3" s="701">
        <v>155</v>
      </c>
      <c r="M3" s="701">
        <v>123</v>
      </c>
      <c r="N3" s="711">
        <v>111</v>
      </c>
      <c r="O3" s="710">
        <v>126</v>
      </c>
      <c r="P3" s="701">
        <v>160</v>
      </c>
      <c r="Q3" s="701">
        <v>165</v>
      </c>
      <c r="R3" s="711">
        <v>138</v>
      </c>
      <c r="S3" s="710">
        <v>170</v>
      </c>
      <c r="T3" s="701">
        <v>101</v>
      </c>
      <c r="U3" s="701">
        <v>136</v>
      </c>
      <c r="V3" s="711">
        <v>102</v>
      </c>
      <c r="W3" s="710">
        <v>115</v>
      </c>
      <c r="X3" s="701">
        <v>132</v>
      </c>
      <c r="Y3" s="701">
        <v>124</v>
      </c>
      <c r="Z3" s="711">
        <v>111</v>
      </c>
      <c r="AA3" s="710">
        <v>89</v>
      </c>
      <c r="AB3" s="701">
        <v>142</v>
      </c>
      <c r="AC3" s="701">
        <v>128</v>
      </c>
      <c r="AD3" s="711">
        <v>112</v>
      </c>
      <c r="AE3" s="710">
        <v>92</v>
      </c>
      <c r="AF3" s="701">
        <v>128</v>
      </c>
      <c r="AG3" s="701">
        <v>114</v>
      </c>
      <c r="AH3" s="711">
        <v>101</v>
      </c>
      <c r="AI3" s="720">
        <v>138</v>
      </c>
      <c r="AJ3" s="704">
        <v>129</v>
      </c>
      <c r="AK3" s="704">
        <v>96</v>
      </c>
      <c r="AL3" s="721">
        <v>134</v>
      </c>
      <c r="AM3" s="710">
        <v>145</v>
      </c>
      <c r="AN3" s="701">
        <v>120</v>
      </c>
      <c r="AO3" s="701">
        <v>113</v>
      </c>
      <c r="AP3" s="711">
        <v>122</v>
      </c>
      <c r="AQ3" s="710">
        <v>130</v>
      </c>
      <c r="AR3" s="701">
        <v>126</v>
      </c>
      <c r="AS3" s="701">
        <v>140</v>
      </c>
      <c r="AT3" s="711">
        <v>124</v>
      </c>
      <c r="AU3" s="730">
        <f t="shared" ref="AU3:AU22" si="0">MAX(C3:AT3)</f>
        <v>170</v>
      </c>
      <c r="AV3" s="731">
        <f t="shared" ref="AV3:AV22" si="1">MIN(C3:AT3)</f>
        <v>89</v>
      </c>
    </row>
    <row r="4" spans="2:48" x14ac:dyDescent="0.2">
      <c r="B4" s="739" t="s">
        <v>30</v>
      </c>
      <c r="C4" s="710">
        <v>198</v>
      </c>
      <c r="D4" s="701">
        <v>184</v>
      </c>
      <c r="E4" s="701">
        <v>198</v>
      </c>
      <c r="F4" s="711">
        <v>171</v>
      </c>
      <c r="G4" s="710">
        <v>151</v>
      </c>
      <c r="H4" s="701">
        <v>188</v>
      </c>
      <c r="I4" s="701">
        <v>183</v>
      </c>
      <c r="J4" s="711">
        <v>164</v>
      </c>
      <c r="K4" s="710">
        <v>203</v>
      </c>
      <c r="L4" s="701">
        <v>203</v>
      </c>
      <c r="M4" s="701">
        <v>208</v>
      </c>
      <c r="N4" s="711">
        <v>175</v>
      </c>
      <c r="O4" s="710">
        <v>161</v>
      </c>
      <c r="P4" s="701">
        <v>177</v>
      </c>
      <c r="Q4" s="701">
        <v>124</v>
      </c>
      <c r="R4" s="711">
        <v>183</v>
      </c>
      <c r="S4" s="710">
        <v>248</v>
      </c>
      <c r="T4" s="701">
        <v>169</v>
      </c>
      <c r="U4" s="701">
        <v>180</v>
      </c>
      <c r="V4" s="711">
        <v>199</v>
      </c>
      <c r="W4" s="710">
        <v>125</v>
      </c>
      <c r="X4" s="701">
        <v>147</v>
      </c>
      <c r="Y4" s="701">
        <v>191</v>
      </c>
      <c r="Z4" s="711">
        <v>146</v>
      </c>
      <c r="AA4" s="710">
        <v>138</v>
      </c>
      <c r="AB4" s="701">
        <v>216</v>
      </c>
      <c r="AC4" s="701">
        <v>186</v>
      </c>
      <c r="AD4" s="711">
        <v>182</v>
      </c>
      <c r="AE4" s="712"/>
      <c r="AF4" s="703"/>
      <c r="AG4" s="703"/>
      <c r="AH4" s="713"/>
      <c r="AI4" s="720">
        <v>110</v>
      </c>
      <c r="AJ4" s="704">
        <v>159</v>
      </c>
      <c r="AK4" s="704">
        <v>181</v>
      </c>
      <c r="AL4" s="721">
        <v>166</v>
      </c>
      <c r="AM4" s="710">
        <v>146</v>
      </c>
      <c r="AN4" s="701">
        <v>205</v>
      </c>
      <c r="AO4" s="701">
        <v>166</v>
      </c>
      <c r="AP4" s="711">
        <v>207</v>
      </c>
      <c r="AQ4" s="710">
        <v>153</v>
      </c>
      <c r="AR4" s="701">
        <v>181</v>
      </c>
      <c r="AS4" s="701">
        <v>154</v>
      </c>
      <c r="AT4" s="711">
        <v>175</v>
      </c>
      <c r="AU4" s="738">
        <f t="shared" si="0"/>
        <v>248</v>
      </c>
      <c r="AV4" s="731">
        <f t="shared" si="1"/>
        <v>110</v>
      </c>
    </row>
    <row r="5" spans="2:48" x14ac:dyDescent="0.2">
      <c r="B5" s="723" t="s">
        <v>52</v>
      </c>
      <c r="C5" s="712"/>
      <c r="D5" s="703"/>
      <c r="E5" s="703"/>
      <c r="F5" s="713"/>
      <c r="G5" s="710">
        <v>141</v>
      </c>
      <c r="H5" s="701">
        <v>189</v>
      </c>
      <c r="I5" s="701">
        <v>188</v>
      </c>
      <c r="J5" s="711">
        <v>176</v>
      </c>
      <c r="K5" s="710">
        <v>213</v>
      </c>
      <c r="L5" s="701">
        <v>189</v>
      </c>
      <c r="M5" s="701">
        <v>190</v>
      </c>
      <c r="N5" s="711">
        <v>177</v>
      </c>
      <c r="O5" s="710">
        <v>219</v>
      </c>
      <c r="P5" s="701">
        <v>167</v>
      </c>
      <c r="Q5" s="701">
        <v>175</v>
      </c>
      <c r="R5" s="711">
        <v>139</v>
      </c>
      <c r="S5" s="710">
        <v>174</v>
      </c>
      <c r="T5" s="701">
        <v>192</v>
      </c>
      <c r="U5" s="701">
        <v>193</v>
      </c>
      <c r="V5" s="711">
        <v>149</v>
      </c>
      <c r="W5" s="710">
        <v>140</v>
      </c>
      <c r="X5" s="701">
        <v>168</v>
      </c>
      <c r="Y5" s="701">
        <v>159</v>
      </c>
      <c r="Z5" s="711">
        <v>163</v>
      </c>
      <c r="AA5" s="791">
        <v>213</v>
      </c>
      <c r="AB5" s="842">
        <v>246</v>
      </c>
      <c r="AC5" s="842">
        <v>213</v>
      </c>
      <c r="AD5" s="843">
        <v>189</v>
      </c>
      <c r="AE5" s="710">
        <v>134</v>
      </c>
      <c r="AF5" s="701">
        <v>178</v>
      </c>
      <c r="AG5" s="701">
        <v>199</v>
      </c>
      <c r="AH5" s="711">
        <v>147</v>
      </c>
      <c r="AI5" s="720">
        <v>204</v>
      </c>
      <c r="AJ5" s="704">
        <v>179</v>
      </c>
      <c r="AK5" s="704">
        <v>175</v>
      </c>
      <c r="AL5" s="721">
        <v>173</v>
      </c>
      <c r="AM5" s="710">
        <v>212</v>
      </c>
      <c r="AN5" s="701">
        <v>182</v>
      </c>
      <c r="AO5" s="701">
        <v>188</v>
      </c>
      <c r="AP5" s="711">
        <v>177</v>
      </c>
      <c r="AQ5" s="710">
        <v>184</v>
      </c>
      <c r="AR5" s="701">
        <v>184</v>
      </c>
      <c r="AS5" s="701">
        <v>199</v>
      </c>
      <c r="AT5" s="711">
        <v>164</v>
      </c>
      <c r="AU5" s="730">
        <f t="shared" si="0"/>
        <v>246</v>
      </c>
      <c r="AV5" s="731">
        <f t="shared" si="1"/>
        <v>134</v>
      </c>
    </row>
    <row r="6" spans="2:48" x14ac:dyDescent="0.2">
      <c r="B6" s="723" t="s">
        <v>56</v>
      </c>
      <c r="C6" s="712"/>
      <c r="D6" s="703"/>
      <c r="E6" s="703"/>
      <c r="F6" s="713"/>
      <c r="G6" s="710">
        <v>176</v>
      </c>
      <c r="H6" s="701">
        <v>160</v>
      </c>
      <c r="I6" s="701">
        <v>153</v>
      </c>
      <c r="J6" s="711">
        <v>180</v>
      </c>
      <c r="K6" s="710">
        <v>215</v>
      </c>
      <c r="L6" s="701">
        <v>181</v>
      </c>
      <c r="M6" s="701">
        <v>210</v>
      </c>
      <c r="N6" s="711">
        <v>158</v>
      </c>
      <c r="O6" s="710">
        <v>164</v>
      </c>
      <c r="P6" s="701">
        <v>146</v>
      </c>
      <c r="Q6" s="701">
        <v>198</v>
      </c>
      <c r="R6" s="711">
        <v>216</v>
      </c>
      <c r="S6" s="710">
        <v>157</v>
      </c>
      <c r="T6" s="701">
        <v>173</v>
      </c>
      <c r="U6" s="701">
        <v>193</v>
      </c>
      <c r="V6" s="711">
        <v>136</v>
      </c>
      <c r="W6" s="710">
        <v>202</v>
      </c>
      <c r="X6" s="701">
        <v>189</v>
      </c>
      <c r="Y6" s="701">
        <v>147</v>
      </c>
      <c r="Z6" s="711">
        <v>209</v>
      </c>
      <c r="AA6" s="710">
        <v>167</v>
      </c>
      <c r="AB6" s="701">
        <v>147</v>
      </c>
      <c r="AC6" s="701">
        <v>135</v>
      </c>
      <c r="AD6" s="711">
        <v>149</v>
      </c>
      <c r="AE6" s="712"/>
      <c r="AF6" s="703"/>
      <c r="AG6" s="703"/>
      <c r="AH6" s="713"/>
      <c r="AI6" s="720">
        <v>229</v>
      </c>
      <c r="AJ6" s="705">
        <v>214</v>
      </c>
      <c r="AK6" s="704">
        <v>147</v>
      </c>
      <c r="AL6" s="721">
        <v>157</v>
      </c>
      <c r="AM6" s="710">
        <v>125</v>
      </c>
      <c r="AN6" s="701">
        <v>145</v>
      </c>
      <c r="AO6" s="701">
        <v>149</v>
      </c>
      <c r="AP6" s="711">
        <v>204</v>
      </c>
      <c r="AQ6" s="710">
        <v>142</v>
      </c>
      <c r="AR6" s="701">
        <v>169</v>
      </c>
      <c r="AS6" s="701">
        <v>150</v>
      </c>
      <c r="AT6" s="711">
        <v>134</v>
      </c>
      <c r="AU6" s="730">
        <f t="shared" si="0"/>
        <v>229</v>
      </c>
      <c r="AV6" s="731">
        <f t="shared" si="1"/>
        <v>125</v>
      </c>
    </row>
    <row r="7" spans="2:48" x14ac:dyDescent="0.2">
      <c r="B7" s="723" t="s">
        <v>77</v>
      </c>
      <c r="C7" s="710">
        <v>149</v>
      </c>
      <c r="D7" s="701">
        <v>161</v>
      </c>
      <c r="E7" s="701">
        <v>150</v>
      </c>
      <c r="F7" s="711">
        <v>181</v>
      </c>
      <c r="G7" s="710">
        <v>138</v>
      </c>
      <c r="H7" s="701">
        <v>170</v>
      </c>
      <c r="I7" s="701">
        <v>157</v>
      </c>
      <c r="J7" s="711">
        <v>147</v>
      </c>
      <c r="K7" s="710">
        <v>142</v>
      </c>
      <c r="L7" s="701">
        <v>142</v>
      </c>
      <c r="M7" s="701">
        <v>188</v>
      </c>
      <c r="N7" s="711">
        <v>118</v>
      </c>
      <c r="O7" s="710">
        <v>118</v>
      </c>
      <c r="P7" s="701">
        <v>150</v>
      </c>
      <c r="Q7" s="701">
        <v>85</v>
      </c>
      <c r="R7" s="711">
        <v>103</v>
      </c>
      <c r="S7" s="710">
        <v>124</v>
      </c>
      <c r="T7" s="701">
        <v>128</v>
      </c>
      <c r="U7" s="701">
        <v>146</v>
      </c>
      <c r="V7" s="711">
        <v>109</v>
      </c>
      <c r="W7" s="710">
        <v>118</v>
      </c>
      <c r="X7" s="701">
        <v>135</v>
      </c>
      <c r="Y7" s="701">
        <v>177</v>
      </c>
      <c r="Z7" s="711">
        <v>153</v>
      </c>
      <c r="AA7" s="791">
        <v>122</v>
      </c>
      <c r="AB7" s="842">
        <v>169</v>
      </c>
      <c r="AC7" s="842">
        <v>146</v>
      </c>
      <c r="AD7" s="843">
        <v>146</v>
      </c>
      <c r="AE7" s="712"/>
      <c r="AF7" s="703"/>
      <c r="AG7" s="703"/>
      <c r="AH7" s="713"/>
      <c r="AI7" s="712"/>
      <c r="AJ7" s="703"/>
      <c r="AK7" s="703"/>
      <c r="AL7" s="713"/>
      <c r="AM7" s="712"/>
      <c r="AN7" s="703"/>
      <c r="AO7" s="703"/>
      <c r="AP7" s="713"/>
      <c r="AQ7" s="710">
        <v>152</v>
      </c>
      <c r="AR7" s="701">
        <v>125</v>
      </c>
      <c r="AS7" s="701">
        <v>161</v>
      </c>
      <c r="AT7" s="711">
        <v>158</v>
      </c>
      <c r="AU7" s="730">
        <f t="shared" si="0"/>
        <v>188</v>
      </c>
      <c r="AV7" s="734">
        <f t="shared" si="1"/>
        <v>85</v>
      </c>
    </row>
    <row r="8" spans="2:48" x14ac:dyDescent="0.2">
      <c r="B8" s="737" t="s">
        <v>18</v>
      </c>
      <c r="C8" s="710">
        <v>174</v>
      </c>
      <c r="D8" s="701">
        <v>173</v>
      </c>
      <c r="E8" s="701">
        <v>182</v>
      </c>
      <c r="F8" s="711">
        <v>177</v>
      </c>
      <c r="G8" s="710">
        <v>184</v>
      </c>
      <c r="H8" s="701">
        <v>181</v>
      </c>
      <c r="I8" s="701">
        <v>192</v>
      </c>
      <c r="J8" s="711">
        <v>181</v>
      </c>
      <c r="K8" s="710">
        <v>199</v>
      </c>
      <c r="L8" s="701">
        <v>210</v>
      </c>
      <c r="M8" s="701">
        <v>200</v>
      </c>
      <c r="N8" s="711">
        <v>135</v>
      </c>
      <c r="O8" s="710">
        <v>173</v>
      </c>
      <c r="P8" s="701">
        <v>146</v>
      </c>
      <c r="Q8" s="701">
        <v>188</v>
      </c>
      <c r="R8" s="711">
        <v>189</v>
      </c>
      <c r="S8" s="710">
        <v>172</v>
      </c>
      <c r="T8" s="701">
        <v>179</v>
      </c>
      <c r="U8" s="701">
        <v>150</v>
      </c>
      <c r="V8" s="711">
        <v>175</v>
      </c>
      <c r="W8" s="710">
        <v>223</v>
      </c>
      <c r="X8" s="701">
        <v>190</v>
      </c>
      <c r="Y8" s="701">
        <v>210</v>
      </c>
      <c r="Z8" s="711">
        <v>202</v>
      </c>
      <c r="AA8" s="710">
        <v>211</v>
      </c>
      <c r="AB8" s="701">
        <v>170</v>
      </c>
      <c r="AC8" s="701">
        <v>147</v>
      </c>
      <c r="AD8" s="711">
        <v>160</v>
      </c>
      <c r="AE8" s="710">
        <v>185</v>
      </c>
      <c r="AF8" s="701">
        <v>179</v>
      </c>
      <c r="AG8" s="701">
        <v>179</v>
      </c>
      <c r="AH8" s="711">
        <v>130</v>
      </c>
      <c r="AI8" s="722">
        <v>177</v>
      </c>
      <c r="AJ8" s="704">
        <v>158</v>
      </c>
      <c r="AK8" s="704">
        <v>223</v>
      </c>
      <c r="AL8" s="721">
        <v>198</v>
      </c>
      <c r="AM8" s="710">
        <v>188</v>
      </c>
      <c r="AN8" s="701">
        <v>209</v>
      </c>
      <c r="AO8" s="701">
        <v>179</v>
      </c>
      <c r="AP8" s="711">
        <v>207</v>
      </c>
      <c r="AQ8" s="710">
        <v>197</v>
      </c>
      <c r="AR8" s="701">
        <v>193</v>
      </c>
      <c r="AS8" s="701">
        <v>206</v>
      </c>
      <c r="AT8" s="711">
        <v>209</v>
      </c>
      <c r="AU8" s="730">
        <f t="shared" si="0"/>
        <v>223</v>
      </c>
      <c r="AV8" s="731">
        <f t="shared" si="1"/>
        <v>130</v>
      </c>
    </row>
    <row r="9" spans="2:48" x14ac:dyDescent="0.2">
      <c r="B9" s="737" t="s">
        <v>74</v>
      </c>
      <c r="C9" s="710">
        <v>150</v>
      </c>
      <c r="D9" s="701">
        <v>181</v>
      </c>
      <c r="E9" s="701">
        <v>120</v>
      </c>
      <c r="F9" s="711">
        <v>141</v>
      </c>
      <c r="G9" s="710">
        <v>156</v>
      </c>
      <c r="H9" s="701">
        <v>93</v>
      </c>
      <c r="I9" s="701">
        <v>174</v>
      </c>
      <c r="J9" s="711">
        <v>113</v>
      </c>
      <c r="K9" s="710">
        <v>134</v>
      </c>
      <c r="L9" s="701">
        <v>143</v>
      </c>
      <c r="M9" s="701">
        <v>155</v>
      </c>
      <c r="N9" s="711">
        <v>108</v>
      </c>
      <c r="O9" s="710">
        <v>108</v>
      </c>
      <c r="P9" s="701">
        <v>148</v>
      </c>
      <c r="Q9" s="701">
        <v>173</v>
      </c>
      <c r="R9" s="711">
        <v>142</v>
      </c>
      <c r="S9" s="710">
        <v>151</v>
      </c>
      <c r="T9" s="701">
        <v>139</v>
      </c>
      <c r="U9" s="701">
        <v>133</v>
      </c>
      <c r="V9" s="711">
        <v>138</v>
      </c>
      <c r="W9" s="710">
        <v>120</v>
      </c>
      <c r="X9" s="701">
        <v>129</v>
      </c>
      <c r="Y9" s="701">
        <v>101</v>
      </c>
      <c r="Z9" s="711">
        <v>128</v>
      </c>
      <c r="AA9" s="710">
        <v>138</v>
      </c>
      <c r="AB9" s="701">
        <v>157</v>
      </c>
      <c r="AC9" s="701">
        <v>149</v>
      </c>
      <c r="AD9" s="711">
        <v>124</v>
      </c>
      <c r="AE9" s="710">
        <v>168</v>
      </c>
      <c r="AF9" s="701">
        <v>104</v>
      </c>
      <c r="AG9" s="701">
        <v>147</v>
      </c>
      <c r="AH9" s="711">
        <v>156</v>
      </c>
      <c r="AI9" s="720">
        <v>138</v>
      </c>
      <c r="AJ9" s="704">
        <v>157</v>
      </c>
      <c r="AK9" s="704">
        <v>121</v>
      </c>
      <c r="AL9" s="721">
        <v>158</v>
      </c>
      <c r="AM9" s="710">
        <v>145</v>
      </c>
      <c r="AN9" s="701">
        <v>179</v>
      </c>
      <c r="AO9" s="701">
        <v>147</v>
      </c>
      <c r="AP9" s="711">
        <v>110</v>
      </c>
      <c r="AQ9" s="710">
        <v>106</v>
      </c>
      <c r="AR9" s="701">
        <v>152</v>
      </c>
      <c r="AS9" s="701">
        <v>111</v>
      </c>
      <c r="AT9" s="711">
        <v>121</v>
      </c>
      <c r="AU9" s="730">
        <f t="shared" si="0"/>
        <v>181</v>
      </c>
      <c r="AV9" s="731">
        <f t="shared" si="1"/>
        <v>93</v>
      </c>
    </row>
    <row r="10" spans="2:48" x14ac:dyDescent="0.2">
      <c r="B10" s="723" t="s">
        <v>78</v>
      </c>
      <c r="C10" s="710">
        <v>167</v>
      </c>
      <c r="D10" s="701">
        <v>153</v>
      </c>
      <c r="E10" s="701">
        <v>165</v>
      </c>
      <c r="F10" s="711">
        <v>158</v>
      </c>
      <c r="G10" s="710">
        <v>158</v>
      </c>
      <c r="H10" s="701">
        <v>154</v>
      </c>
      <c r="I10" s="701">
        <v>219</v>
      </c>
      <c r="J10" s="711">
        <v>151</v>
      </c>
      <c r="K10" s="710">
        <v>190</v>
      </c>
      <c r="L10" s="701">
        <v>160</v>
      </c>
      <c r="M10" s="701">
        <v>158</v>
      </c>
      <c r="N10" s="711">
        <v>167</v>
      </c>
      <c r="O10" s="710">
        <v>139</v>
      </c>
      <c r="P10" s="701">
        <v>201</v>
      </c>
      <c r="Q10" s="701">
        <v>179</v>
      </c>
      <c r="R10" s="711">
        <v>197</v>
      </c>
      <c r="S10" s="710">
        <v>151</v>
      </c>
      <c r="T10" s="701">
        <v>176</v>
      </c>
      <c r="U10" s="701">
        <v>185</v>
      </c>
      <c r="V10" s="711">
        <v>140</v>
      </c>
      <c r="W10" s="710">
        <v>190</v>
      </c>
      <c r="X10" s="701">
        <v>202</v>
      </c>
      <c r="Y10" s="701">
        <v>184</v>
      </c>
      <c r="Z10" s="711">
        <v>144</v>
      </c>
      <c r="AA10" s="710">
        <v>160</v>
      </c>
      <c r="AB10" s="701">
        <v>144</v>
      </c>
      <c r="AC10" s="701">
        <v>219</v>
      </c>
      <c r="AD10" s="711">
        <v>198</v>
      </c>
      <c r="AE10" s="712"/>
      <c r="AF10" s="703"/>
      <c r="AG10" s="703"/>
      <c r="AH10" s="713"/>
      <c r="AI10" s="720">
        <v>158</v>
      </c>
      <c r="AJ10" s="704">
        <v>169</v>
      </c>
      <c r="AK10" s="704">
        <v>147</v>
      </c>
      <c r="AL10" s="721">
        <v>168</v>
      </c>
      <c r="AM10" s="710">
        <v>212</v>
      </c>
      <c r="AN10" s="701">
        <v>174</v>
      </c>
      <c r="AO10" s="701">
        <v>168</v>
      </c>
      <c r="AP10" s="711">
        <v>170</v>
      </c>
      <c r="AQ10" s="710">
        <v>158</v>
      </c>
      <c r="AR10" s="701">
        <v>148</v>
      </c>
      <c r="AS10" s="701">
        <v>183</v>
      </c>
      <c r="AT10" s="711">
        <v>215</v>
      </c>
      <c r="AU10" s="730">
        <f t="shared" si="0"/>
        <v>219</v>
      </c>
      <c r="AV10" s="731">
        <f t="shared" si="1"/>
        <v>139</v>
      </c>
    </row>
    <row r="11" spans="2:48" x14ac:dyDescent="0.2">
      <c r="B11" s="723" t="s">
        <v>17</v>
      </c>
      <c r="C11" s="710">
        <v>148</v>
      </c>
      <c r="D11" s="701">
        <v>165</v>
      </c>
      <c r="E11" s="701">
        <v>205</v>
      </c>
      <c r="F11" s="711">
        <v>129</v>
      </c>
      <c r="G11" s="710">
        <v>177</v>
      </c>
      <c r="H11" s="701">
        <v>219</v>
      </c>
      <c r="I11" s="701">
        <v>168</v>
      </c>
      <c r="J11" s="711">
        <v>167</v>
      </c>
      <c r="K11" s="710">
        <v>184</v>
      </c>
      <c r="L11" s="701">
        <v>185</v>
      </c>
      <c r="M11" s="701">
        <v>177</v>
      </c>
      <c r="N11" s="711">
        <v>163</v>
      </c>
      <c r="O11" s="710">
        <v>188</v>
      </c>
      <c r="P11" s="701">
        <v>192</v>
      </c>
      <c r="Q11" s="701">
        <v>153</v>
      </c>
      <c r="R11" s="711">
        <v>169</v>
      </c>
      <c r="S11" s="710">
        <v>178</v>
      </c>
      <c r="T11" s="701">
        <v>153</v>
      </c>
      <c r="U11" s="701">
        <v>156</v>
      </c>
      <c r="V11" s="711">
        <v>200</v>
      </c>
      <c r="W11" s="710">
        <v>201</v>
      </c>
      <c r="X11" s="701">
        <v>159</v>
      </c>
      <c r="Y11" s="701">
        <v>184</v>
      </c>
      <c r="Z11" s="711">
        <v>203</v>
      </c>
      <c r="AA11" s="791">
        <v>157</v>
      </c>
      <c r="AB11" s="842">
        <v>191</v>
      </c>
      <c r="AC11" s="842">
        <v>191</v>
      </c>
      <c r="AD11" s="843">
        <v>123</v>
      </c>
      <c r="AE11" s="710">
        <v>167</v>
      </c>
      <c r="AF11" s="701">
        <v>222</v>
      </c>
      <c r="AG11" s="701">
        <v>179</v>
      </c>
      <c r="AH11" s="711">
        <v>165</v>
      </c>
      <c r="AI11" s="720">
        <v>168</v>
      </c>
      <c r="AJ11" s="704">
        <v>203</v>
      </c>
      <c r="AK11" s="704">
        <v>159</v>
      </c>
      <c r="AL11" s="721">
        <v>204</v>
      </c>
      <c r="AM11" s="712"/>
      <c r="AN11" s="703"/>
      <c r="AO11" s="703"/>
      <c r="AP11" s="713"/>
      <c r="AQ11" s="710">
        <v>165</v>
      </c>
      <c r="AR11" s="701">
        <v>221</v>
      </c>
      <c r="AS11" s="701">
        <v>144</v>
      </c>
      <c r="AT11" s="711">
        <v>209</v>
      </c>
      <c r="AU11" s="730">
        <f t="shared" si="0"/>
        <v>222</v>
      </c>
      <c r="AV11" s="731">
        <f t="shared" si="1"/>
        <v>123</v>
      </c>
    </row>
    <row r="12" spans="2:48" x14ac:dyDescent="0.2">
      <c r="B12" s="735" t="s">
        <v>39</v>
      </c>
      <c r="C12" s="710">
        <v>196</v>
      </c>
      <c r="D12" s="701">
        <v>204</v>
      </c>
      <c r="E12" s="701">
        <v>143</v>
      </c>
      <c r="F12" s="711">
        <v>170</v>
      </c>
      <c r="G12" s="710">
        <v>163</v>
      </c>
      <c r="H12" s="701">
        <v>168</v>
      </c>
      <c r="I12" s="701">
        <v>163</v>
      </c>
      <c r="J12" s="711">
        <v>182</v>
      </c>
      <c r="K12" s="710">
        <v>210</v>
      </c>
      <c r="L12" s="701">
        <v>171</v>
      </c>
      <c r="M12" s="701">
        <v>203</v>
      </c>
      <c r="N12" s="711">
        <v>209</v>
      </c>
      <c r="O12" s="710">
        <v>145</v>
      </c>
      <c r="P12" s="701">
        <v>248</v>
      </c>
      <c r="Q12" s="701">
        <v>213</v>
      </c>
      <c r="R12" s="711">
        <v>190</v>
      </c>
      <c r="S12" s="710">
        <v>181</v>
      </c>
      <c r="T12" s="701">
        <v>199</v>
      </c>
      <c r="U12" s="701">
        <v>178</v>
      </c>
      <c r="V12" s="711">
        <v>194</v>
      </c>
      <c r="W12" s="710">
        <v>189</v>
      </c>
      <c r="X12" s="701">
        <v>210</v>
      </c>
      <c r="Y12" s="701">
        <v>193</v>
      </c>
      <c r="Z12" s="711">
        <v>195</v>
      </c>
      <c r="AA12" s="791">
        <v>181</v>
      </c>
      <c r="AB12" s="842">
        <v>175</v>
      </c>
      <c r="AC12" s="842">
        <v>134</v>
      </c>
      <c r="AD12" s="843">
        <v>224</v>
      </c>
      <c r="AE12" s="710">
        <v>195</v>
      </c>
      <c r="AF12" s="701">
        <v>193</v>
      </c>
      <c r="AG12" s="701">
        <v>214</v>
      </c>
      <c r="AH12" s="711">
        <v>199</v>
      </c>
      <c r="AI12" s="712"/>
      <c r="AJ12" s="703"/>
      <c r="AK12" s="703"/>
      <c r="AL12" s="713"/>
      <c r="AM12" s="712"/>
      <c r="AN12" s="703"/>
      <c r="AO12" s="703"/>
      <c r="AP12" s="713"/>
      <c r="AQ12" s="710">
        <v>166</v>
      </c>
      <c r="AR12" s="701">
        <v>169</v>
      </c>
      <c r="AS12" s="701">
        <v>190</v>
      </c>
      <c r="AT12" s="711">
        <v>160</v>
      </c>
      <c r="AU12" s="738">
        <f t="shared" si="0"/>
        <v>248</v>
      </c>
      <c r="AV12" s="731">
        <f t="shared" si="1"/>
        <v>134</v>
      </c>
    </row>
    <row r="13" spans="2:48" x14ac:dyDescent="0.2">
      <c r="B13" s="723" t="s">
        <v>132</v>
      </c>
      <c r="C13" s="710">
        <v>171</v>
      </c>
      <c r="D13" s="701">
        <v>170</v>
      </c>
      <c r="E13" s="701">
        <v>128</v>
      </c>
      <c r="F13" s="711">
        <v>130</v>
      </c>
      <c r="G13" s="710">
        <v>132</v>
      </c>
      <c r="H13" s="701">
        <v>144</v>
      </c>
      <c r="I13" s="701">
        <v>161</v>
      </c>
      <c r="J13" s="711">
        <v>154</v>
      </c>
      <c r="K13" s="710">
        <v>177</v>
      </c>
      <c r="L13" s="701">
        <v>154</v>
      </c>
      <c r="M13" s="701">
        <v>137</v>
      </c>
      <c r="N13" s="711">
        <v>154</v>
      </c>
      <c r="O13" s="710">
        <v>124</v>
      </c>
      <c r="P13" s="701">
        <v>171</v>
      </c>
      <c r="Q13" s="701">
        <v>180</v>
      </c>
      <c r="R13" s="711">
        <v>140</v>
      </c>
      <c r="S13" s="710">
        <v>143</v>
      </c>
      <c r="T13" s="701">
        <v>212</v>
      </c>
      <c r="U13" s="701">
        <v>151</v>
      </c>
      <c r="V13" s="711">
        <v>155</v>
      </c>
      <c r="W13" s="710">
        <v>219</v>
      </c>
      <c r="X13" s="701">
        <v>178</v>
      </c>
      <c r="Y13" s="701">
        <v>164</v>
      </c>
      <c r="Z13" s="711">
        <v>167</v>
      </c>
      <c r="AA13" s="710">
        <v>137</v>
      </c>
      <c r="AB13" s="701">
        <v>120</v>
      </c>
      <c r="AC13" s="701">
        <v>201</v>
      </c>
      <c r="AD13" s="711">
        <v>167</v>
      </c>
      <c r="AE13" s="712"/>
      <c r="AF13" s="703"/>
      <c r="AG13" s="703"/>
      <c r="AH13" s="713"/>
      <c r="AI13" s="720">
        <v>158</v>
      </c>
      <c r="AJ13" s="704">
        <v>177</v>
      </c>
      <c r="AK13" s="704">
        <v>158</v>
      </c>
      <c r="AL13" s="721">
        <v>165</v>
      </c>
      <c r="AM13" s="710">
        <v>150</v>
      </c>
      <c r="AN13" s="701">
        <v>138</v>
      </c>
      <c r="AO13" s="701">
        <v>166</v>
      </c>
      <c r="AP13" s="711">
        <v>146</v>
      </c>
      <c r="AQ13" s="710">
        <v>126</v>
      </c>
      <c r="AR13" s="701">
        <v>131</v>
      </c>
      <c r="AS13" s="701">
        <v>140</v>
      </c>
      <c r="AT13" s="711">
        <v>172</v>
      </c>
      <c r="AU13" s="730">
        <f t="shared" si="0"/>
        <v>219</v>
      </c>
      <c r="AV13" s="731">
        <f t="shared" si="1"/>
        <v>120</v>
      </c>
    </row>
    <row r="14" spans="2:48" x14ac:dyDescent="0.2">
      <c r="B14" s="724" t="s">
        <v>208</v>
      </c>
      <c r="C14" s="712"/>
      <c r="D14" s="703"/>
      <c r="E14" s="703"/>
      <c r="F14" s="713"/>
      <c r="G14" s="712"/>
      <c r="H14" s="703"/>
      <c r="I14" s="703"/>
      <c r="J14" s="713"/>
      <c r="K14" s="712"/>
      <c r="L14" s="703"/>
      <c r="M14" s="703"/>
      <c r="N14" s="713"/>
      <c r="O14" s="710">
        <v>136</v>
      </c>
      <c r="P14" s="701">
        <v>147</v>
      </c>
      <c r="Q14" s="701">
        <v>165</v>
      </c>
      <c r="R14" s="711">
        <v>132</v>
      </c>
      <c r="S14" s="710">
        <v>159</v>
      </c>
      <c r="T14" s="701">
        <v>102</v>
      </c>
      <c r="U14" s="701">
        <v>155</v>
      </c>
      <c r="V14" s="711">
        <v>135</v>
      </c>
      <c r="W14" s="710">
        <v>135</v>
      </c>
      <c r="X14" s="701">
        <v>127</v>
      </c>
      <c r="Y14" s="701">
        <v>126</v>
      </c>
      <c r="Z14" s="711">
        <v>125</v>
      </c>
      <c r="AA14" s="710">
        <v>132</v>
      </c>
      <c r="AB14" s="701">
        <v>112</v>
      </c>
      <c r="AC14" s="701">
        <v>133</v>
      </c>
      <c r="AD14" s="711">
        <v>92</v>
      </c>
      <c r="AE14" s="712"/>
      <c r="AF14" s="703"/>
      <c r="AG14" s="703"/>
      <c r="AH14" s="713"/>
      <c r="AI14" s="720">
        <v>166</v>
      </c>
      <c r="AJ14" s="704">
        <v>118</v>
      </c>
      <c r="AK14" s="704">
        <v>114</v>
      </c>
      <c r="AL14" s="721">
        <v>124</v>
      </c>
      <c r="AM14" s="710">
        <v>138</v>
      </c>
      <c r="AN14" s="701">
        <v>151</v>
      </c>
      <c r="AO14" s="701">
        <v>130</v>
      </c>
      <c r="AP14" s="711">
        <v>164</v>
      </c>
      <c r="AQ14" s="710">
        <v>174</v>
      </c>
      <c r="AR14" s="701">
        <v>131</v>
      </c>
      <c r="AS14" s="701">
        <v>144</v>
      </c>
      <c r="AT14" s="711">
        <v>165</v>
      </c>
      <c r="AU14" s="730">
        <f t="shared" si="0"/>
        <v>174</v>
      </c>
      <c r="AV14" s="731">
        <f t="shared" si="1"/>
        <v>92</v>
      </c>
    </row>
    <row r="15" spans="2:48" ht="13.5" customHeight="1" x14ac:dyDescent="0.2">
      <c r="B15" s="737" t="s">
        <v>50</v>
      </c>
      <c r="C15" s="710">
        <v>172</v>
      </c>
      <c r="D15" s="701">
        <v>170</v>
      </c>
      <c r="E15" s="701">
        <v>152</v>
      </c>
      <c r="F15" s="711">
        <v>146</v>
      </c>
      <c r="G15" s="710">
        <v>110</v>
      </c>
      <c r="H15" s="701">
        <v>173</v>
      </c>
      <c r="I15" s="701">
        <v>179</v>
      </c>
      <c r="J15" s="711">
        <v>182</v>
      </c>
      <c r="K15" s="710">
        <v>166</v>
      </c>
      <c r="L15" s="701">
        <v>151</v>
      </c>
      <c r="M15" s="701">
        <v>183</v>
      </c>
      <c r="N15" s="711">
        <v>202</v>
      </c>
      <c r="O15" s="710">
        <v>159</v>
      </c>
      <c r="P15" s="701">
        <v>165</v>
      </c>
      <c r="Q15" s="701">
        <v>175</v>
      </c>
      <c r="R15" s="711">
        <v>154</v>
      </c>
      <c r="S15" s="710">
        <v>170</v>
      </c>
      <c r="T15" s="701">
        <v>181</v>
      </c>
      <c r="U15" s="701">
        <v>177</v>
      </c>
      <c r="V15" s="711">
        <v>181</v>
      </c>
      <c r="W15" s="710">
        <v>161</v>
      </c>
      <c r="X15" s="701">
        <v>208</v>
      </c>
      <c r="Y15" s="701">
        <v>183</v>
      </c>
      <c r="Z15" s="711">
        <v>205</v>
      </c>
      <c r="AA15" s="710">
        <v>148</v>
      </c>
      <c r="AB15" s="701">
        <v>157</v>
      </c>
      <c r="AC15" s="701">
        <v>191</v>
      </c>
      <c r="AD15" s="711">
        <v>146</v>
      </c>
      <c r="AE15" s="710">
        <v>180</v>
      </c>
      <c r="AF15" s="701">
        <v>157</v>
      </c>
      <c r="AG15" s="701">
        <v>151</v>
      </c>
      <c r="AH15" s="711">
        <v>175</v>
      </c>
      <c r="AI15" s="720">
        <v>200</v>
      </c>
      <c r="AJ15" s="704">
        <v>236</v>
      </c>
      <c r="AK15" s="704">
        <v>168</v>
      </c>
      <c r="AL15" s="721">
        <v>199</v>
      </c>
      <c r="AM15" s="710">
        <v>179</v>
      </c>
      <c r="AN15" s="701">
        <v>149</v>
      </c>
      <c r="AO15" s="701">
        <v>145</v>
      </c>
      <c r="AP15" s="711">
        <v>235</v>
      </c>
      <c r="AQ15" s="710">
        <v>244</v>
      </c>
      <c r="AR15" s="701">
        <v>212</v>
      </c>
      <c r="AS15" s="701">
        <v>207</v>
      </c>
      <c r="AT15" s="711">
        <v>166</v>
      </c>
      <c r="AU15" s="730">
        <f t="shared" si="0"/>
        <v>244</v>
      </c>
      <c r="AV15" s="731">
        <f t="shared" si="1"/>
        <v>110</v>
      </c>
    </row>
    <row r="16" spans="2:48" x14ac:dyDescent="0.2">
      <c r="B16" s="723" t="s">
        <v>15</v>
      </c>
      <c r="C16" s="712"/>
      <c r="D16" s="703"/>
      <c r="E16" s="703"/>
      <c r="F16" s="713"/>
      <c r="G16" s="710">
        <v>134</v>
      </c>
      <c r="H16" s="701">
        <v>150</v>
      </c>
      <c r="I16" s="701">
        <v>133</v>
      </c>
      <c r="J16" s="711">
        <v>166</v>
      </c>
      <c r="K16" s="710">
        <v>191</v>
      </c>
      <c r="L16" s="701">
        <v>163</v>
      </c>
      <c r="M16" s="701">
        <v>135</v>
      </c>
      <c r="N16" s="711">
        <v>208</v>
      </c>
      <c r="O16" s="710">
        <v>210</v>
      </c>
      <c r="P16" s="701">
        <v>188</v>
      </c>
      <c r="Q16" s="701">
        <v>159</v>
      </c>
      <c r="R16" s="711">
        <v>166</v>
      </c>
      <c r="S16" s="710">
        <v>188</v>
      </c>
      <c r="T16" s="701">
        <v>114</v>
      </c>
      <c r="U16" s="701">
        <v>137</v>
      </c>
      <c r="V16" s="711">
        <v>145</v>
      </c>
      <c r="W16" s="710">
        <v>164</v>
      </c>
      <c r="X16" s="701">
        <v>173</v>
      </c>
      <c r="Y16" s="701">
        <v>148</v>
      </c>
      <c r="Z16" s="711">
        <v>161</v>
      </c>
      <c r="AA16" s="710">
        <v>181</v>
      </c>
      <c r="AB16" s="701">
        <v>165</v>
      </c>
      <c r="AC16" s="701">
        <v>191</v>
      </c>
      <c r="AD16" s="711">
        <v>190</v>
      </c>
      <c r="AE16" s="710">
        <v>116</v>
      </c>
      <c r="AF16" s="701">
        <v>107</v>
      </c>
      <c r="AG16" s="701">
        <v>156</v>
      </c>
      <c r="AH16" s="711">
        <v>173</v>
      </c>
      <c r="AI16" s="720">
        <v>168</v>
      </c>
      <c r="AJ16" s="704">
        <v>200</v>
      </c>
      <c r="AK16" s="704">
        <v>184</v>
      </c>
      <c r="AL16" s="721">
        <v>201</v>
      </c>
      <c r="AM16" s="710">
        <v>201</v>
      </c>
      <c r="AN16" s="701">
        <v>153</v>
      </c>
      <c r="AO16" s="701">
        <v>157</v>
      </c>
      <c r="AP16" s="711">
        <v>168</v>
      </c>
      <c r="AQ16" s="710">
        <v>170</v>
      </c>
      <c r="AR16" s="701">
        <v>171</v>
      </c>
      <c r="AS16" s="701">
        <v>158</v>
      </c>
      <c r="AT16" s="711">
        <v>202</v>
      </c>
      <c r="AU16" s="730">
        <f t="shared" si="0"/>
        <v>210</v>
      </c>
      <c r="AV16" s="731">
        <f t="shared" si="1"/>
        <v>107</v>
      </c>
    </row>
    <row r="17" spans="2:48" x14ac:dyDescent="0.2">
      <c r="B17" s="725" t="s">
        <v>48</v>
      </c>
      <c r="C17" s="712"/>
      <c r="D17" s="703"/>
      <c r="E17" s="703"/>
      <c r="F17" s="713"/>
      <c r="G17" s="710">
        <v>148</v>
      </c>
      <c r="H17" s="701">
        <v>137</v>
      </c>
      <c r="I17" s="701">
        <v>137</v>
      </c>
      <c r="J17" s="711">
        <v>156</v>
      </c>
      <c r="K17" s="712"/>
      <c r="L17" s="703"/>
      <c r="M17" s="703"/>
      <c r="N17" s="713"/>
      <c r="O17" s="710">
        <v>127</v>
      </c>
      <c r="P17" s="701">
        <v>187</v>
      </c>
      <c r="Q17" s="701">
        <v>187</v>
      </c>
      <c r="R17" s="711">
        <v>160</v>
      </c>
      <c r="S17" s="710">
        <v>191</v>
      </c>
      <c r="T17" s="701">
        <v>147</v>
      </c>
      <c r="U17" s="701">
        <v>179</v>
      </c>
      <c r="V17" s="711">
        <v>179</v>
      </c>
      <c r="W17" s="710">
        <v>155</v>
      </c>
      <c r="X17" s="701">
        <v>177</v>
      </c>
      <c r="Y17" s="701">
        <v>165</v>
      </c>
      <c r="Z17" s="711">
        <v>166</v>
      </c>
      <c r="AA17" s="791">
        <v>181</v>
      </c>
      <c r="AB17" s="842">
        <v>181</v>
      </c>
      <c r="AC17" s="842">
        <v>167</v>
      </c>
      <c r="AD17" s="843">
        <v>180</v>
      </c>
      <c r="AE17" s="712"/>
      <c r="AF17" s="703"/>
      <c r="AG17" s="703"/>
      <c r="AH17" s="713"/>
      <c r="AI17" s="720">
        <v>154</v>
      </c>
      <c r="AJ17" s="704">
        <v>151</v>
      </c>
      <c r="AK17" s="704">
        <v>151</v>
      </c>
      <c r="AL17" s="721">
        <v>157</v>
      </c>
      <c r="AM17" s="712"/>
      <c r="AN17" s="703"/>
      <c r="AO17" s="703"/>
      <c r="AP17" s="713"/>
      <c r="AQ17" s="710">
        <v>176</v>
      </c>
      <c r="AR17" s="701">
        <v>157</v>
      </c>
      <c r="AS17" s="701">
        <v>170</v>
      </c>
      <c r="AT17" s="711">
        <v>163</v>
      </c>
      <c r="AU17" s="730">
        <f t="shared" si="0"/>
        <v>191</v>
      </c>
      <c r="AV17" s="731">
        <f t="shared" si="1"/>
        <v>127</v>
      </c>
    </row>
    <row r="18" spans="2:48" x14ac:dyDescent="0.2">
      <c r="B18" s="726" t="s">
        <v>75</v>
      </c>
      <c r="C18" s="712"/>
      <c r="D18" s="703"/>
      <c r="E18" s="703"/>
      <c r="F18" s="713"/>
      <c r="G18" s="710">
        <v>159</v>
      </c>
      <c r="H18" s="701">
        <v>170</v>
      </c>
      <c r="I18" s="701">
        <v>186</v>
      </c>
      <c r="J18" s="711">
        <v>129</v>
      </c>
      <c r="K18" s="710">
        <v>155</v>
      </c>
      <c r="L18" s="701">
        <v>159</v>
      </c>
      <c r="M18" s="701">
        <v>189</v>
      </c>
      <c r="N18" s="711">
        <v>136</v>
      </c>
      <c r="O18" s="712"/>
      <c r="P18" s="703"/>
      <c r="Q18" s="703"/>
      <c r="R18" s="713"/>
      <c r="S18" s="712"/>
      <c r="T18" s="703"/>
      <c r="U18" s="703"/>
      <c r="V18" s="713"/>
      <c r="W18" s="712"/>
      <c r="X18" s="703"/>
      <c r="Y18" s="703"/>
      <c r="Z18" s="713"/>
      <c r="AA18" s="791">
        <v>164</v>
      </c>
      <c r="AB18" s="842">
        <v>150</v>
      </c>
      <c r="AC18" s="842">
        <v>165</v>
      </c>
      <c r="AD18" s="843">
        <v>162</v>
      </c>
      <c r="AE18" s="712"/>
      <c r="AF18" s="703"/>
      <c r="AG18" s="703"/>
      <c r="AH18" s="713"/>
      <c r="AI18" s="712"/>
      <c r="AJ18" s="703"/>
      <c r="AK18" s="703"/>
      <c r="AL18" s="713"/>
      <c r="AM18" s="712"/>
      <c r="AN18" s="703"/>
      <c r="AO18" s="703"/>
      <c r="AP18" s="713"/>
      <c r="AQ18" s="710">
        <v>151</v>
      </c>
      <c r="AR18" s="701">
        <v>195</v>
      </c>
      <c r="AS18" s="701">
        <v>188</v>
      </c>
      <c r="AT18" s="711">
        <v>174</v>
      </c>
      <c r="AU18" s="730">
        <f t="shared" si="0"/>
        <v>195</v>
      </c>
      <c r="AV18" s="731">
        <f t="shared" si="1"/>
        <v>129</v>
      </c>
    </row>
    <row r="19" spans="2:48" x14ac:dyDescent="0.2">
      <c r="B19" s="726" t="s">
        <v>134</v>
      </c>
      <c r="C19" s="710">
        <v>151</v>
      </c>
      <c r="D19" s="701">
        <v>145</v>
      </c>
      <c r="E19" s="701">
        <v>129</v>
      </c>
      <c r="F19" s="711">
        <v>153</v>
      </c>
      <c r="G19" s="710">
        <v>134</v>
      </c>
      <c r="H19" s="701">
        <v>133</v>
      </c>
      <c r="I19" s="701">
        <v>120</v>
      </c>
      <c r="J19" s="711">
        <v>126</v>
      </c>
      <c r="K19" s="710">
        <v>104</v>
      </c>
      <c r="L19" s="701">
        <v>169</v>
      </c>
      <c r="M19" s="701">
        <v>148</v>
      </c>
      <c r="N19" s="711">
        <v>104</v>
      </c>
      <c r="O19" s="712"/>
      <c r="P19" s="703"/>
      <c r="Q19" s="703"/>
      <c r="R19" s="713"/>
      <c r="S19" s="712"/>
      <c r="T19" s="703"/>
      <c r="U19" s="703"/>
      <c r="V19" s="713"/>
      <c r="W19" s="712"/>
      <c r="X19" s="703"/>
      <c r="Y19" s="703"/>
      <c r="Z19" s="713"/>
      <c r="AA19" s="712"/>
      <c r="AB19" s="703"/>
      <c r="AC19" s="703"/>
      <c r="AD19" s="713"/>
      <c r="AE19" s="712"/>
      <c r="AF19" s="703"/>
      <c r="AG19" s="703"/>
      <c r="AH19" s="713"/>
      <c r="AI19" s="712"/>
      <c r="AJ19" s="703"/>
      <c r="AK19" s="703"/>
      <c r="AL19" s="713"/>
      <c r="AM19" s="712"/>
      <c r="AN19" s="703"/>
      <c r="AO19" s="703"/>
      <c r="AP19" s="713"/>
      <c r="AQ19" s="712"/>
      <c r="AR19" s="703"/>
      <c r="AS19" s="703"/>
      <c r="AT19" s="713"/>
      <c r="AU19" s="730">
        <f t="shared" si="0"/>
        <v>169</v>
      </c>
      <c r="AV19" s="731">
        <f t="shared" si="1"/>
        <v>104</v>
      </c>
    </row>
    <row r="20" spans="2:48" x14ac:dyDescent="0.2">
      <c r="B20" s="726" t="s">
        <v>207</v>
      </c>
      <c r="C20" s="712"/>
      <c r="D20" s="703"/>
      <c r="E20" s="703"/>
      <c r="F20" s="713"/>
      <c r="G20" s="712"/>
      <c r="H20" s="703"/>
      <c r="I20" s="703"/>
      <c r="J20" s="713"/>
      <c r="K20" s="710">
        <v>90</v>
      </c>
      <c r="L20" s="701">
        <v>125</v>
      </c>
      <c r="M20" s="701">
        <v>145</v>
      </c>
      <c r="N20" s="711">
        <v>150</v>
      </c>
      <c r="O20" s="712"/>
      <c r="P20" s="703"/>
      <c r="Q20" s="703"/>
      <c r="R20" s="713"/>
      <c r="S20" s="712"/>
      <c r="T20" s="703"/>
      <c r="U20" s="703"/>
      <c r="V20" s="713"/>
      <c r="W20" s="712"/>
      <c r="X20" s="703"/>
      <c r="Y20" s="703"/>
      <c r="Z20" s="713"/>
      <c r="AA20" s="712"/>
      <c r="AB20" s="703"/>
      <c r="AC20" s="703"/>
      <c r="AD20" s="713"/>
      <c r="AE20" s="710">
        <v>164</v>
      </c>
      <c r="AF20" s="701">
        <v>167</v>
      </c>
      <c r="AG20" s="701">
        <v>135</v>
      </c>
      <c r="AH20" s="711">
        <v>114</v>
      </c>
      <c r="AI20" s="712"/>
      <c r="AJ20" s="703"/>
      <c r="AK20" s="703"/>
      <c r="AL20" s="713"/>
      <c r="AM20" s="712"/>
      <c r="AN20" s="703"/>
      <c r="AO20" s="703"/>
      <c r="AP20" s="713"/>
      <c r="AQ20" s="712"/>
      <c r="AR20" s="703"/>
      <c r="AS20" s="703"/>
      <c r="AT20" s="713"/>
      <c r="AU20" s="730">
        <f t="shared" si="0"/>
        <v>167</v>
      </c>
      <c r="AV20" s="731">
        <f t="shared" si="1"/>
        <v>90</v>
      </c>
    </row>
    <row r="21" spans="2:48" x14ac:dyDescent="0.2">
      <c r="B21" s="726" t="s">
        <v>149</v>
      </c>
      <c r="C21" s="712"/>
      <c r="D21" s="703"/>
      <c r="E21" s="703"/>
      <c r="F21" s="713"/>
      <c r="G21" s="710">
        <v>127</v>
      </c>
      <c r="H21" s="701">
        <v>113</v>
      </c>
      <c r="I21" s="701">
        <v>147</v>
      </c>
      <c r="J21" s="711">
        <v>148</v>
      </c>
      <c r="K21" s="712"/>
      <c r="L21" s="703"/>
      <c r="M21" s="703"/>
      <c r="N21" s="713"/>
      <c r="O21" s="712"/>
      <c r="P21" s="703"/>
      <c r="Q21" s="703"/>
      <c r="R21" s="713"/>
      <c r="S21" s="712"/>
      <c r="T21" s="703"/>
      <c r="U21" s="703"/>
      <c r="V21" s="713"/>
      <c r="W21" s="712"/>
      <c r="X21" s="703"/>
      <c r="Y21" s="703"/>
      <c r="Z21" s="713"/>
      <c r="AA21" s="712"/>
      <c r="AB21" s="703"/>
      <c r="AC21" s="703"/>
      <c r="AD21" s="713"/>
      <c r="AE21" s="712"/>
      <c r="AF21" s="703"/>
      <c r="AG21" s="703"/>
      <c r="AH21" s="713"/>
      <c r="AI21" s="712"/>
      <c r="AJ21" s="703"/>
      <c r="AK21" s="703"/>
      <c r="AL21" s="713"/>
      <c r="AM21" s="712"/>
      <c r="AN21" s="703"/>
      <c r="AO21" s="703"/>
      <c r="AP21" s="713"/>
      <c r="AQ21" s="712"/>
      <c r="AR21" s="703"/>
      <c r="AS21" s="703"/>
      <c r="AT21" s="713"/>
      <c r="AU21" s="730">
        <f t="shared" si="0"/>
        <v>148</v>
      </c>
      <c r="AV21" s="731">
        <f t="shared" si="1"/>
        <v>113</v>
      </c>
    </row>
    <row r="22" spans="2:48" ht="15" thickBot="1" x14ac:dyDescent="0.25">
      <c r="B22" s="727" t="s">
        <v>206</v>
      </c>
      <c r="C22" s="714"/>
      <c r="D22" s="715"/>
      <c r="E22" s="715"/>
      <c r="F22" s="716"/>
      <c r="G22" s="714"/>
      <c r="H22" s="715"/>
      <c r="I22" s="715"/>
      <c r="J22" s="716"/>
      <c r="K22" s="717">
        <v>160</v>
      </c>
      <c r="L22" s="718">
        <v>131</v>
      </c>
      <c r="M22" s="718">
        <v>138</v>
      </c>
      <c r="N22" s="719">
        <v>117</v>
      </c>
      <c r="O22" s="714"/>
      <c r="P22" s="715"/>
      <c r="Q22" s="715"/>
      <c r="R22" s="716"/>
      <c r="S22" s="714"/>
      <c r="T22" s="715"/>
      <c r="U22" s="715"/>
      <c r="V22" s="716"/>
      <c r="W22" s="714"/>
      <c r="X22" s="715"/>
      <c r="Y22" s="715"/>
      <c r="Z22" s="716"/>
      <c r="AA22" s="714"/>
      <c r="AB22" s="715"/>
      <c r="AC22" s="715"/>
      <c r="AD22" s="716"/>
      <c r="AE22" s="714"/>
      <c r="AF22" s="715"/>
      <c r="AG22" s="715"/>
      <c r="AH22" s="716"/>
      <c r="AI22" s="714"/>
      <c r="AJ22" s="715"/>
      <c r="AK22" s="715"/>
      <c r="AL22" s="716"/>
      <c r="AM22" s="714"/>
      <c r="AN22" s="715"/>
      <c r="AO22" s="715"/>
      <c r="AP22" s="716"/>
      <c r="AQ22" s="714"/>
      <c r="AR22" s="715"/>
      <c r="AS22" s="715"/>
      <c r="AT22" s="716"/>
      <c r="AU22" s="732">
        <f t="shared" si="0"/>
        <v>160</v>
      </c>
      <c r="AV22" s="733">
        <f t="shared" si="1"/>
        <v>117</v>
      </c>
    </row>
    <row r="23" spans="2:48" ht="15" thickBot="1" x14ac:dyDescent="0.25"/>
    <row r="24" spans="2:48" ht="15.75" thickBot="1" x14ac:dyDescent="0.25">
      <c r="B24" s="700" t="s">
        <v>5</v>
      </c>
      <c r="C24" s="1470" t="s">
        <v>211</v>
      </c>
      <c r="D24" s="1468"/>
      <c r="E24" s="1468"/>
      <c r="F24" s="1471"/>
      <c r="G24" s="1467" t="s">
        <v>51</v>
      </c>
      <c r="H24" s="1468"/>
      <c r="I24" s="1468"/>
      <c r="J24" s="1469"/>
      <c r="K24" s="1470" t="s">
        <v>212</v>
      </c>
      <c r="L24" s="1468"/>
      <c r="M24" s="1468"/>
      <c r="N24" s="1471"/>
      <c r="O24" s="1467" t="s">
        <v>213</v>
      </c>
      <c r="P24" s="1468"/>
      <c r="Q24" s="1468"/>
      <c r="R24" s="1469"/>
      <c r="S24" s="1470" t="s">
        <v>24</v>
      </c>
      <c r="T24" s="1468"/>
      <c r="U24" s="1468"/>
      <c r="V24" s="1471"/>
      <c r="W24" s="1467" t="s">
        <v>214</v>
      </c>
      <c r="X24" s="1468"/>
      <c r="Y24" s="1468"/>
      <c r="Z24" s="1469"/>
      <c r="AA24" s="1470" t="s">
        <v>215</v>
      </c>
      <c r="AB24" s="1468"/>
      <c r="AC24" s="1468"/>
      <c r="AD24" s="1471"/>
      <c r="AE24" s="1467" t="s">
        <v>216</v>
      </c>
      <c r="AF24" s="1468"/>
      <c r="AG24" s="1468"/>
      <c r="AH24" s="1469"/>
      <c r="AI24" s="1470" t="s">
        <v>217</v>
      </c>
      <c r="AJ24" s="1468"/>
      <c r="AK24" s="1468"/>
      <c r="AL24" s="1471"/>
      <c r="AM24" s="1467" t="s">
        <v>218</v>
      </c>
      <c r="AN24" s="1468"/>
      <c r="AO24" s="1468"/>
      <c r="AP24" s="1469"/>
      <c r="AQ24" s="1470" t="s">
        <v>219</v>
      </c>
      <c r="AR24" s="1468"/>
      <c r="AS24" s="1468"/>
      <c r="AT24" s="1469"/>
      <c r="AU24" s="728" t="s">
        <v>220</v>
      </c>
      <c r="AV24" s="729" t="s">
        <v>221</v>
      </c>
    </row>
    <row r="25" spans="2:48" x14ac:dyDescent="0.2">
      <c r="B25" s="820" t="s">
        <v>53</v>
      </c>
      <c r="C25" s="821">
        <v>131</v>
      </c>
      <c r="D25" s="822">
        <v>180</v>
      </c>
      <c r="E25" s="822">
        <v>127</v>
      </c>
      <c r="F25" s="823">
        <v>140</v>
      </c>
      <c r="G25" s="824">
        <v>141</v>
      </c>
      <c r="H25" s="822">
        <v>155</v>
      </c>
      <c r="I25" s="822">
        <v>154</v>
      </c>
      <c r="J25" s="825">
        <v>140</v>
      </c>
      <c r="K25" s="821">
        <v>177</v>
      </c>
      <c r="L25" s="822">
        <v>141</v>
      </c>
      <c r="M25" s="822">
        <v>151</v>
      </c>
      <c r="N25" s="823">
        <v>138</v>
      </c>
      <c r="O25" s="824">
        <v>156</v>
      </c>
      <c r="P25" s="822">
        <v>142</v>
      </c>
      <c r="Q25" s="822">
        <v>147</v>
      </c>
      <c r="R25" s="825">
        <v>113</v>
      </c>
      <c r="S25" s="821">
        <v>176</v>
      </c>
      <c r="T25" s="822">
        <v>157</v>
      </c>
      <c r="U25" s="822">
        <v>235</v>
      </c>
      <c r="V25" s="823">
        <v>140</v>
      </c>
      <c r="W25" s="824">
        <v>137</v>
      </c>
      <c r="X25" s="822">
        <v>136</v>
      </c>
      <c r="Y25" s="822">
        <v>136</v>
      </c>
      <c r="Z25" s="825">
        <v>144</v>
      </c>
      <c r="AA25" s="821">
        <v>131</v>
      </c>
      <c r="AB25" s="822">
        <v>155</v>
      </c>
      <c r="AC25" s="822">
        <v>150</v>
      </c>
      <c r="AD25" s="823">
        <v>150</v>
      </c>
      <c r="AE25" s="824">
        <v>168</v>
      </c>
      <c r="AF25" s="822">
        <v>138</v>
      </c>
      <c r="AG25" s="822">
        <v>129</v>
      </c>
      <c r="AH25" s="825">
        <v>154</v>
      </c>
      <c r="AI25" s="821">
        <v>146</v>
      </c>
      <c r="AJ25" s="822">
        <v>119</v>
      </c>
      <c r="AK25" s="822">
        <v>148</v>
      </c>
      <c r="AL25" s="823">
        <v>151</v>
      </c>
      <c r="AM25" s="824">
        <v>160</v>
      </c>
      <c r="AN25" s="822">
        <v>126</v>
      </c>
      <c r="AO25" s="822">
        <v>131</v>
      </c>
      <c r="AP25" s="825">
        <v>137</v>
      </c>
      <c r="AQ25" s="821"/>
      <c r="AR25" s="822"/>
      <c r="AS25" s="822"/>
      <c r="AT25" s="825"/>
      <c r="AU25" s="738">
        <f t="shared" ref="AU25:AU31" si="2">MAX(C25:AT25)</f>
        <v>235</v>
      </c>
      <c r="AV25" s="731">
        <f t="shared" ref="AV25:AV31" si="3">MIN(C25:AT25)</f>
        <v>113</v>
      </c>
    </row>
    <row r="26" spans="2:48" x14ac:dyDescent="0.2">
      <c r="B26" s="723" t="s">
        <v>131</v>
      </c>
      <c r="C26" s="708">
        <v>139</v>
      </c>
      <c r="D26" s="701">
        <v>131</v>
      </c>
      <c r="E26" s="701">
        <v>102</v>
      </c>
      <c r="F26" s="706">
        <v>117</v>
      </c>
      <c r="G26" s="710">
        <v>91</v>
      </c>
      <c r="H26" s="701">
        <v>106</v>
      </c>
      <c r="I26" s="701">
        <v>93</v>
      </c>
      <c r="J26" s="711">
        <v>139</v>
      </c>
      <c r="K26" s="708">
        <v>138</v>
      </c>
      <c r="L26" s="701">
        <v>117</v>
      </c>
      <c r="M26" s="701">
        <v>124</v>
      </c>
      <c r="N26" s="706">
        <v>111</v>
      </c>
      <c r="O26" s="710">
        <v>141</v>
      </c>
      <c r="P26" s="701">
        <v>164</v>
      </c>
      <c r="Q26" s="701">
        <v>135</v>
      </c>
      <c r="R26" s="711">
        <v>139</v>
      </c>
      <c r="S26" s="708">
        <v>140</v>
      </c>
      <c r="T26" s="701">
        <v>113</v>
      </c>
      <c r="U26" s="701">
        <v>107</v>
      </c>
      <c r="V26" s="706">
        <v>110</v>
      </c>
      <c r="W26" s="712"/>
      <c r="X26" s="703"/>
      <c r="Y26" s="703"/>
      <c r="Z26" s="713"/>
      <c r="AA26" s="709"/>
      <c r="AB26" s="703"/>
      <c r="AC26" s="703"/>
      <c r="AD26" s="707"/>
      <c r="AE26" s="710">
        <v>124</v>
      </c>
      <c r="AF26" s="701">
        <v>182</v>
      </c>
      <c r="AG26" s="701">
        <v>110</v>
      </c>
      <c r="AH26" s="711">
        <v>175</v>
      </c>
      <c r="AI26" s="709"/>
      <c r="AJ26" s="703"/>
      <c r="AK26" s="703"/>
      <c r="AL26" s="707"/>
      <c r="AM26" s="712"/>
      <c r="AN26" s="703"/>
      <c r="AO26" s="703"/>
      <c r="AP26" s="713"/>
      <c r="AQ26" s="709"/>
      <c r="AR26" s="703"/>
      <c r="AS26" s="703"/>
      <c r="AT26" s="703"/>
      <c r="AU26" s="730">
        <f t="shared" si="2"/>
        <v>182</v>
      </c>
      <c r="AV26" s="731">
        <f t="shared" si="3"/>
        <v>91</v>
      </c>
    </row>
    <row r="27" spans="2:48" x14ac:dyDescent="0.2">
      <c r="B27" s="736" t="s">
        <v>14</v>
      </c>
      <c r="C27" s="708">
        <v>168</v>
      </c>
      <c r="D27" s="701">
        <v>117</v>
      </c>
      <c r="E27" s="701">
        <v>181</v>
      </c>
      <c r="F27" s="706">
        <v>144</v>
      </c>
      <c r="G27" s="710">
        <v>133</v>
      </c>
      <c r="H27" s="701">
        <v>129</v>
      </c>
      <c r="I27" s="701">
        <v>120</v>
      </c>
      <c r="J27" s="711">
        <v>220</v>
      </c>
      <c r="K27" s="708">
        <v>139</v>
      </c>
      <c r="L27" s="701">
        <v>211</v>
      </c>
      <c r="M27" s="701">
        <v>133</v>
      </c>
      <c r="N27" s="706">
        <v>143</v>
      </c>
      <c r="O27" s="710">
        <v>121</v>
      </c>
      <c r="P27" s="701">
        <v>155</v>
      </c>
      <c r="Q27" s="701">
        <v>149</v>
      </c>
      <c r="R27" s="711">
        <v>127</v>
      </c>
      <c r="S27" s="708">
        <v>151</v>
      </c>
      <c r="T27" s="701">
        <v>113</v>
      </c>
      <c r="U27" s="701">
        <v>135</v>
      </c>
      <c r="V27" s="706">
        <v>139</v>
      </c>
      <c r="W27" s="710">
        <v>128</v>
      </c>
      <c r="X27" s="701">
        <v>156</v>
      </c>
      <c r="Y27" s="701">
        <v>180</v>
      </c>
      <c r="Z27" s="711">
        <v>153</v>
      </c>
      <c r="AA27" s="708">
        <v>124</v>
      </c>
      <c r="AB27" s="701">
        <v>170</v>
      </c>
      <c r="AC27" s="701">
        <v>200</v>
      </c>
      <c r="AD27" s="706">
        <v>154</v>
      </c>
      <c r="AE27" s="710">
        <v>123</v>
      </c>
      <c r="AF27" s="701">
        <v>127</v>
      </c>
      <c r="AG27" s="701">
        <v>168</v>
      </c>
      <c r="AH27" s="711">
        <v>178</v>
      </c>
      <c r="AI27" s="708">
        <v>184</v>
      </c>
      <c r="AJ27" s="701">
        <v>173</v>
      </c>
      <c r="AK27" s="701">
        <v>161</v>
      </c>
      <c r="AL27" s="706">
        <v>144</v>
      </c>
      <c r="AM27" s="710">
        <v>153</v>
      </c>
      <c r="AN27" s="701">
        <v>142</v>
      </c>
      <c r="AO27" s="701">
        <v>160</v>
      </c>
      <c r="AP27" s="711">
        <v>85</v>
      </c>
      <c r="AQ27" s="708">
        <v>165</v>
      </c>
      <c r="AR27" s="701">
        <v>154</v>
      </c>
      <c r="AS27" s="701">
        <v>163</v>
      </c>
      <c r="AT27" s="711">
        <v>177</v>
      </c>
      <c r="AU27" s="730">
        <f t="shared" si="2"/>
        <v>220</v>
      </c>
      <c r="AV27" s="731">
        <f t="shared" si="3"/>
        <v>85</v>
      </c>
    </row>
    <row r="28" spans="2:48" x14ac:dyDescent="0.2">
      <c r="B28" s="723" t="s">
        <v>59</v>
      </c>
      <c r="C28" s="708">
        <v>147</v>
      </c>
      <c r="D28" s="701">
        <v>149</v>
      </c>
      <c r="E28" s="701">
        <v>143</v>
      </c>
      <c r="F28" s="706">
        <v>151</v>
      </c>
      <c r="G28" s="710">
        <v>181</v>
      </c>
      <c r="H28" s="701">
        <v>156</v>
      </c>
      <c r="I28" s="701">
        <v>190</v>
      </c>
      <c r="J28" s="711">
        <v>180</v>
      </c>
      <c r="K28" s="708">
        <v>166</v>
      </c>
      <c r="L28" s="701">
        <v>179</v>
      </c>
      <c r="M28" s="701">
        <v>190</v>
      </c>
      <c r="N28" s="706">
        <v>188</v>
      </c>
      <c r="O28" s="710">
        <v>162</v>
      </c>
      <c r="P28" s="701">
        <v>182</v>
      </c>
      <c r="Q28" s="701">
        <v>180</v>
      </c>
      <c r="R28" s="711">
        <v>148</v>
      </c>
      <c r="S28" s="708">
        <v>182</v>
      </c>
      <c r="T28" s="701">
        <v>180</v>
      </c>
      <c r="U28" s="701">
        <v>102</v>
      </c>
      <c r="V28" s="706">
        <v>153</v>
      </c>
      <c r="W28" s="710">
        <v>167</v>
      </c>
      <c r="X28" s="701">
        <v>157</v>
      </c>
      <c r="Y28" s="701">
        <v>170</v>
      </c>
      <c r="Z28" s="711">
        <v>170</v>
      </c>
      <c r="AA28" s="708">
        <v>157</v>
      </c>
      <c r="AB28" s="701">
        <v>147</v>
      </c>
      <c r="AC28" s="701">
        <v>144</v>
      </c>
      <c r="AD28" s="706">
        <v>170</v>
      </c>
      <c r="AE28" s="712"/>
      <c r="AF28" s="703"/>
      <c r="AG28" s="703"/>
      <c r="AH28" s="713"/>
      <c r="AI28" s="708">
        <v>168</v>
      </c>
      <c r="AJ28" s="701">
        <v>169</v>
      </c>
      <c r="AK28" s="701">
        <v>148</v>
      </c>
      <c r="AL28" s="706">
        <v>181</v>
      </c>
      <c r="AM28" s="710">
        <v>166</v>
      </c>
      <c r="AN28" s="701">
        <v>125</v>
      </c>
      <c r="AO28" s="701">
        <v>130</v>
      </c>
      <c r="AP28" s="711">
        <v>148</v>
      </c>
      <c r="AQ28" s="708">
        <v>137</v>
      </c>
      <c r="AR28" s="701">
        <v>176</v>
      </c>
      <c r="AS28" s="701">
        <v>177</v>
      </c>
      <c r="AT28" s="711">
        <v>195</v>
      </c>
      <c r="AU28" s="730">
        <f t="shared" si="2"/>
        <v>195</v>
      </c>
      <c r="AV28" s="731">
        <f t="shared" si="3"/>
        <v>102</v>
      </c>
    </row>
    <row r="29" spans="2:48" x14ac:dyDescent="0.2">
      <c r="B29" s="723" t="s">
        <v>55</v>
      </c>
      <c r="C29" s="708">
        <v>180</v>
      </c>
      <c r="D29" s="701">
        <v>181</v>
      </c>
      <c r="E29" s="701">
        <v>139</v>
      </c>
      <c r="F29" s="706">
        <v>131</v>
      </c>
      <c r="G29" s="710">
        <v>191</v>
      </c>
      <c r="H29" s="701">
        <v>157</v>
      </c>
      <c r="I29" s="701">
        <v>203</v>
      </c>
      <c r="J29" s="711">
        <v>137</v>
      </c>
      <c r="K29" s="708">
        <v>188</v>
      </c>
      <c r="L29" s="701">
        <v>158</v>
      </c>
      <c r="M29" s="701">
        <v>191</v>
      </c>
      <c r="N29" s="706">
        <v>188</v>
      </c>
      <c r="O29" s="710">
        <v>138</v>
      </c>
      <c r="P29" s="701">
        <v>148</v>
      </c>
      <c r="Q29" s="701">
        <v>178</v>
      </c>
      <c r="R29" s="711">
        <v>194</v>
      </c>
      <c r="S29" s="708">
        <v>107</v>
      </c>
      <c r="T29" s="701">
        <v>123</v>
      </c>
      <c r="U29" s="701">
        <v>146</v>
      </c>
      <c r="V29" s="706">
        <v>137</v>
      </c>
      <c r="W29" s="710">
        <v>212</v>
      </c>
      <c r="X29" s="701">
        <v>150</v>
      </c>
      <c r="Y29" s="701">
        <v>196</v>
      </c>
      <c r="Z29" s="711">
        <v>157</v>
      </c>
      <c r="AA29" s="845">
        <v>181</v>
      </c>
      <c r="AB29" s="842">
        <v>158</v>
      </c>
      <c r="AC29" s="842">
        <v>157</v>
      </c>
      <c r="AD29" s="846">
        <v>182</v>
      </c>
      <c r="AE29" s="712"/>
      <c r="AF29" s="703"/>
      <c r="AG29" s="703"/>
      <c r="AH29" s="713"/>
      <c r="AI29" s="708">
        <v>144</v>
      </c>
      <c r="AJ29" s="701">
        <v>119</v>
      </c>
      <c r="AK29" s="701">
        <v>105</v>
      </c>
      <c r="AL29" s="706">
        <v>109</v>
      </c>
      <c r="AM29" s="710">
        <v>148</v>
      </c>
      <c r="AN29" s="701">
        <v>188</v>
      </c>
      <c r="AO29" s="701">
        <v>121</v>
      </c>
      <c r="AP29" s="711">
        <v>153</v>
      </c>
      <c r="AQ29" s="708">
        <v>152</v>
      </c>
      <c r="AR29" s="701">
        <v>178</v>
      </c>
      <c r="AS29" s="701">
        <v>163</v>
      </c>
      <c r="AT29" s="711">
        <v>137</v>
      </c>
      <c r="AU29" s="730">
        <f t="shared" si="2"/>
        <v>212</v>
      </c>
      <c r="AV29" s="731">
        <f t="shared" si="3"/>
        <v>105</v>
      </c>
    </row>
    <row r="30" spans="2:48" x14ac:dyDescent="0.2">
      <c r="B30" s="723" t="s">
        <v>19</v>
      </c>
      <c r="C30" s="709"/>
      <c r="D30" s="703"/>
      <c r="E30" s="703"/>
      <c r="F30" s="707"/>
      <c r="G30" s="710">
        <v>191</v>
      </c>
      <c r="H30" s="701">
        <v>159</v>
      </c>
      <c r="I30" s="701">
        <v>144</v>
      </c>
      <c r="J30" s="711">
        <v>178</v>
      </c>
      <c r="K30" s="708">
        <v>201</v>
      </c>
      <c r="L30" s="701">
        <v>154</v>
      </c>
      <c r="M30" s="701">
        <v>110</v>
      </c>
      <c r="N30" s="706">
        <v>158</v>
      </c>
      <c r="O30" s="710">
        <v>148</v>
      </c>
      <c r="P30" s="701">
        <v>180</v>
      </c>
      <c r="Q30" s="701">
        <v>164</v>
      </c>
      <c r="R30" s="711">
        <v>153</v>
      </c>
      <c r="S30" s="708">
        <v>174</v>
      </c>
      <c r="T30" s="701">
        <v>178</v>
      </c>
      <c r="U30" s="701">
        <v>165</v>
      </c>
      <c r="V30" s="706">
        <v>146</v>
      </c>
      <c r="W30" s="710">
        <v>163</v>
      </c>
      <c r="X30" s="701">
        <v>140</v>
      </c>
      <c r="Y30" s="701">
        <v>177</v>
      </c>
      <c r="Z30" s="711">
        <v>166</v>
      </c>
      <c r="AA30" s="708">
        <v>175</v>
      </c>
      <c r="AB30" s="701">
        <v>135</v>
      </c>
      <c r="AC30" s="701">
        <v>146</v>
      </c>
      <c r="AD30" s="706">
        <v>144</v>
      </c>
      <c r="AE30" s="710">
        <v>144</v>
      </c>
      <c r="AF30" s="701">
        <v>149</v>
      </c>
      <c r="AG30" s="701">
        <v>148</v>
      </c>
      <c r="AH30" s="711">
        <v>169</v>
      </c>
      <c r="AI30" s="708">
        <v>159</v>
      </c>
      <c r="AJ30" s="701">
        <v>118</v>
      </c>
      <c r="AK30" s="701">
        <v>146</v>
      </c>
      <c r="AL30" s="706">
        <v>168</v>
      </c>
      <c r="AM30" s="710">
        <v>124</v>
      </c>
      <c r="AN30" s="701">
        <v>162</v>
      </c>
      <c r="AO30" s="701">
        <v>130</v>
      </c>
      <c r="AP30" s="711">
        <v>123</v>
      </c>
      <c r="AQ30" s="708">
        <v>140</v>
      </c>
      <c r="AR30" s="701">
        <v>170</v>
      </c>
      <c r="AS30" s="701">
        <v>160</v>
      </c>
      <c r="AT30" s="711">
        <v>153</v>
      </c>
      <c r="AU30" s="730">
        <f t="shared" si="2"/>
        <v>201</v>
      </c>
      <c r="AV30" s="731">
        <f t="shared" si="3"/>
        <v>110</v>
      </c>
    </row>
    <row r="31" spans="2:48" x14ac:dyDescent="0.2">
      <c r="B31" s="736" t="s">
        <v>13</v>
      </c>
      <c r="C31" s="708">
        <v>185</v>
      </c>
      <c r="D31" s="701">
        <v>132</v>
      </c>
      <c r="E31" s="701">
        <v>162</v>
      </c>
      <c r="F31" s="706">
        <v>170</v>
      </c>
      <c r="G31" s="710">
        <v>119</v>
      </c>
      <c r="H31" s="701">
        <v>144</v>
      </c>
      <c r="I31" s="701">
        <v>147</v>
      </c>
      <c r="J31" s="711">
        <v>179</v>
      </c>
      <c r="K31" s="708">
        <v>165</v>
      </c>
      <c r="L31" s="701">
        <v>164</v>
      </c>
      <c r="M31" s="701">
        <v>168</v>
      </c>
      <c r="N31" s="706">
        <v>153</v>
      </c>
      <c r="O31" s="710">
        <v>140</v>
      </c>
      <c r="P31" s="701">
        <v>146</v>
      </c>
      <c r="Q31" s="701">
        <v>131</v>
      </c>
      <c r="R31" s="711">
        <v>127</v>
      </c>
      <c r="S31" s="708">
        <v>146</v>
      </c>
      <c r="T31" s="701">
        <v>178</v>
      </c>
      <c r="U31" s="701">
        <v>163</v>
      </c>
      <c r="V31" s="706">
        <v>158</v>
      </c>
      <c r="W31" s="710">
        <v>115</v>
      </c>
      <c r="X31" s="701">
        <v>143</v>
      </c>
      <c r="Y31" s="701">
        <v>151</v>
      </c>
      <c r="Z31" s="711">
        <v>162</v>
      </c>
      <c r="AA31" s="708">
        <v>145</v>
      </c>
      <c r="AB31" s="701">
        <v>157</v>
      </c>
      <c r="AC31" s="701">
        <v>158</v>
      </c>
      <c r="AD31" s="706">
        <v>144</v>
      </c>
      <c r="AE31" s="710">
        <v>143</v>
      </c>
      <c r="AF31" s="701">
        <v>145</v>
      </c>
      <c r="AG31" s="701">
        <v>144</v>
      </c>
      <c r="AH31" s="711">
        <v>115</v>
      </c>
      <c r="AI31" s="708">
        <v>128</v>
      </c>
      <c r="AJ31" s="701">
        <v>155</v>
      </c>
      <c r="AK31" s="701">
        <v>135</v>
      </c>
      <c r="AL31" s="706">
        <v>116</v>
      </c>
      <c r="AM31" s="710">
        <v>143</v>
      </c>
      <c r="AN31" s="701">
        <v>163</v>
      </c>
      <c r="AO31" s="701">
        <v>113</v>
      </c>
      <c r="AP31" s="711">
        <v>179</v>
      </c>
      <c r="AQ31" s="708">
        <v>148</v>
      </c>
      <c r="AR31" s="701">
        <v>135</v>
      </c>
      <c r="AS31" s="701">
        <v>156</v>
      </c>
      <c r="AT31" s="711">
        <v>140</v>
      </c>
      <c r="AU31" s="730">
        <f t="shared" si="2"/>
        <v>185</v>
      </c>
      <c r="AV31" s="731">
        <f t="shared" si="3"/>
        <v>113</v>
      </c>
    </row>
    <row r="32" spans="2:48" x14ac:dyDescent="0.2">
      <c r="B32" s="735" t="s">
        <v>42</v>
      </c>
      <c r="C32" s="708">
        <v>128</v>
      </c>
      <c r="D32" s="701">
        <v>164</v>
      </c>
      <c r="E32" s="701">
        <v>129</v>
      </c>
      <c r="F32" s="706">
        <v>139</v>
      </c>
      <c r="G32" s="710">
        <v>81</v>
      </c>
      <c r="H32" s="701">
        <v>138</v>
      </c>
      <c r="I32" s="701">
        <v>111</v>
      </c>
      <c r="J32" s="711">
        <v>101</v>
      </c>
      <c r="K32" s="708">
        <v>140</v>
      </c>
      <c r="L32" s="701">
        <v>126</v>
      </c>
      <c r="M32" s="701">
        <v>152</v>
      </c>
      <c r="N32" s="706">
        <v>127</v>
      </c>
      <c r="O32" s="710">
        <v>190</v>
      </c>
      <c r="P32" s="701">
        <v>167</v>
      </c>
      <c r="Q32" s="701">
        <v>135</v>
      </c>
      <c r="R32" s="711">
        <v>167</v>
      </c>
      <c r="S32" s="708">
        <v>104</v>
      </c>
      <c r="T32" s="701">
        <v>122</v>
      </c>
      <c r="U32" s="701">
        <v>144</v>
      </c>
      <c r="V32" s="706">
        <v>132</v>
      </c>
      <c r="W32" s="710">
        <v>125</v>
      </c>
      <c r="X32" s="701">
        <v>93</v>
      </c>
      <c r="Y32" s="701">
        <v>125</v>
      </c>
      <c r="Z32" s="711">
        <v>119</v>
      </c>
      <c r="AA32" s="708">
        <v>136</v>
      </c>
      <c r="AB32" s="701">
        <v>123</v>
      </c>
      <c r="AC32" s="701">
        <v>123</v>
      </c>
      <c r="AD32" s="706">
        <v>165</v>
      </c>
      <c r="AE32" s="712"/>
      <c r="AF32" s="703"/>
      <c r="AG32" s="703"/>
      <c r="AH32" s="713"/>
      <c r="AI32" s="708">
        <v>134</v>
      </c>
      <c r="AJ32" s="701">
        <v>124</v>
      </c>
      <c r="AK32" s="701">
        <v>125</v>
      </c>
      <c r="AL32" s="706">
        <v>92</v>
      </c>
      <c r="AM32" s="710">
        <v>106</v>
      </c>
      <c r="AN32" s="701">
        <v>136</v>
      </c>
      <c r="AO32" s="701">
        <v>104</v>
      </c>
      <c r="AP32" s="711">
        <v>172</v>
      </c>
      <c r="AQ32" s="709"/>
      <c r="AR32" s="703"/>
      <c r="AS32" s="703"/>
      <c r="AT32" s="703"/>
      <c r="AU32" s="730">
        <f t="shared" ref="AU32:AU37" si="4">MAX(C32:AT32)</f>
        <v>190</v>
      </c>
      <c r="AV32" s="734">
        <f t="shared" ref="AV32:AV37" si="5">MIN(C32:AT32)</f>
        <v>81</v>
      </c>
    </row>
    <row r="33" spans="1:48" x14ac:dyDescent="0.2">
      <c r="B33" s="723" t="s">
        <v>76</v>
      </c>
      <c r="C33" s="708">
        <v>180</v>
      </c>
      <c r="D33" s="701">
        <v>135</v>
      </c>
      <c r="E33" s="701">
        <v>178</v>
      </c>
      <c r="F33" s="706">
        <v>137</v>
      </c>
      <c r="G33" s="710">
        <v>160</v>
      </c>
      <c r="H33" s="701">
        <v>133</v>
      </c>
      <c r="I33" s="701">
        <v>123</v>
      </c>
      <c r="J33" s="711">
        <v>179</v>
      </c>
      <c r="K33" s="708">
        <v>185</v>
      </c>
      <c r="L33" s="701">
        <v>137</v>
      </c>
      <c r="M33" s="701">
        <v>156</v>
      </c>
      <c r="N33" s="706">
        <v>175</v>
      </c>
      <c r="O33" s="710">
        <v>115</v>
      </c>
      <c r="P33" s="701">
        <v>109</v>
      </c>
      <c r="Q33" s="701">
        <v>152</v>
      </c>
      <c r="R33" s="711">
        <v>132</v>
      </c>
      <c r="S33" s="708">
        <v>134</v>
      </c>
      <c r="T33" s="701">
        <v>154</v>
      </c>
      <c r="U33" s="701">
        <v>141</v>
      </c>
      <c r="V33" s="706">
        <v>199</v>
      </c>
      <c r="W33" s="710">
        <v>117</v>
      </c>
      <c r="X33" s="701">
        <v>131</v>
      </c>
      <c r="Y33" s="701">
        <v>133</v>
      </c>
      <c r="Z33" s="711">
        <v>135</v>
      </c>
      <c r="AA33" s="845">
        <v>168</v>
      </c>
      <c r="AB33" s="842">
        <v>129</v>
      </c>
      <c r="AC33" s="842">
        <v>180</v>
      </c>
      <c r="AD33" s="846">
        <v>122</v>
      </c>
      <c r="AE33" s="712"/>
      <c r="AF33" s="703"/>
      <c r="AG33" s="703"/>
      <c r="AH33" s="713"/>
      <c r="AI33" s="709"/>
      <c r="AJ33" s="703"/>
      <c r="AK33" s="703"/>
      <c r="AL33" s="707"/>
      <c r="AM33" s="710">
        <v>158</v>
      </c>
      <c r="AN33" s="701">
        <v>151</v>
      </c>
      <c r="AO33" s="701">
        <v>145</v>
      </c>
      <c r="AP33" s="711">
        <v>110</v>
      </c>
      <c r="AQ33" s="708">
        <v>145</v>
      </c>
      <c r="AR33" s="701">
        <v>138</v>
      </c>
      <c r="AS33" s="701">
        <v>103</v>
      </c>
      <c r="AT33" s="711">
        <v>145</v>
      </c>
      <c r="AU33" s="730">
        <f>MAX(C33:AT33)</f>
        <v>199</v>
      </c>
      <c r="AV33" s="731">
        <f>MIN(C33:AT33)</f>
        <v>103</v>
      </c>
    </row>
    <row r="34" spans="1:48" x14ac:dyDescent="0.2">
      <c r="B34" s="723" t="s">
        <v>150</v>
      </c>
      <c r="C34" s="709"/>
      <c r="D34" s="703"/>
      <c r="E34" s="703"/>
      <c r="F34" s="707"/>
      <c r="G34" s="710">
        <v>119</v>
      </c>
      <c r="H34" s="701">
        <v>119</v>
      </c>
      <c r="I34" s="701">
        <v>149</v>
      </c>
      <c r="J34" s="711">
        <v>116</v>
      </c>
      <c r="K34" s="708">
        <v>118</v>
      </c>
      <c r="L34" s="701">
        <v>113</v>
      </c>
      <c r="M34" s="701">
        <v>137</v>
      </c>
      <c r="N34" s="706">
        <v>135</v>
      </c>
      <c r="O34" s="710">
        <v>138</v>
      </c>
      <c r="P34" s="701">
        <v>137</v>
      </c>
      <c r="Q34" s="701">
        <v>113</v>
      </c>
      <c r="R34" s="711">
        <v>153</v>
      </c>
      <c r="S34" s="708">
        <v>108</v>
      </c>
      <c r="T34" s="701">
        <v>108</v>
      </c>
      <c r="U34" s="701">
        <v>139</v>
      </c>
      <c r="V34" s="706">
        <v>145</v>
      </c>
      <c r="W34" s="710">
        <v>127</v>
      </c>
      <c r="X34" s="701">
        <v>117</v>
      </c>
      <c r="Y34" s="701">
        <v>102</v>
      </c>
      <c r="Z34" s="711">
        <v>126</v>
      </c>
      <c r="AA34" s="708">
        <v>162</v>
      </c>
      <c r="AB34" s="701">
        <v>121</v>
      </c>
      <c r="AC34" s="701">
        <v>140</v>
      </c>
      <c r="AD34" s="706">
        <v>136</v>
      </c>
      <c r="AE34" s="712"/>
      <c r="AF34" s="703"/>
      <c r="AG34" s="703"/>
      <c r="AH34" s="713"/>
      <c r="AI34" s="708">
        <v>116</v>
      </c>
      <c r="AJ34" s="701">
        <v>130</v>
      </c>
      <c r="AK34" s="701">
        <v>168</v>
      </c>
      <c r="AL34" s="706">
        <v>118</v>
      </c>
      <c r="AM34" s="710">
        <v>139</v>
      </c>
      <c r="AN34" s="701">
        <v>123</v>
      </c>
      <c r="AO34" s="701">
        <v>129</v>
      </c>
      <c r="AP34" s="711">
        <v>116</v>
      </c>
      <c r="AQ34" s="708">
        <v>121</v>
      </c>
      <c r="AR34" s="701">
        <v>142</v>
      </c>
      <c r="AS34" s="701">
        <v>164</v>
      </c>
      <c r="AT34" s="711">
        <v>109</v>
      </c>
      <c r="AU34" s="730">
        <f>MAX(C34:AT34)</f>
        <v>168</v>
      </c>
      <c r="AV34" s="731">
        <f>MIN(C34:AT34)</f>
        <v>102</v>
      </c>
    </row>
    <row r="35" spans="1:48" x14ac:dyDescent="0.2">
      <c r="B35" s="723" t="s">
        <v>12</v>
      </c>
      <c r="C35" s="708">
        <v>120</v>
      </c>
      <c r="D35" s="701">
        <v>182</v>
      </c>
      <c r="E35" s="701">
        <v>93</v>
      </c>
      <c r="F35" s="706">
        <v>167</v>
      </c>
      <c r="G35" s="710">
        <v>156</v>
      </c>
      <c r="H35" s="701">
        <v>131</v>
      </c>
      <c r="I35" s="701">
        <v>177</v>
      </c>
      <c r="J35" s="711">
        <v>137</v>
      </c>
      <c r="K35" s="708">
        <v>158</v>
      </c>
      <c r="L35" s="701">
        <v>144</v>
      </c>
      <c r="M35" s="701">
        <v>145</v>
      </c>
      <c r="N35" s="706">
        <v>123</v>
      </c>
      <c r="O35" s="710">
        <v>176</v>
      </c>
      <c r="P35" s="701">
        <v>135</v>
      </c>
      <c r="Q35" s="701">
        <v>148</v>
      </c>
      <c r="R35" s="711">
        <v>157</v>
      </c>
      <c r="S35" s="708">
        <v>176</v>
      </c>
      <c r="T35" s="701">
        <v>139</v>
      </c>
      <c r="U35" s="701">
        <v>159</v>
      </c>
      <c r="V35" s="706">
        <v>167</v>
      </c>
      <c r="W35" s="710">
        <v>138</v>
      </c>
      <c r="X35" s="701">
        <v>152</v>
      </c>
      <c r="Y35" s="701">
        <v>136</v>
      </c>
      <c r="Z35" s="711">
        <v>124</v>
      </c>
      <c r="AA35" s="708">
        <v>100</v>
      </c>
      <c r="AB35" s="701">
        <v>191</v>
      </c>
      <c r="AC35" s="701">
        <v>111</v>
      </c>
      <c r="AD35" s="706">
        <v>132</v>
      </c>
      <c r="AE35" s="712"/>
      <c r="AF35" s="703"/>
      <c r="AG35" s="703"/>
      <c r="AH35" s="713"/>
      <c r="AI35" s="708">
        <v>171</v>
      </c>
      <c r="AJ35" s="701">
        <v>117</v>
      </c>
      <c r="AK35" s="701">
        <v>138</v>
      </c>
      <c r="AL35" s="706">
        <v>148</v>
      </c>
      <c r="AM35" s="712"/>
      <c r="AN35" s="703"/>
      <c r="AO35" s="703"/>
      <c r="AP35" s="713"/>
      <c r="AQ35" s="708">
        <v>138</v>
      </c>
      <c r="AR35" s="701">
        <v>119</v>
      </c>
      <c r="AS35" s="701">
        <v>126</v>
      </c>
      <c r="AT35" s="711">
        <v>107</v>
      </c>
      <c r="AU35" s="730">
        <f>MAX(C35:AT35)</f>
        <v>191</v>
      </c>
      <c r="AV35" s="731">
        <f>MIN(C35:AT35)</f>
        <v>93</v>
      </c>
    </row>
    <row r="36" spans="1:48" x14ac:dyDescent="0.2">
      <c r="B36" s="723" t="s">
        <v>54</v>
      </c>
      <c r="C36" s="708">
        <v>117</v>
      </c>
      <c r="D36" s="701">
        <v>132</v>
      </c>
      <c r="E36" s="701">
        <v>124</v>
      </c>
      <c r="F36" s="706">
        <v>129</v>
      </c>
      <c r="G36" s="710">
        <v>134</v>
      </c>
      <c r="H36" s="701">
        <v>143</v>
      </c>
      <c r="I36" s="701">
        <v>150</v>
      </c>
      <c r="J36" s="711">
        <v>137</v>
      </c>
      <c r="K36" s="708">
        <v>114</v>
      </c>
      <c r="L36" s="701">
        <v>164</v>
      </c>
      <c r="M36" s="701">
        <v>137</v>
      </c>
      <c r="N36" s="706">
        <v>141</v>
      </c>
      <c r="O36" s="710">
        <v>130</v>
      </c>
      <c r="P36" s="701">
        <v>141</v>
      </c>
      <c r="Q36" s="701">
        <v>113</v>
      </c>
      <c r="R36" s="711">
        <v>137</v>
      </c>
      <c r="S36" s="708">
        <v>132</v>
      </c>
      <c r="T36" s="701">
        <v>113</v>
      </c>
      <c r="U36" s="701">
        <v>129</v>
      </c>
      <c r="V36" s="706">
        <v>107</v>
      </c>
      <c r="W36" s="712"/>
      <c r="X36" s="703"/>
      <c r="Y36" s="703"/>
      <c r="Z36" s="713"/>
      <c r="AA36" s="709"/>
      <c r="AB36" s="703"/>
      <c r="AC36" s="703"/>
      <c r="AD36" s="707"/>
      <c r="AE36" s="712"/>
      <c r="AF36" s="703"/>
      <c r="AG36" s="703"/>
      <c r="AH36" s="713"/>
      <c r="AI36" s="709"/>
      <c r="AJ36" s="703"/>
      <c r="AK36" s="703"/>
      <c r="AL36" s="707"/>
      <c r="AM36" s="710">
        <v>124</v>
      </c>
      <c r="AN36" s="701">
        <v>92</v>
      </c>
      <c r="AO36" s="701">
        <v>116</v>
      </c>
      <c r="AP36" s="711">
        <v>129</v>
      </c>
      <c r="AQ36" s="709"/>
      <c r="AR36" s="703"/>
      <c r="AS36" s="703"/>
      <c r="AT36" s="703"/>
      <c r="AU36" s="730">
        <f t="shared" si="4"/>
        <v>164</v>
      </c>
      <c r="AV36" s="731">
        <f t="shared" si="5"/>
        <v>92</v>
      </c>
    </row>
    <row r="37" spans="1:48" ht="15" thickBot="1" x14ac:dyDescent="0.25">
      <c r="B37" s="727" t="s">
        <v>209</v>
      </c>
      <c r="C37" s="817"/>
      <c r="D37" s="715"/>
      <c r="E37" s="715"/>
      <c r="F37" s="816"/>
      <c r="G37" s="714"/>
      <c r="H37" s="715"/>
      <c r="I37" s="715"/>
      <c r="J37" s="716"/>
      <c r="K37" s="817"/>
      <c r="L37" s="715"/>
      <c r="M37" s="715"/>
      <c r="N37" s="816"/>
      <c r="O37" s="714"/>
      <c r="P37" s="715"/>
      <c r="Q37" s="715"/>
      <c r="R37" s="716"/>
      <c r="S37" s="818">
        <v>128</v>
      </c>
      <c r="T37" s="718">
        <v>126</v>
      </c>
      <c r="U37" s="718">
        <v>135</v>
      </c>
      <c r="V37" s="819">
        <v>155</v>
      </c>
      <c r="W37" s="717">
        <v>159</v>
      </c>
      <c r="X37" s="718">
        <v>135</v>
      </c>
      <c r="Y37" s="718">
        <v>161</v>
      </c>
      <c r="Z37" s="719">
        <v>129</v>
      </c>
      <c r="AA37" s="817"/>
      <c r="AB37" s="715"/>
      <c r="AC37" s="715"/>
      <c r="AD37" s="816"/>
      <c r="AE37" s="717">
        <v>129</v>
      </c>
      <c r="AF37" s="718">
        <v>143</v>
      </c>
      <c r="AG37" s="718">
        <v>146</v>
      </c>
      <c r="AH37" s="719">
        <v>157</v>
      </c>
      <c r="AI37" s="818">
        <v>154</v>
      </c>
      <c r="AJ37" s="718">
        <v>132</v>
      </c>
      <c r="AK37" s="718">
        <v>154</v>
      </c>
      <c r="AL37" s="819">
        <v>153</v>
      </c>
      <c r="AM37" s="714"/>
      <c r="AN37" s="715"/>
      <c r="AO37" s="715"/>
      <c r="AP37" s="716"/>
      <c r="AQ37" s="817"/>
      <c r="AR37" s="715"/>
      <c r="AS37" s="715"/>
      <c r="AT37" s="715"/>
      <c r="AU37" s="732">
        <f t="shared" si="4"/>
        <v>161</v>
      </c>
      <c r="AV37" s="733">
        <f t="shared" si="5"/>
        <v>126</v>
      </c>
    </row>
    <row r="38" spans="1:48" ht="15" thickBot="1" x14ac:dyDescent="0.25"/>
    <row r="39" spans="1:48" ht="15" thickBot="1" x14ac:dyDescent="0.25">
      <c r="B39" s="812" t="s">
        <v>5</v>
      </c>
      <c r="C39" s="813">
        <v>1</v>
      </c>
      <c r="D39" s="813">
        <v>2</v>
      </c>
      <c r="E39" s="813">
        <v>3</v>
      </c>
      <c r="F39" s="813">
        <v>4</v>
      </c>
      <c r="G39" s="813">
        <v>5</v>
      </c>
      <c r="H39" s="813">
        <v>6</v>
      </c>
      <c r="I39" s="813">
        <v>7</v>
      </c>
      <c r="J39" s="813">
        <v>8</v>
      </c>
      <c r="K39" s="813">
        <v>9</v>
      </c>
      <c r="L39" s="813">
        <v>10</v>
      </c>
      <c r="M39" s="813">
        <v>11</v>
      </c>
      <c r="N39" s="814"/>
      <c r="O39" s="815" t="s">
        <v>220</v>
      </c>
    </row>
    <row r="40" spans="1:48" s="26" customFormat="1" x14ac:dyDescent="0.2">
      <c r="A40" s="355"/>
      <c r="B40" s="803" t="s">
        <v>148</v>
      </c>
      <c r="C40" s="804"/>
      <c r="D40" s="805">
        <v>176</v>
      </c>
      <c r="E40" s="806">
        <v>180</v>
      </c>
      <c r="F40" s="806">
        <v>150</v>
      </c>
      <c r="G40" s="806">
        <v>167</v>
      </c>
      <c r="H40" s="806">
        <v>156.69999999999999</v>
      </c>
      <c r="I40" s="806">
        <v>132</v>
      </c>
      <c r="J40" s="804"/>
      <c r="K40" s="805">
        <v>179.3</v>
      </c>
      <c r="L40" s="806">
        <v>170.7</v>
      </c>
      <c r="M40" s="806">
        <v>161.69999999999999</v>
      </c>
      <c r="N40" s="782"/>
      <c r="O40" s="807">
        <f t="shared" ref="O40:O55" si="6">MAX(C40:M40)</f>
        <v>180</v>
      </c>
      <c r="AU40" s="119"/>
      <c r="AV40" s="119"/>
    </row>
    <row r="41" spans="1:48" s="26" customFormat="1" ht="15" x14ac:dyDescent="0.2">
      <c r="A41" s="355"/>
      <c r="B41" s="781" t="s">
        <v>60</v>
      </c>
      <c r="C41" s="769">
        <v>125.3</v>
      </c>
      <c r="D41" s="770">
        <v>146.30000000000001</v>
      </c>
      <c r="E41" s="771">
        <v>130.69999999999999</v>
      </c>
      <c r="F41" s="771">
        <v>154.30000000000001</v>
      </c>
      <c r="G41" s="771">
        <v>136</v>
      </c>
      <c r="H41" s="771">
        <v>123.7</v>
      </c>
      <c r="I41" s="771">
        <v>127.3</v>
      </c>
      <c r="J41" s="771">
        <v>114.3</v>
      </c>
      <c r="K41" s="770">
        <v>133.69999999999999</v>
      </c>
      <c r="L41" s="771">
        <v>129</v>
      </c>
      <c r="M41" s="771">
        <v>132</v>
      </c>
      <c r="N41" s="782"/>
      <c r="O41" s="783">
        <f t="shared" si="6"/>
        <v>154.30000000000001</v>
      </c>
      <c r="P41" s="768"/>
      <c r="AU41" s="119"/>
      <c r="AV41" s="119"/>
    </row>
    <row r="42" spans="1:48" x14ac:dyDescent="0.2">
      <c r="B42" s="781" t="s">
        <v>30</v>
      </c>
      <c r="C42" s="769">
        <v>193.3</v>
      </c>
      <c r="D42" s="770">
        <v>178.3</v>
      </c>
      <c r="E42" s="771">
        <v>204.7</v>
      </c>
      <c r="F42" s="771">
        <v>173.7</v>
      </c>
      <c r="G42" s="771">
        <v>209</v>
      </c>
      <c r="H42" s="771">
        <v>161.30000000000001</v>
      </c>
      <c r="I42" s="771">
        <v>194.7</v>
      </c>
      <c r="J42" s="769"/>
      <c r="K42" s="770">
        <v>168.7</v>
      </c>
      <c r="L42" s="771">
        <v>192.7</v>
      </c>
      <c r="M42" s="771">
        <v>170</v>
      </c>
      <c r="N42" s="782"/>
      <c r="O42" s="783">
        <f t="shared" si="6"/>
        <v>209</v>
      </c>
    </row>
    <row r="43" spans="1:48" s="26" customFormat="1" x14ac:dyDescent="0.2">
      <c r="A43" s="355"/>
      <c r="B43" s="781" t="s">
        <v>52</v>
      </c>
      <c r="C43" s="769"/>
      <c r="D43" s="770">
        <v>184.3</v>
      </c>
      <c r="E43" s="771">
        <v>197.3</v>
      </c>
      <c r="F43" s="771">
        <v>187</v>
      </c>
      <c r="G43" s="771">
        <v>186.3</v>
      </c>
      <c r="H43" s="771">
        <v>163.30000000000001</v>
      </c>
      <c r="I43" s="769">
        <v>224</v>
      </c>
      <c r="J43" s="771">
        <v>174.7</v>
      </c>
      <c r="K43" s="770">
        <v>186</v>
      </c>
      <c r="L43" s="771">
        <v>194</v>
      </c>
      <c r="M43" s="771">
        <v>189</v>
      </c>
      <c r="N43" s="782"/>
      <c r="O43" s="844">
        <f t="shared" si="6"/>
        <v>224</v>
      </c>
      <c r="AU43" s="119"/>
      <c r="AV43" s="119"/>
    </row>
    <row r="44" spans="1:48" s="26" customFormat="1" x14ac:dyDescent="0.2">
      <c r="A44" s="355"/>
      <c r="B44" s="781" t="s">
        <v>56</v>
      </c>
      <c r="C44" s="769"/>
      <c r="D44" s="770">
        <v>172</v>
      </c>
      <c r="E44" s="771">
        <v>202</v>
      </c>
      <c r="F44" s="771">
        <v>192.7</v>
      </c>
      <c r="G44" s="771">
        <v>174.3</v>
      </c>
      <c r="H44" s="771">
        <v>200</v>
      </c>
      <c r="I44" s="771">
        <v>154.30000000000001</v>
      </c>
      <c r="J44" s="769"/>
      <c r="K44" s="770">
        <v>200</v>
      </c>
      <c r="L44" s="771">
        <v>166</v>
      </c>
      <c r="M44" s="771">
        <v>153.69999999999999</v>
      </c>
      <c r="N44" s="782"/>
      <c r="O44" s="783">
        <f t="shared" si="6"/>
        <v>202</v>
      </c>
      <c r="AU44" s="119"/>
      <c r="AV44" s="119"/>
    </row>
    <row r="45" spans="1:48" s="26" customFormat="1" x14ac:dyDescent="0.2">
      <c r="A45" s="355"/>
      <c r="B45" s="781" t="s">
        <v>77</v>
      </c>
      <c r="C45" s="769">
        <v>164</v>
      </c>
      <c r="D45" s="770">
        <v>158</v>
      </c>
      <c r="E45" s="771">
        <v>157.30000000000001</v>
      </c>
      <c r="F45" s="771">
        <v>123.7</v>
      </c>
      <c r="G45" s="771">
        <v>132.69999999999999</v>
      </c>
      <c r="H45" s="771">
        <v>155</v>
      </c>
      <c r="I45" s="769">
        <v>153.69999999999999</v>
      </c>
      <c r="J45" s="769"/>
      <c r="K45" s="769"/>
      <c r="L45" s="769"/>
      <c r="M45" s="771">
        <v>157</v>
      </c>
      <c r="N45" s="782"/>
      <c r="O45" s="783">
        <f t="shared" si="6"/>
        <v>164</v>
      </c>
      <c r="AU45" s="119"/>
      <c r="AV45" s="119"/>
    </row>
    <row r="46" spans="1:48" s="26" customFormat="1" x14ac:dyDescent="0.2">
      <c r="A46" s="355"/>
      <c r="B46" s="781" t="s">
        <v>18</v>
      </c>
      <c r="C46" s="769">
        <v>177.7</v>
      </c>
      <c r="D46" s="770">
        <v>185.7</v>
      </c>
      <c r="E46" s="771">
        <v>203</v>
      </c>
      <c r="F46" s="771">
        <v>183.3</v>
      </c>
      <c r="G46" s="771">
        <v>175.3</v>
      </c>
      <c r="H46" s="771">
        <v>211.7</v>
      </c>
      <c r="I46" s="771">
        <v>180.3</v>
      </c>
      <c r="J46" s="771">
        <v>181</v>
      </c>
      <c r="K46" s="770">
        <v>199.3</v>
      </c>
      <c r="L46" s="771">
        <v>201.3</v>
      </c>
      <c r="M46" s="771">
        <v>204</v>
      </c>
      <c r="N46" s="782"/>
      <c r="O46" s="844">
        <f t="shared" si="6"/>
        <v>211.7</v>
      </c>
      <c r="AU46" s="119"/>
      <c r="AV46" s="119"/>
    </row>
    <row r="47" spans="1:48" s="26" customFormat="1" x14ac:dyDescent="0.2">
      <c r="A47" s="355"/>
      <c r="B47" s="781" t="s">
        <v>74</v>
      </c>
      <c r="C47" s="769">
        <v>157.30000000000001</v>
      </c>
      <c r="D47" s="770">
        <v>147.69999999999999</v>
      </c>
      <c r="E47" s="771">
        <v>144</v>
      </c>
      <c r="F47" s="771">
        <v>154.30000000000001</v>
      </c>
      <c r="G47" s="771">
        <v>142.69999999999999</v>
      </c>
      <c r="H47" s="771">
        <v>125.7</v>
      </c>
      <c r="I47" s="771">
        <v>148</v>
      </c>
      <c r="J47" s="771">
        <v>157</v>
      </c>
      <c r="K47" s="770">
        <v>151</v>
      </c>
      <c r="L47" s="771">
        <v>157</v>
      </c>
      <c r="M47" s="771">
        <v>128</v>
      </c>
      <c r="N47" s="782"/>
      <c r="O47" s="783">
        <f t="shared" si="6"/>
        <v>157.30000000000001</v>
      </c>
      <c r="AU47" s="119"/>
      <c r="AV47" s="119"/>
    </row>
    <row r="48" spans="1:48" s="26" customFormat="1" x14ac:dyDescent="0.2">
      <c r="A48" s="355"/>
      <c r="B48" s="781" t="s">
        <v>78</v>
      </c>
      <c r="C48" s="769">
        <v>163.30000000000001</v>
      </c>
      <c r="D48" s="770">
        <v>177</v>
      </c>
      <c r="E48" s="771">
        <v>172.3</v>
      </c>
      <c r="F48" s="771">
        <v>192.3</v>
      </c>
      <c r="G48" s="771">
        <v>170.7</v>
      </c>
      <c r="H48" s="771">
        <v>192</v>
      </c>
      <c r="I48" s="771">
        <v>192.3</v>
      </c>
      <c r="J48" s="769"/>
      <c r="K48" s="770">
        <v>165</v>
      </c>
      <c r="L48" s="771">
        <v>185.3</v>
      </c>
      <c r="M48" s="771">
        <v>185.3</v>
      </c>
      <c r="N48" s="782"/>
      <c r="O48" s="783">
        <f t="shared" si="6"/>
        <v>192.3</v>
      </c>
      <c r="AU48" s="119"/>
      <c r="AV48" s="119"/>
    </row>
    <row r="49" spans="1:48" s="26" customFormat="1" x14ac:dyDescent="0.2">
      <c r="A49" s="355"/>
      <c r="B49" s="781" t="s">
        <v>17</v>
      </c>
      <c r="C49" s="769">
        <v>172.7</v>
      </c>
      <c r="D49" s="770">
        <v>188</v>
      </c>
      <c r="E49" s="771">
        <v>182</v>
      </c>
      <c r="F49" s="771">
        <v>183</v>
      </c>
      <c r="G49" s="771">
        <v>178</v>
      </c>
      <c r="H49" s="771">
        <v>196</v>
      </c>
      <c r="I49" s="769">
        <v>179.7</v>
      </c>
      <c r="J49" s="771">
        <v>189.3</v>
      </c>
      <c r="K49" s="770">
        <v>191.7</v>
      </c>
      <c r="L49" s="769"/>
      <c r="M49" s="771">
        <v>198.3</v>
      </c>
      <c r="N49" s="782"/>
      <c r="O49" s="783">
        <f t="shared" si="6"/>
        <v>198.3</v>
      </c>
      <c r="AU49" s="119"/>
      <c r="AV49" s="119"/>
    </row>
    <row r="50" spans="1:48" s="26" customFormat="1" x14ac:dyDescent="0.2">
      <c r="A50" s="355"/>
      <c r="B50" s="781" t="s">
        <v>39</v>
      </c>
      <c r="C50" s="769">
        <v>190</v>
      </c>
      <c r="D50" s="770">
        <v>171</v>
      </c>
      <c r="E50" s="771">
        <v>207.3</v>
      </c>
      <c r="F50" s="771">
        <v>217</v>
      </c>
      <c r="G50" s="771">
        <v>191.3</v>
      </c>
      <c r="H50" s="771">
        <v>199.3</v>
      </c>
      <c r="I50" s="769">
        <v>193.3</v>
      </c>
      <c r="J50" s="771">
        <v>202.7</v>
      </c>
      <c r="K50" s="769"/>
      <c r="L50" s="769"/>
      <c r="M50" s="771">
        <v>175</v>
      </c>
      <c r="N50" s="782"/>
      <c r="O50" s="844">
        <f t="shared" si="6"/>
        <v>217</v>
      </c>
      <c r="AU50" s="119"/>
      <c r="AV50" s="119"/>
    </row>
    <row r="51" spans="1:48" s="26" customFormat="1" x14ac:dyDescent="0.2">
      <c r="A51" s="355"/>
      <c r="B51" s="781" t="s">
        <v>132</v>
      </c>
      <c r="C51" s="769">
        <v>157</v>
      </c>
      <c r="D51" s="770">
        <v>153</v>
      </c>
      <c r="E51" s="771">
        <v>161.69999999999999</v>
      </c>
      <c r="F51" s="771">
        <v>163.69999999999999</v>
      </c>
      <c r="G51" s="771">
        <v>172.7</v>
      </c>
      <c r="H51" s="771">
        <v>188</v>
      </c>
      <c r="I51" s="771">
        <v>168.3</v>
      </c>
      <c r="J51" s="769"/>
      <c r="K51" s="770">
        <v>166.7</v>
      </c>
      <c r="L51" s="771">
        <v>154</v>
      </c>
      <c r="M51" s="771">
        <v>147.69999999999999</v>
      </c>
      <c r="N51" s="782"/>
      <c r="O51" s="783">
        <f t="shared" si="6"/>
        <v>188</v>
      </c>
      <c r="AU51" s="119"/>
      <c r="AV51" s="119"/>
    </row>
    <row r="52" spans="1:48" s="26" customFormat="1" x14ac:dyDescent="0.2">
      <c r="A52" s="355"/>
      <c r="B52" s="784" t="s">
        <v>208</v>
      </c>
      <c r="C52" s="769"/>
      <c r="D52" s="769"/>
      <c r="E52" s="769"/>
      <c r="F52" s="771">
        <v>149.30000000000001</v>
      </c>
      <c r="G52" s="771">
        <v>149.69999999999999</v>
      </c>
      <c r="H52" s="771">
        <v>129.30000000000001</v>
      </c>
      <c r="I52" s="771">
        <v>125.7</v>
      </c>
      <c r="J52" s="769"/>
      <c r="K52" s="770">
        <v>136</v>
      </c>
      <c r="L52" s="771">
        <v>151</v>
      </c>
      <c r="M52" s="771">
        <v>161</v>
      </c>
      <c r="N52" s="782"/>
      <c r="O52" s="783">
        <f t="shared" si="6"/>
        <v>161</v>
      </c>
      <c r="AU52" s="119"/>
      <c r="AV52" s="119"/>
    </row>
    <row r="53" spans="1:48" s="26" customFormat="1" x14ac:dyDescent="0.2">
      <c r="A53" s="355"/>
      <c r="B53" s="781" t="s">
        <v>50</v>
      </c>
      <c r="C53" s="769">
        <v>164.7</v>
      </c>
      <c r="D53" s="770">
        <v>178</v>
      </c>
      <c r="E53" s="771">
        <v>183.7</v>
      </c>
      <c r="F53" s="771">
        <v>166.3</v>
      </c>
      <c r="G53" s="771">
        <v>179.7</v>
      </c>
      <c r="H53" s="771">
        <v>198.7</v>
      </c>
      <c r="I53" s="771">
        <v>165.3</v>
      </c>
      <c r="J53" s="771">
        <v>170.7</v>
      </c>
      <c r="K53" s="770">
        <v>211.7</v>
      </c>
      <c r="L53" s="771">
        <v>187.7</v>
      </c>
      <c r="M53" s="771">
        <v>221</v>
      </c>
      <c r="N53" s="782"/>
      <c r="O53" s="844">
        <f t="shared" si="6"/>
        <v>221</v>
      </c>
      <c r="AU53" s="119"/>
      <c r="AV53" s="119"/>
    </row>
    <row r="54" spans="1:48" s="26" customFormat="1" x14ac:dyDescent="0.2">
      <c r="A54" s="355"/>
      <c r="B54" s="781" t="s">
        <v>15</v>
      </c>
      <c r="C54" s="769"/>
      <c r="D54" s="770">
        <v>150</v>
      </c>
      <c r="E54" s="771">
        <v>187.3</v>
      </c>
      <c r="F54" s="771">
        <v>188</v>
      </c>
      <c r="G54" s="771">
        <v>156.69999999999999</v>
      </c>
      <c r="H54" s="771">
        <v>166</v>
      </c>
      <c r="I54" s="771">
        <v>187.3</v>
      </c>
      <c r="J54" s="771">
        <v>148.30000000000001</v>
      </c>
      <c r="K54" s="770">
        <v>195</v>
      </c>
      <c r="L54" s="771">
        <v>175.3</v>
      </c>
      <c r="M54" s="771">
        <v>181</v>
      </c>
      <c r="N54" s="782"/>
      <c r="O54" s="783">
        <f t="shared" si="6"/>
        <v>195</v>
      </c>
      <c r="AU54" s="119"/>
      <c r="AV54" s="119"/>
    </row>
    <row r="55" spans="1:48" s="26" customFormat="1" ht="15" thickBot="1" x14ac:dyDescent="0.25">
      <c r="A55" s="355"/>
      <c r="B55" s="785" t="s">
        <v>48</v>
      </c>
      <c r="C55" s="786"/>
      <c r="D55" s="787">
        <v>147</v>
      </c>
      <c r="E55" s="786"/>
      <c r="F55" s="788">
        <v>178</v>
      </c>
      <c r="G55" s="788">
        <v>183</v>
      </c>
      <c r="H55" s="788">
        <v>169.3</v>
      </c>
      <c r="I55" s="786">
        <v>180.7</v>
      </c>
      <c r="J55" s="786"/>
      <c r="K55" s="787">
        <v>154</v>
      </c>
      <c r="L55" s="786"/>
      <c r="M55" s="788">
        <v>169.7</v>
      </c>
      <c r="N55" s="789"/>
      <c r="O55" s="790">
        <f t="shared" si="6"/>
        <v>183</v>
      </c>
      <c r="AU55" s="119"/>
      <c r="AV55" s="119"/>
    </row>
    <row r="56" spans="1:48" ht="15" thickBot="1" x14ac:dyDescent="0.25"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</row>
    <row r="57" spans="1:48" ht="16.5" thickBot="1" x14ac:dyDescent="0.3">
      <c r="B57" s="808" t="s">
        <v>5</v>
      </c>
      <c r="C57" s="809">
        <v>1</v>
      </c>
      <c r="D57" s="809">
        <v>2</v>
      </c>
      <c r="E57" s="809">
        <v>3</v>
      </c>
      <c r="F57" s="809">
        <v>4</v>
      </c>
      <c r="G57" s="809">
        <v>5</v>
      </c>
      <c r="H57" s="809">
        <v>6</v>
      </c>
      <c r="I57" s="809">
        <v>7</v>
      </c>
      <c r="J57" s="809">
        <v>8</v>
      </c>
      <c r="K57" s="809">
        <v>9</v>
      </c>
      <c r="L57" s="809">
        <v>10</v>
      </c>
      <c r="M57" s="809">
        <v>11</v>
      </c>
      <c r="N57" s="810"/>
      <c r="O57" s="811" t="s">
        <v>220</v>
      </c>
    </row>
    <row r="58" spans="1:48" s="26" customFormat="1" x14ac:dyDescent="0.2">
      <c r="A58" s="355"/>
      <c r="B58" s="798" t="s">
        <v>53</v>
      </c>
      <c r="C58" s="799">
        <v>150.33333333333334</v>
      </c>
      <c r="D58" s="799">
        <v>150</v>
      </c>
      <c r="E58" s="799">
        <v>156.33333333333334</v>
      </c>
      <c r="F58" s="799">
        <v>148.33333333333334</v>
      </c>
      <c r="G58" s="800">
        <v>189.33333333333334</v>
      </c>
      <c r="H58" s="801">
        <v>139</v>
      </c>
      <c r="I58" s="799">
        <v>152</v>
      </c>
      <c r="J58" s="801">
        <v>153.33333333333334</v>
      </c>
      <c r="K58" s="801">
        <v>148.33333333333334</v>
      </c>
      <c r="L58" s="801">
        <v>142.66666666666666</v>
      </c>
      <c r="M58" s="799"/>
      <c r="N58" s="782"/>
      <c r="O58" s="802">
        <f t="shared" ref="O58:O70" si="7">MAX(C58:M58)</f>
        <v>189.33333333333334</v>
      </c>
      <c r="AU58" s="119"/>
      <c r="AV58" s="119"/>
    </row>
    <row r="59" spans="1:48" s="26" customFormat="1" x14ac:dyDescent="0.2">
      <c r="A59" s="355"/>
      <c r="B59" s="791" t="s">
        <v>209</v>
      </c>
      <c r="C59" s="765"/>
      <c r="D59" s="765"/>
      <c r="E59" s="765"/>
      <c r="F59" s="765"/>
      <c r="G59" s="766">
        <v>139.33333333333334</v>
      </c>
      <c r="H59" s="767">
        <v>151.66666666666666</v>
      </c>
      <c r="I59" s="765"/>
      <c r="J59" s="767">
        <v>148.66666666666666</v>
      </c>
      <c r="K59" s="767">
        <v>153.66666666666666</v>
      </c>
      <c r="L59" s="765"/>
      <c r="M59" s="765"/>
      <c r="N59" s="782"/>
      <c r="O59" s="792">
        <f t="shared" si="7"/>
        <v>153.66666666666666</v>
      </c>
      <c r="AU59" s="119"/>
      <c r="AV59" s="119"/>
    </row>
    <row r="60" spans="1:48" s="26" customFormat="1" x14ac:dyDescent="0.2">
      <c r="A60" s="355"/>
      <c r="B60" s="791" t="s">
        <v>131</v>
      </c>
      <c r="C60" s="765">
        <v>129</v>
      </c>
      <c r="D60" s="765">
        <v>112.66666666666667</v>
      </c>
      <c r="E60" s="765">
        <v>126.33333333333333</v>
      </c>
      <c r="F60" s="765">
        <v>148</v>
      </c>
      <c r="G60" s="766">
        <v>121</v>
      </c>
      <c r="H60" s="765"/>
      <c r="I60" s="765"/>
      <c r="J60" s="767">
        <v>160.33333333333334</v>
      </c>
      <c r="K60" s="765"/>
      <c r="L60" s="765"/>
      <c r="M60" s="765"/>
      <c r="N60" s="782"/>
      <c r="O60" s="792">
        <f t="shared" si="7"/>
        <v>160.33333333333334</v>
      </c>
      <c r="AU60" s="119"/>
      <c r="AV60" s="119"/>
    </row>
    <row r="61" spans="1:48" s="26" customFormat="1" x14ac:dyDescent="0.2">
      <c r="A61" s="355"/>
      <c r="B61" s="791" t="s">
        <v>14</v>
      </c>
      <c r="C61" s="765">
        <v>164.33333333333334</v>
      </c>
      <c r="D61" s="765">
        <v>160.66666666666666</v>
      </c>
      <c r="E61" s="765">
        <v>164.33333333333334</v>
      </c>
      <c r="F61" s="765">
        <v>143.66666666666666</v>
      </c>
      <c r="G61" s="766">
        <v>141.66666666666666</v>
      </c>
      <c r="H61" s="767">
        <v>163</v>
      </c>
      <c r="I61" s="765">
        <v>175</v>
      </c>
      <c r="J61" s="767">
        <v>157.66666666666666</v>
      </c>
      <c r="K61" s="767">
        <v>172.66666666666666</v>
      </c>
      <c r="L61" s="767">
        <v>151.66666666666666</v>
      </c>
      <c r="M61" s="767">
        <v>168.33333333333334</v>
      </c>
      <c r="N61" s="782"/>
      <c r="O61" s="792">
        <f t="shared" si="7"/>
        <v>175</v>
      </c>
      <c r="AU61" s="119"/>
      <c r="AV61" s="119"/>
    </row>
    <row r="62" spans="1:48" s="26" customFormat="1" x14ac:dyDescent="0.2">
      <c r="A62" s="355"/>
      <c r="B62" s="791" t="s">
        <v>59</v>
      </c>
      <c r="C62" s="765">
        <v>149</v>
      </c>
      <c r="D62" s="765">
        <v>183.66666666666666</v>
      </c>
      <c r="E62" s="765">
        <v>185.66666666666666</v>
      </c>
      <c r="F62" s="765">
        <v>174.66666666666666</v>
      </c>
      <c r="G62" s="766">
        <v>171.66666666666666</v>
      </c>
      <c r="H62" s="767">
        <v>169</v>
      </c>
      <c r="I62" s="765">
        <v>158</v>
      </c>
      <c r="J62" s="765"/>
      <c r="K62" s="767">
        <v>172.66666666666666</v>
      </c>
      <c r="L62" s="767">
        <v>148</v>
      </c>
      <c r="M62" s="767">
        <v>182.66666666666666</v>
      </c>
      <c r="N62" s="782"/>
      <c r="O62" s="792">
        <f t="shared" si="7"/>
        <v>185.66666666666666</v>
      </c>
      <c r="AU62" s="119"/>
      <c r="AV62" s="119"/>
    </row>
    <row r="63" spans="1:48" s="26" customFormat="1" x14ac:dyDescent="0.2">
      <c r="A63" s="355"/>
      <c r="B63" s="791" t="s">
        <v>55</v>
      </c>
      <c r="C63" s="765">
        <v>166.66666666666666</v>
      </c>
      <c r="D63" s="765">
        <v>183.66666666666666</v>
      </c>
      <c r="E63" s="765">
        <v>189</v>
      </c>
      <c r="F63" s="765">
        <v>173.33333333333334</v>
      </c>
      <c r="G63" s="766">
        <v>135.33333333333334</v>
      </c>
      <c r="H63" s="767">
        <v>188.33333333333334</v>
      </c>
      <c r="I63" s="765">
        <v>173.7</v>
      </c>
      <c r="J63" s="765"/>
      <c r="K63" s="767">
        <v>124</v>
      </c>
      <c r="L63" s="767">
        <v>163</v>
      </c>
      <c r="M63" s="767">
        <v>164.33333333333334</v>
      </c>
      <c r="N63" s="782"/>
      <c r="O63" s="792">
        <f t="shared" si="7"/>
        <v>189</v>
      </c>
      <c r="AU63" s="119"/>
      <c r="AV63" s="119"/>
    </row>
    <row r="64" spans="1:48" s="26" customFormat="1" x14ac:dyDescent="0.2">
      <c r="A64" s="355"/>
      <c r="B64" s="791" t="s">
        <v>19</v>
      </c>
      <c r="C64" s="765"/>
      <c r="D64" s="765">
        <v>176</v>
      </c>
      <c r="E64" s="765">
        <v>171</v>
      </c>
      <c r="F64" s="765">
        <v>165.66666666666666</v>
      </c>
      <c r="G64" s="766">
        <v>172.33333333333334</v>
      </c>
      <c r="H64" s="767">
        <v>168.66666666666666</v>
      </c>
      <c r="I64" s="765">
        <v>155</v>
      </c>
      <c r="J64" s="767">
        <v>155.33333333333334</v>
      </c>
      <c r="K64" s="767">
        <v>157.66666666666666</v>
      </c>
      <c r="L64" s="767">
        <v>138.66666666666666</v>
      </c>
      <c r="M64" s="767">
        <v>161</v>
      </c>
      <c r="N64" s="782"/>
      <c r="O64" s="792">
        <f t="shared" si="7"/>
        <v>176</v>
      </c>
      <c r="AU64" s="119"/>
      <c r="AV64" s="119"/>
    </row>
    <row r="65" spans="1:57" s="26" customFormat="1" x14ac:dyDescent="0.2">
      <c r="A65" s="355"/>
      <c r="B65" s="791" t="s">
        <v>13</v>
      </c>
      <c r="C65" s="765">
        <v>172.33333333333334</v>
      </c>
      <c r="D65" s="765">
        <v>156.66666666666666</v>
      </c>
      <c r="E65" s="765">
        <v>165.66666666666666</v>
      </c>
      <c r="F65" s="765">
        <v>139</v>
      </c>
      <c r="G65" s="766">
        <v>166.33333333333334</v>
      </c>
      <c r="H65" s="767">
        <v>152</v>
      </c>
      <c r="I65" s="765">
        <v>153</v>
      </c>
      <c r="J65" s="767">
        <v>144</v>
      </c>
      <c r="K65" s="767">
        <v>139.33333333333334</v>
      </c>
      <c r="L65" s="767">
        <v>161.66666666666666</v>
      </c>
      <c r="M65" s="767">
        <v>148</v>
      </c>
      <c r="N65" s="782"/>
      <c r="O65" s="792">
        <f t="shared" si="7"/>
        <v>172.33333333333334</v>
      </c>
      <c r="AU65" s="119"/>
      <c r="AV65" s="119"/>
    </row>
    <row r="66" spans="1:57" s="26" customFormat="1" x14ac:dyDescent="0.2">
      <c r="A66" s="355"/>
      <c r="B66" s="791" t="s">
        <v>42</v>
      </c>
      <c r="C66" s="765">
        <v>144</v>
      </c>
      <c r="D66" s="765">
        <v>116.66666666666667</v>
      </c>
      <c r="E66" s="765">
        <v>139.66666666666666</v>
      </c>
      <c r="F66" s="765">
        <v>174.66666666666666</v>
      </c>
      <c r="G66" s="766">
        <v>132.66666666666666</v>
      </c>
      <c r="H66" s="767">
        <v>123</v>
      </c>
      <c r="I66" s="765">
        <v>141</v>
      </c>
      <c r="J66" s="765"/>
      <c r="K66" s="767">
        <v>127.66666666666667</v>
      </c>
      <c r="L66" s="767">
        <v>138</v>
      </c>
      <c r="M66" s="765"/>
      <c r="N66" s="782"/>
      <c r="O66" s="792">
        <f t="shared" si="7"/>
        <v>174.66666666666666</v>
      </c>
      <c r="AB66" s="91"/>
      <c r="AC66" s="744"/>
      <c r="AD66" s="58"/>
      <c r="AU66" s="119"/>
      <c r="AV66" s="119"/>
    </row>
    <row r="67" spans="1:57" s="26" customFormat="1" x14ac:dyDescent="0.2">
      <c r="A67" s="355"/>
      <c r="B67" s="791" t="s">
        <v>76</v>
      </c>
      <c r="C67" s="765">
        <v>165</v>
      </c>
      <c r="D67" s="765">
        <v>157.33333333333334</v>
      </c>
      <c r="E67" s="765">
        <v>172</v>
      </c>
      <c r="F67" s="765">
        <v>133</v>
      </c>
      <c r="G67" s="766">
        <v>164.66666666666666</v>
      </c>
      <c r="H67" s="767">
        <v>133</v>
      </c>
      <c r="I67" s="765">
        <v>159</v>
      </c>
      <c r="J67" s="765"/>
      <c r="K67" s="765"/>
      <c r="L67" s="767">
        <v>151.33333333333334</v>
      </c>
      <c r="M67" s="767">
        <v>142.66666666666666</v>
      </c>
      <c r="N67" s="782"/>
      <c r="O67" s="792">
        <f t="shared" si="7"/>
        <v>172</v>
      </c>
      <c r="AB67" s="58"/>
      <c r="AC67" s="57"/>
      <c r="AD67" s="58"/>
      <c r="AU67" s="119"/>
      <c r="AV67" s="119"/>
    </row>
    <row r="68" spans="1:57" s="26" customFormat="1" x14ac:dyDescent="0.2">
      <c r="A68" s="355"/>
      <c r="B68" s="793" t="s">
        <v>150</v>
      </c>
      <c r="C68" s="777"/>
      <c r="D68" s="777">
        <v>129</v>
      </c>
      <c r="E68" s="777">
        <v>130</v>
      </c>
      <c r="F68" s="777">
        <v>142.66666666666666</v>
      </c>
      <c r="G68" s="778">
        <v>130.66666666666666</v>
      </c>
      <c r="H68" s="779">
        <v>123.33333333333333</v>
      </c>
      <c r="I68" s="777">
        <v>146</v>
      </c>
      <c r="J68" s="777"/>
      <c r="K68" s="779">
        <v>138.66666666666666</v>
      </c>
      <c r="L68" s="779">
        <v>130.33333333333334</v>
      </c>
      <c r="M68" s="779">
        <v>142.33333333333334</v>
      </c>
      <c r="N68" s="782"/>
      <c r="O68" s="794">
        <f t="shared" si="7"/>
        <v>146</v>
      </c>
      <c r="AB68" s="58"/>
      <c r="AC68" s="58"/>
      <c r="AD68" s="58"/>
      <c r="AU68" s="119"/>
      <c r="AV68" s="119"/>
    </row>
    <row r="69" spans="1:57" s="26" customFormat="1" x14ac:dyDescent="0.2">
      <c r="A69" s="355"/>
      <c r="B69" s="795" t="s">
        <v>12</v>
      </c>
      <c r="C69" s="769">
        <v>156.33333333333334</v>
      </c>
      <c r="D69" s="769">
        <v>156.66666666666666</v>
      </c>
      <c r="E69" s="769">
        <v>149</v>
      </c>
      <c r="F69" s="769">
        <v>160.33333333333334</v>
      </c>
      <c r="G69" s="771">
        <v>167.33333333333334</v>
      </c>
      <c r="H69" s="780">
        <v>142</v>
      </c>
      <c r="I69" s="769">
        <v>145</v>
      </c>
      <c r="J69" s="769"/>
      <c r="K69" s="780">
        <v>152.33333333333334</v>
      </c>
      <c r="L69" s="769"/>
      <c r="M69" s="780">
        <v>127.66666666666667</v>
      </c>
      <c r="N69" s="782"/>
      <c r="O69" s="783">
        <f t="shared" si="7"/>
        <v>167.33333333333334</v>
      </c>
      <c r="AU69" s="119"/>
      <c r="AV69" s="119"/>
    </row>
    <row r="70" spans="1:57" s="26" customFormat="1" ht="15" thickBot="1" x14ac:dyDescent="0.25">
      <c r="A70" s="355"/>
      <c r="B70" s="796" t="s">
        <v>54</v>
      </c>
      <c r="C70" s="786">
        <v>128.33333333333334</v>
      </c>
      <c r="D70" s="786">
        <v>143.33333333333334</v>
      </c>
      <c r="E70" s="786">
        <v>147.33333333333334</v>
      </c>
      <c r="F70" s="786">
        <v>136</v>
      </c>
      <c r="G70" s="788">
        <v>124.66666666666667</v>
      </c>
      <c r="H70" s="786"/>
      <c r="I70" s="786"/>
      <c r="J70" s="786"/>
      <c r="K70" s="786"/>
      <c r="L70" s="797">
        <v>123</v>
      </c>
      <c r="M70" s="786"/>
      <c r="N70" s="789"/>
      <c r="O70" s="790">
        <f t="shared" si="7"/>
        <v>147.33333333333334</v>
      </c>
      <c r="AU70" s="119"/>
      <c r="AV70" s="119"/>
    </row>
    <row r="73" spans="1:57" s="876" customFormat="1" ht="20.25" x14ac:dyDescent="0.3">
      <c r="A73" s="874"/>
      <c r="B73" s="875" t="s">
        <v>247</v>
      </c>
      <c r="C73" s="875"/>
      <c r="D73" s="875"/>
      <c r="E73" s="875"/>
      <c r="F73" s="875"/>
      <c r="G73" s="875"/>
      <c r="H73" s="875"/>
      <c r="I73" s="875"/>
      <c r="J73" s="875"/>
      <c r="K73" s="875"/>
      <c r="L73" s="875"/>
      <c r="M73" s="875"/>
      <c r="N73" s="875"/>
      <c r="O73" s="875"/>
      <c r="P73" s="875"/>
      <c r="Q73" s="875"/>
      <c r="R73" s="875"/>
      <c r="S73" s="875"/>
      <c r="AU73" s="877"/>
      <c r="AV73" s="877"/>
    </row>
    <row r="74" spans="1:57" s="1" customFormat="1" x14ac:dyDescent="0.2">
      <c r="A74" s="851"/>
      <c r="B74" s="852" t="s">
        <v>72</v>
      </c>
      <c r="C74" s="853"/>
      <c r="D74" s="853"/>
      <c r="E74" s="853"/>
      <c r="F74" s="853" t="s">
        <v>73</v>
      </c>
      <c r="G74" s="853"/>
      <c r="H74" s="853"/>
      <c r="I74" s="853"/>
      <c r="J74" s="853"/>
      <c r="K74" s="853"/>
      <c r="L74" s="853"/>
      <c r="M74" s="853"/>
      <c r="N74" s="853"/>
      <c r="O74" s="853"/>
      <c r="P74" s="853"/>
      <c r="Q74" s="853"/>
      <c r="R74" s="853"/>
      <c r="S74" s="853"/>
      <c r="AU74" s="850"/>
      <c r="AV74" s="850"/>
    </row>
    <row r="75" spans="1:57" s="24" customFormat="1" ht="15" x14ac:dyDescent="0.2">
      <c r="A75" s="851"/>
      <c r="B75" s="854" t="s">
        <v>18</v>
      </c>
      <c r="C75" s="855" t="s">
        <v>241</v>
      </c>
      <c r="D75" s="855"/>
      <c r="E75" s="855"/>
      <c r="F75" s="856" t="s">
        <v>59</v>
      </c>
      <c r="G75" s="857"/>
      <c r="H75" s="858"/>
      <c r="I75" s="858"/>
      <c r="J75" s="857"/>
      <c r="K75" s="857"/>
      <c r="L75" s="859"/>
      <c r="M75" s="855"/>
      <c r="N75" s="855"/>
      <c r="O75" s="855"/>
      <c r="P75" s="855"/>
      <c r="Q75" s="855"/>
      <c r="R75" s="855"/>
      <c r="S75" s="855"/>
      <c r="T75" s="23"/>
      <c r="BD75" s="759"/>
      <c r="BE75" s="759"/>
    </row>
    <row r="76" spans="1:57" ht="15" x14ac:dyDescent="0.2">
      <c r="A76" s="851"/>
      <c r="B76" s="860" t="s">
        <v>39</v>
      </c>
      <c r="C76" s="855" t="s">
        <v>242</v>
      </c>
      <c r="D76" s="861"/>
      <c r="E76" s="861"/>
      <c r="F76" s="862" t="s">
        <v>55</v>
      </c>
      <c r="G76" s="863"/>
      <c r="H76" s="864"/>
      <c r="I76" s="864"/>
      <c r="J76" s="865"/>
      <c r="K76" s="865"/>
      <c r="L76" s="866"/>
      <c r="M76" s="867"/>
      <c r="N76" s="867"/>
      <c r="O76" s="867"/>
      <c r="P76" s="867"/>
      <c r="Q76" s="867"/>
      <c r="R76" s="867"/>
      <c r="S76" s="867"/>
    </row>
    <row r="77" spans="1:57" ht="15" x14ac:dyDescent="0.2">
      <c r="A77" s="851"/>
      <c r="B77" s="868" t="s">
        <v>52</v>
      </c>
      <c r="C77" s="855" t="s">
        <v>243</v>
      </c>
      <c r="D77" s="861"/>
      <c r="E77" s="861"/>
      <c r="F77" s="869" t="s">
        <v>14</v>
      </c>
      <c r="G77" s="870"/>
      <c r="H77" s="871"/>
      <c r="I77" s="871"/>
      <c r="J77" s="872"/>
      <c r="K77" s="872"/>
      <c r="L77" s="873"/>
      <c r="M77" s="867"/>
      <c r="N77" s="867"/>
      <c r="O77" s="867"/>
      <c r="P77" s="867"/>
      <c r="Q77" s="867"/>
      <c r="R77" s="867"/>
      <c r="S77" s="867"/>
    </row>
    <row r="79" spans="1:57" s="34" customFormat="1" ht="15.75" x14ac:dyDescent="0.25">
      <c r="A79" s="355"/>
      <c r="B79" s="740" t="s">
        <v>5</v>
      </c>
      <c r="C79" s="741" t="s">
        <v>61</v>
      </c>
      <c r="T79" s="48"/>
      <c r="AB79" s="25"/>
      <c r="AC79" s="54"/>
      <c r="AD79" s="25"/>
      <c r="AK79"/>
      <c r="AL79"/>
      <c r="BD79" s="742"/>
      <c r="BE79" s="742"/>
    </row>
    <row r="80" spans="1:57" s="755" customFormat="1" x14ac:dyDescent="0.2">
      <c r="A80" s="847">
        <v>1</v>
      </c>
      <c r="B80" s="743" t="s">
        <v>30</v>
      </c>
      <c r="C80" s="772">
        <v>209</v>
      </c>
      <c r="E80" s="744" t="s">
        <v>223</v>
      </c>
      <c r="T80" s="773"/>
      <c r="AB80" s="58"/>
      <c r="AC80" s="58"/>
      <c r="AD80" s="58"/>
      <c r="AK80" s="58"/>
      <c r="AL80" s="58"/>
      <c r="BD80" s="774"/>
      <c r="BE80" s="774"/>
    </row>
    <row r="81" spans="1:57" s="755" customFormat="1" x14ac:dyDescent="0.2">
      <c r="A81" s="847">
        <v>2</v>
      </c>
      <c r="B81" s="743" t="s">
        <v>39</v>
      </c>
      <c r="C81" s="772">
        <v>217</v>
      </c>
      <c r="E81" s="744" t="s">
        <v>223</v>
      </c>
      <c r="T81" s="773"/>
      <c r="AB81" s="58"/>
      <c r="AC81" s="58"/>
      <c r="AD81" s="58"/>
      <c r="AK81" s="58"/>
      <c r="AL81" s="58"/>
      <c r="BD81" s="774"/>
      <c r="BE81" s="774"/>
    </row>
    <row r="82" spans="1:57" s="749" customFormat="1" x14ac:dyDescent="0.2">
      <c r="A82" s="848">
        <v>3</v>
      </c>
      <c r="B82" s="748" t="s">
        <v>53</v>
      </c>
      <c r="C82" s="748">
        <v>189</v>
      </c>
      <c r="E82" s="35" t="s">
        <v>224</v>
      </c>
      <c r="T82" s="763"/>
      <c r="AB82" s="91"/>
      <c r="AC82" s="58"/>
      <c r="AD82" s="58"/>
      <c r="AK82" s="58"/>
      <c r="AL82" s="58"/>
      <c r="BD82" s="764"/>
      <c r="BE82" s="764"/>
    </row>
    <row r="83" spans="1:57" s="749" customFormat="1" x14ac:dyDescent="0.2">
      <c r="A83" s="848"/>
      <c r="B83" s="753"/>
      <c r="C83" s="753"/>
      <c r="T83" s="763"/>
      <c r="U83" s="754"/>
      <c r="AB83" s="58"/>
      <c r="AC83" s="58"/>
      <c r="AD83" s="58"/>
      <c r="AK83" s="58"/>
      <c r="AL83" s="58"/>
      <c r="BD83" s="764"/>
      <c r="BE83" s="764"/>
    </row>
    <row r="84" spans="1:57" s="745" customFormat="1" ht="15" x14ac:dyDescent="0.2">
      <c r="A84" s="847">
        <v>4</v>
      </c>
      <c r="B84" s="743" t="s">
        <v>52</v>
      </c>
      <c r="C84" s="743">
        <v>224</v>
      </c>
      <c r="D84" s="755"/>
      <c r="E84" s="761" t="s">
        <v>225</v>
      </c>
      <c r="F84" s="755"/>
      <c r="G84" s="755"/>
      <c r="H84" s="755"/>
      <c r="I84" s="755"/>
      <c r="J84" s="755"/>
      <c r="T84" s="746"/>
      <c r="AK84" s="58"/>
      <c r="AL84" s="58"/>
      <c r="BD84" s="747"/>
      <c r="BE84" s="747"/>
    </row>
    <row r="85" spans="1:57" s="745" customFormat="1" ht="15" x14ac:dyDescent="0.2">
      <c r="A85" s="848">
        <v>5</v>
      </c>
      <c r="B85" s="748" t="s">
        <v>55</v>
      </c>
      <c r="C85" s="775">
        <v>189</v>
      </c>
      <c r="D85" s="755"/>
      <c r="E85" s="762" t="s">
        <v>231</v>
      </c>
      <c r="F85" s="755"/>
      <c r="G85" s="755"/>
      <c r="H85" s="755"/>
      <c r="I85" s="755"/>
      <c r="J85" s="755"/>
      <c r="T85" s="746"/>
      <c r="AK85" s="58"/>
      <c r="AL85" s="58"/>
      <c r="BD85" s="747"/>
      <c r="BE85" s="747"/>
    </row>
    <row r="86" spans="1:57" s="745" customFormat="1" ht="15" x14ac:dyDescent="0.2">
      <c r="A86" s="847"/>
      <c r="B86" s="755"/>
      <c r="C86" s="755"/>
      <c r="D86" s="755"/>
      <c r="E86" s="755"/>
      <c r="F86" s="755"/>
      <c r="G86" s="755"/>
      <c r="H86" s="755"/>
      <c r="I86" s="755"/>
      <c r="J86" s="755"/>
      <c r="T86" s="746"/>
      <c r="AK86" s="58"/>
      <c r="AL86" s="58"/>
      <c r="BD86" s="747"/>
      <c r="BE86" s="747"/>
    </row>
    <row r="87" spans="1:57" s="745" customFormat="1" ht="15" x14ac:dyDescent="0.2">
      <c r="A87" s="847">
        <v>6</v>
      </c>
      <c r="B87" s="743" t="s">
        <v>18</v>
      </c>
      <c r="C87" s="743">
        <v>212</v>
      </c>
      <c r="D87" s="58"/>
      <c r="E87" s="776" t="s">
        <v>233</v>
      </c>
      <c r="F87" s="58"/>
      <c r="G87" s="58"/>
      <c r="H87" s="58"/>
      <c r="I87" s="58"/>
      <c r="J87" s="755"/>
      <c r="T87" s="746"/>
      <c r="AK87" s="58"/>
      <c r="AL87" s="58"/>
      <c r="BD87" s="747"/>
      <c r="BE87" s="747"/>
    </row>
    <row r="88" spans="1:57" s="745" customFormat="1" ht="15" x14ac:dyDescent="0.2">
      <c r="A88" s="847">
        <v>7</v>
      </c>
      <c r="B88" s="743" t="s">
        <v>50</v>
      </c>
      <c r="C88" s="772">
        <v>221</v>
      </c>
      <c r="D88" s="755"/>
      <c r="E88" s="776" t="s">
        <v>233</v>
      </c>
      <c r="F88" s="755"/>
      <c r="G88" s="755"/>
      <c r="H88" s="755"/>
      <c r="I88" s="755"/>
      <c r="J88" s="755"/>
      <c r="T88" s="746"/>
      <c r="AK88" s="58"/>
      <c r="AL88" s="58"/>
      <c r="BD88" s="747"/>
      <c r="BE88" s="747"/>
    </row>
    <row r="89" spans="1:57" s="34" customFormat="1" ht="15" x14ac:dyDescent="0.2">
      <c r="A89" s="847">
        <v>8</v>
      </c>
      <c r="B89" s="743" t="s">
        <v>17</v>
      </c>
      <c r="C89" s="743">
        <v>198</v>
      </c>
      <c r="D89" s="58"/>
      <c r="E89" s="744" t="s">
        <v>234</v>
      </c>
      <c r="F89" s="58"/>
      <c r="G89" s="58"/>
      <c r="H89" s="58"/>
      <c r="I89" s="58"/>
      <c r="J89" s="58"/>
      <c r="T89" s="48"/>
      <c r="AK89" s="58"/>
      <c r="AL89" s="58"/>
      <c r="BD89" s="742"/>
      <c r="BE89" s="742"/>
    </row>
    <row r="90" spans="1:57" s="750" customFormat="1" ht="15" x14ac:dyDescent="0.2">
      <c r="A90" s="848">
        <v>9</v>
      </c>
      <c r="B90" s="748" t="s">
        <v>14</v>
      </c>
      <c r="C90" s="748">
        <v>175</v>
      </c>
      <c r="D90" s="749"/>
      <c r="E90" s="749" t="s">
        <v>244</v>
      </c>
      <c r="F90" s="749"/>
      <c r="G90" s="749"/>
      <c r="H90" s="749"/>
      <c r="I90" s="749"/>
      <c r="J90" s="749"/>
      <c r="T90" s="751"/>
      <c r="BD90" s="752"/>
      <c r="BE90" s="752"/>
    </row>
    <row r="91" spans="1:57" s="750" customFormat="1" ht="15" x14ac:dyDescent="0.2">
      <c r="A91" s="848">
        <v>10</v>
      </c>
      <c r="B91" s="748" t="s">
        <v>59</v>
      </c>
      <c r="C91" s="748">
        <v>186</v>
      </c>
      <c r="D91" s="749"/>
      <c r="E91" s="749" t="s">
        <v>245</v>
      </c>
      <c r="F91" s="749"/>
      <c r="G91" s="749"/>
      <c r="H91" s="749"/>
      <c r="I91" s="749"/>
      <c r="J91" s="749"/>
      <c r="T91" s="751"/>
      <c r="BD91" s="752"/>
      <c r="BE91" s="752"/>
    </row>
    <row r="92" spans="1:57" s="750" customFormat="1" ht="15" x14ac:dyDescent="0.2">
      <c r="A92" s="848">
        <v>11</v>
      </c>
      <c r="B92" s="748" t="s">
        <v>13</v>
      </c>
      <c r="C92" s="748">
        <v>172</v>
      </c>
      <c r="D92" s="749"/>
      <c r="E92" s="749" t="s">
        <v>246</v>
      </c>
      <c r="F92" s="749"/>
      <c r="G92" s="749"/>
      <c r="H92" s="749"/>
      <c r="I92" s="749"/>
      <c r="J92" s="749"/>
      <c r="T92" s="751"/>
      <c r="BD92" s="752"/>
      <c r="BE92" s="752"/>
    </row>
    <row r="93" spans="1:57" s="750" customFormat="1" ht="15" x14ac:dyDescent="0.2">
      <c r="A93" s="848">
        <v>12</v>
      </c>
      <c r="B93" s="748" t="s">
        <v>79</v>
      </c>
      <c r="C93" s="748">
        <v>160</v>
      </c>
      <c r="D93" s="749"/>
      <c r="E93" s="749" t="s">
        <v>226</v>
      </c>
      <c r="F93" s="749"/>
      <c r="G93" s="749"/>
      <c r="H93" s="749"/>
      <c r="I93" s="749"/>
      <c r="J93" s="749"/>
      <c r="T93" s="751"/>
      <c r="BD93" s="752"/>
      <c r="BE93" s="752"/>
    </row>
    <row r="94" spans="1:57" s="34" customFormat="1" ht="15" x14ac:dyDescent="0.2">
      <c r="A94" s="355"/>
      <c r="B94" s="753"/>
      <c r="C94" s="753"/>
      <c r="D94" s="749"/>
      <c r="E94" s="749"/>
      <c r="F94" s="58"/>
      <c r="G94" s="58"/>
      <c r="H94" s="58"/>
      <c r="I94" s="58"/>
      <c r="J94" s="58"/>
      <c r="T94" s="48"/>
      <c r="BD94" s="742"/>
      <c r="BE94" s="742"/>
    </row>
    <row r="95" spans="1:57" s="745" customFormat="1" ht="15" x14ac:dyDescent="0.2">
      <c r="A95" s="847">
        <v>13</v>
      </c>
      <c r="B95" s="743" t="s">
        <v>56</v>
      </c>
      <c r="C95" s="743">
        <v>202</v>
      </c>
      <c r="D95" s="755"/>
      <c r="E95" s="755" t="s">
        <v>227</v>
      </c>
      <c r="F95" s="755"/>
      <c r="G95" s="755"/>
      <c r="H95" s="755"/>
      <c r="I95" s="755"/>
      <c r="J95" s="755"/>
      <c r="T95" s="746"/>
      <c r="BD95" s="747"/>
      <c r="BE95" s="747"/>
    </row>
    <row r="96" spans="1:57" s="745" customFormat="1" ht="15" x14ac:dyDescent="0.2">
      <c r="A96" s="847">
        <v>14</v>
      </c>
      <c r="B96" s="743" t="s">
        <v>78</v>
      </c>
      <c r="C96" s="743">
        <v>192</v>
      </c>
      <c r="D96" s="755"/>
      <c r="E96" s="755" t="s">
        <v>227</v>
      </c>
      <c r="F96" s="755"/>
      <c r="G96" s="755"/>
      <c r="H96" s="755"/>
      <c r="I96" s="755"/>
      <c r="J96" s="755"/>
      <c r="T96" s="746"/>
      <c r="BD96" s="747"/>
      <c r="BE96" s="747"/>
    </row>
    <row r="97" spans="1:57" s="750" customFormat="1" ht="15" x14ac:dyDescent="0.2">
      <c r="A97" s="848"/>
      <c r="B97" s="753"/>
      <c r="C97" s="753"/>
      <c r="D97" s="749"/>
      <c r="E97" s="749"/>
      <c r="F97" s="58"/>
      <c r="G97" s="58"/>
      <c r="H97" s="58"/>
      <c r="I97" s="58"/>
      <c r="J97" s="749"/>
      <c r="T97" s="751"/>
      <c r="AJ97" s="34"/>
      <c r="AK97" s="34"/>
      <c r="AL97" s="34"/>
      <c r="BD97" s="752"/>
      <c r="BE97" s="752"/>
    </row>
    <row r="98" spans="1:57" s="745" customFormat="1" ht="15" x14ac:dyDescent="0.2">
      <c r="A98" s="847">
        <v>15</v>
      </c>
      <c r="B98" s="743" t="s">
        <v>60</v>
      </c>
      <c r="C98" s="743">
        <v>154</v>
      </c>
      <c r="D98" s="755"/>
      <c r="E98" s="755" t="s">
        <v>232</v>
      </c>
      <c r="F98" s="755"/>
      <c r="G98" s="755"/>
      <c r="H98" s="755"/>
      <c r="I98" s="755"/>
      <c r="J98" s="755"/>
      <c r="T98" s="746"/>
      <c r="BD98" s="747"/>
      <c r="BE98" s="747"/>
    </row>
    <row r="99" spans="1:57" s="745" customFormat="1" ht="15" x14ac:dyDescent="0.2">
      <c r="A99" s="847">
        <v>16</v>
      </c>
      <c r="B99" s="743" t="s">
        <v>74</v>
      </c>
      <c r="C99" s="743">
        <v>157</v>
      </c>
      <c r="D99" s="755"/>
      <c r="E99" s="755" t="s">
        <v>232</v>
      </c>
      <c r="F99" s="755"/>
      <c r="G99" s="755"/>
      <c r="H99" s="755"/>
      <c r="I99" s="755"/>
      <c r="J99" s="755"/>
      <c r="T99" s="746"/>
      <c r="BD99" s="747"/>
      <c r="BE99" s="747"/>
    </row>
    <row r="100" spans="1:57" s="34" customFormat="1" ht="15" x14ac:dyDescent="0.2">
      <c r="A100" s="355"/>
      <c r="B100" s="58"/>
      <c r="C100" s="58"/>
      <c r="D100" s="58"/>
      <c r="E100" s="58"/>
      <c r="F100" s="58"/>
      <c r="G100" s="58"/>
      <c r="H100" s="58"/>
      <c r="I100" s="58"/>
      <c r="J100" s="58"/>
      <c r="T100" s="48"/>
      <c r="BD100" s="742"/>
      <c r="BE100" s="742"/>
    </row>
    <row r="101" spans="1:57" s="745" customFormat="1" ht="15" x14ac:dyDescent="0.2">
      <c r="A101" s="847">
        <v>17</v>
      </c>
      <c r="B101" s="743" t="s">
        <v>77</v>
      </c>
      <c r="C101" s="743">
        <v>164</v>
      </c>
      <c r="D101" s="755"/>
      <c r="E101" s="755" t="s">
        <v>229</v>
      </c>
      <c r="F101" s="755"/>
      <c r="G101" s="755"/>
      <c r="H101" s="755"/>
      <c r="I101" s="755"/>
      <c r="J101" s="755"/>
      <c r="T101" s="746"/>
      <c r="BD101" s="747"/>
      <c r="BE101" s="747"/>
    </row>
    <row r="102" spans="1:57" s="750" customFormat="1" ht="15" x14ac:dyDescent="0.2">
      <c r="A102" s="848">
        <v>18</v>
      </c>
      <c r="B102" s="748" t="s">
        <v>42</v>
      </c>
      <c r="C102" s="748">
        <v>175</v>
      </c>
      <c r="D102" s="749"/>
      <c r="E102" s="749" t="s">
        <v>228</v>
      </c>
      <c r="F102" s="749"/>
      <c r="G102" s="749"/>
      <c r="H102" s="749"/>
      <c r="I102" s="749"/>
      <c r="J102" s="749"/>
      <c r="T102" s="751"/>
      <c r="BD102" s="752"/>
      <c r="BE102" s="752"/>
    </row>
    <row r="103" spans="1:57" s="750" customFormat="1" ht="15" x14ac:dyDescent="0.2">
      <c r="A103" s="848"/>
      <c r="B103" s="749"/>
      <c r="C103" s="749"/>
      <c r="D103" s="749"/>
      <c r="E103" s="749"/>
      <c r="F103" s="749"/>
      <c r="G103" s="749"/>
      <c r="H103" s="749"/>
      <c r="I103" s="749"/>
      <c r="J103" s="749"/>
      <c r="T103" s="751"/>
      <c r="BD103" s="752"/>
      <c r="BE103" s="752"/>
    </row>
    <row r="104" spans="1:57" s="750" customFormat="1" ht="15" x14ac:dyDescent="0.2">
      <c r="A104" s="848">
        <v>19</v>
      </c>
      <c r="B104" s="748" t="s">
        <v>150</v>
      </c>
      <c r="C104" s="748">
        <v>146</v>
      </c>
      <c r="D104" s="749"/>
      <c r="E104" s="749" t="s">
        <v>222</v>
      </c>
      <c r="F104" s="749"/>
      <c r="G104" s="749"/>
      <c r="H104" s="749"/>
      <c r="I104" s="749"/>
      <c r="J104" s="749"/>
      <c r="T104" s="751"/>
      <c r="BD104" s="752"/>
      <c r="BE104" s="752"/>
    </row>
    <row r="105" spans="1:57" s="750" customFormat="1" ht="15" x14ac:dyDescent="0.2">
      <c r="A105" s="848">
        <v>20</v>
      </c>
      <c r="B105" s="748" t="s">
        <v>209</v>
      </c>
      <c r="C105" s="748">
        <v>154</v>
      </c>
      <c r="D105" s="749"/>
      <c r="E105" s="749" t="s">
        <v>222</v>
      </c>
      <c r="F105" s="749"/>
      <c r="G105" s="749"/>
      <c r="H105" s="749"/>
      <c r="I105" s="749"/>
      <c r="J105" s="749"/>
      <c r="T105" s="751"/>
      <c r="BD105" s="752"/>
      <c r="BE105" s="752"/>
    </row>
    <row r="106" spans="1:57" s="750" customFormat="1" ht="15" x14ac:dyDescent="0.2">
      <c r="A106" s="847">
        <v>21</v>
      </c>
      <c r="B106" s="743" t="s">
        <v>208</v>
      </c>
      <c r="C106" s="743">
        <v>161</v>
      </c>
      <c r="D106" s="755"/>
      <c r="E106" s="755" t="s">
        <v>222</v>
      </c>
      <c r="F106" s="755"/>
      <c r="G106" s="755"/>
      <c r="H106" s="755"/>
      <c r="I106" s="755"/>
      <c r="J106" s="749"/>
      <c r="T106" s="751"/>
      <c r="BD106" s="752"/>
      <c r="BE106" s="752"/>
    </row>
    <row r="107" spans="1:57" s="750" customFormat="1" ht="15" x14ac:dyDescent="0.2">
      <c r="A107" s="847">
        <v>22</v>
      </c>
      <c r="B107" s="743" t="s">
        <v>148</v>
      </c>
      <c r="C107" s="743">
        <v>180</v>
      </c>
      <c r="D107" s="755"/>
      <c r="E107" s="755" t="s">
        <v>222</v>
      </c>
      <c r="F107" s="755"/>
      <c r="G107" s="755"/>
      <c r="H107" s="755"/>
      <c r="I107" s="755"/>
      <c r="J107" s="749"/>
      <c r="T107" s="751"/>
      <c r="BD107" s="752"/>
      <c r="BE107" s="752"/>
    </row>
    <row r="108" spans="1:57" s="750" customFormat="1" ht="15" x14ac:dyDescent="0.2">
      <c r="A108" s="848"/>
      <c r="B108" s="760"/>
      <c r="C108" s="760"/>
      <c r="D108" s="755"/>
      <c r="E108" s="755"/>
      <c r="F108" s="755"/>
      <c r="G108" s="755"/>
      <c r="H108" s="755"/>
      <c r="I108" s="755"/>
      <c r="J108" s="749"/>
      <c r="T108" s="751"/>
      <c r="BD108" s="752"/>
      <c r="BE108" s="752"/>
    </row>
    <row r="109" spans="1:57" s="749" customFormat="1" ht="15.75" customHeight="1" x14ac:dyDescent="0.2">
      <c r="A109" s="848">
        <v>23</v>
      </c>
      <c r="B109" s="748" t="s">
        <v>19</v>
      </c>
      <c r="C109" s="748">
        <v>176</v>
      </c>
      <c r="E109" s="749" t="s">
        <v>230</v>
      </c>
      <c r="T109" s="763"/>
      <c r="BD109" s="764"/>
      <c r="BE109" s="764"/>
    </row>
    <row r="110" spans="1:57" s="750" customFormat="1" ht="15.75" customHeight="1" x14ac:dyDescent="0.2">
      <c r="A110" s="848">
        <v>24</v>
      </c>
      <c r="B110" s="748" t="s">
        <v>76</v>
      </c>
      <c r="C110" s="748">
        <v>172</v>
      </c>
      <c r="D110" s="749"/>
      <c r="E110" s="749" t="s">
        <v>230</v>
      </c>
      <c r="F110" s="749"/>
      <c r="G110" s="749"/>
      <c r="H110" s="749"/>
      <c r="I110" s="749"/>
      <c r="J110" s="749"/>
      <c r="T110" s="751"/>
      <c r="BD110" s="752"/>
      <c r="BE110" s="752"/>
    </row>
    <row r="111" spans="1:57" s="745" customFormat="1" ht="15.75" customHeight="1" x14ac:dyDescent="0.2">
      <c r="A111" s="848">
        <v>25</v>
      </c>
      <c r="B111" s="748" t="s">
        <v>12</v>
      </c>
      <c r="C111" s="748">
        <v>167.33333333333334</v>
      </c>
      <c r="D111" s="749"/>
      <c r="E111" s="749" t="s">
        <v>230</v>
      </c>
      <c r="F111" s="749"/>
      <c r="G111" s="749"/>
      <c r="H111" s="749"/>
      <c r="I111" s="749"/>
      <c r="J111" s="749"/>
      <c r="T111" s="746"/>
      <c r="BD111" s="747"/>
      <c r="BE111" s="747"/>
    </row>
    <row r="112" spans="1:57" s="749" customFormat="1" ht="15.75" customHeight="1" x14ac:dyDescent="0.2">
      <c r="A112" s="848">
        <v>26</v>
      </c>
      <c r="B112" s="748" t="s">
        <v>54</v>
      </c>
      <c r="C112" s="748">
        <v>147.33333333333334</v>
      </c>
      <c r="E112" s="749" t="s">
        <v>230</v>
      </c>
      <c r="T112" s="763"/>
      <c r="BD112" s="764"/>
      <c r="BE112" s="764"/>
    </row>
    <row r="113" spans="1:57" s="745" customFormat="1" ht="15.75" customHeight="1" x14ac:dyDescent="0.2">
      <c r="A113" s="847">
        <v>27</v>
      </c>
      <c r="B113" s="743" t="s">
        <v>132</v>
      </c>
      <c r="C113" s="743">
        <v>188</v>
      </c>
      <c r="E113" s="755" t="s">
        <v>230</v>
      </c>
      <c r="T113" s="746"/>
      <c r="BD113" s="747"/>
      <c r="BE113" s="747"/>
    </row>
    <row r="114" spans="1:57" s="745" customFormat="1" ht="15.75" customHeight="1" x14ac:dyDescent="0.2">
      <c r="A114" s="847">
        <v>28</v>
      </c>
      <c r="B114" s="743" t="s">
        <v>15</v>
      </c>
      <c r="C114" s="743">
        <v>195</v>
      </c>
      <c r="D114" s="755"/>
      <c r="E114" s="755" t="s">
        <v>230</v>
      </c>
      <c r="F114" s="755"/>
      <c r="G114" s="755"/>
      <c r="H114" s="755"/>
      <c r="I114" s="755"/>
      <c r="J114" s="755"/>
      <c r="O114" s="755"/>
      <c r="T114" s="746"/>
      <c r="BD114" s="747"/>
      <c r="BE114" s="747"/>
    </row>
    <row r="115" spans="1:57" s="745" customFormat="1" ht="15.75" customHeight="1" x14ac:dyDescent="0.2">
      <c r="A115" s="847">
        <v>29</v>
      </c>
      <c r="B115" s="743" t="s">
        <v>48</v>
      </c>
      <c r="C115" s="743">
        <v>183</v>
      </c>
      <c r="E115" s="755" t="s">
        <v>230</v>
      </c>
      <c r="F115" s="755"/>
      <c r="G115" s="755"/>
      <c r="T115" s="746"/>
      <c r="BD115" s="747"/>
      <c r="BE115" s="747"/>
    </row>
    <row r="119" spans="1:57" s="756" customFormat="1" ht="15" x14ac:dyDescent="0.2">
      <c r="A119" s="849"/>
      <c r="E119"/>
      <c r="T119" s="757"/>
      <c r="BD119" s="758"/>
      <c r="BE119" s="758"/>
    </row>
    <row r="120" spans="1:57" s="34" customFormat="1" ht="10.5" customHeight="1" x14ac:dyDescent="0.2">
      <c r="A120" s="355"/>
      <c r="E120"/>
      <c r="T120" s="48"/>
      <c r="BD120" s="742"/>
      <c r="BE120" s="742"/>
    </row>
  </sheetData>
  <mergeCells count="22">
    <mergeCell ref="AE1:AH1"/>
    <mergeCell ref="AI1:AL1"/>
    <mergeCell ref="AM1:AP1"/>
    <mergeCell ref="AQ1:AT1"/>
    <mergeCell ref="W24:Z24"/>
    <mergeCell ref="AA24:AD24"/>
    <mergeCell ref="AE24:AH24"/>
    <mergeCell ref="AI24:AL24"/>
    <mergeCell ref="AM24:AP24"/>
    <mergeCell ref="AQ24:AT24"/>
    <mergeCell ref="AA1:AD1"/>
    <mergeCell ref="O1:R1"/>
    <mergeCell ref="O24:R24"/>
    <mergeCell ref="S1:V1"/>
    <mergeCell ref="S24:V24"/>
    <mergeCell ref="W1:Z1"/>
    <mergeCell ref="C1:F1"/>
    <mergeCell ref="G1:J1"/>
    <mergeCell ref="C24:F24"/>
    <mergeCell ref="G24:J24"/>
    <mergeCell ref="K1:N1"/>
    <mergeCell ref="K24:N24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43"/>
  <sheetViews>
    <sheetView workbookViewId="0">
      <selection activeCell="J18" sqref="J18"/>
    </sheetView>
  </sheetViews>
  <sheetFormatPr defaultColWidth="8.85546875" defaultRowHeight="12.75" x14ac:dyDescent="0.2"/>
  <cols>
    <col min="1" max="1" width="4.42578125" style="26" bestFit="1" customWidth="1"/>
    <col min="2" max="2" width="30.28515625" bestFit="1" customWidth="1"/>
    <col min="3" max="3" width="8.85546875" bestFit="1" customWidth="1"/>
    <col min="4" max="4" width="11.140625" bestFit="1" customWidth="1"/>
    <col min="5" max="8" width="8.42578125" bestFit="1" customWidth="1"/>
    <col min="9" max="9" width="12.28515625" bestFit="1" customWidth="1"/>
    <col min="10" max="10" width="8.7109375" bestFit="1" customWidth="1"/>
    <col min="11" max="11" width="13" style="26" bestFit="1" customWidth="1"/>
    <col min="12" max="12" width="11.42578125" style="26" customWidth="1"/>
    <col min="13" max="13" width="3" customWidth="1"/>
    <col min="14" max="14" width="8.85546875" customWidth="1"/>
    <col min="15" max="15" width="23" customWidth="1"/>
    <col min="16" max="16" width="26.42578125" customWidth="1"/>
  </cols>
  <sheetData>
    <row r="1" spans="1:15" ht="21" customHeight="1" x14ac:dyDescent="0.2">
      <c r="A1" s="1318" t="s">
        <v>491</v>
      </c>
      <c r="B1" s="1318"/>
      <c r="C1" s="1318"/>
      <c r="D1" s="1318"/>
      <c r="E1" s="1318"/>
      <c r="F1" s="1318"/>
      <c r="G1" s="1318"/>
      <c r="H1" s="1318"/>
      <c r="I1" s="1318"/>
      <c r="J1" s="1318"/>
      <c r="K1" s="1318"/>
      <c r="L1" s="1086"/>
      <c r="M1" s="9"/>
      <c r="N1" s="9"/>
    </row>
    <row r="2" spans="1:15" ht="21" x14ac:dyDescent="0.2">
      <c r="A2" s="1319" t="s">
        <v>62</v>
      </c>
      <c r="B2" s="1319"/>
      <c r="C2" s="1319"/>
      <c r="D2" s="1319"/>
      <c r="E2" s="1319"/>
      <c r="F2" s="1319"/>
      <c r="G2" s="1319"/>
      <c r="H2" s="1319"/>
      <c r="I2" s="1319"/>
      <c r="J2" s="1319"/>
      <c r="K2" s="1319"/>
      <c r="L2" s="1087"/>
      <c r="M2" s="9"/>
      <c r="N2" s="9"/>
    </row>
    <row r="3" spans="1:15" ht="21.75" thickBot="1" x14ac:dyDescent="0.25">
      <c r="A3" s="1320" t="s">
        <v>493</v>
      </c>
      <c r="B3" s="1320"/>
      <c r="C3" s="1320"/>
      <c r="D3" s="1320"/>
      <c r="E3" s="1320"/>
      <c r="F3" s="1320"/>
      <c r="G3" s="1320"/>
      <c r="H3" s="1320"/>
      <c r="I3" s="1320"/>
      <c r="J3" s="1320"/>
      <c r="K3" s="1320"/>
      <c r="L3" s="1087"/>
      <c r="M3" s="9"/>
      <c r="N3" s="9"/>
      <c r="O3" s="1047" t="s">
        <v>487</v>
      </c>
    </row>
    <row r="4" spans="1:15" s="166" customFormat="1" ht="23.25" customHeight="1" thickBot="1" x14ac:dyDescent="0.25">
      <c r="A4" s="1093" t="s">
        <v>40</v>
      </c>
      <c r="B4" s="1094" t="s">
        <v>496</v>
      </c>
      <c r="C4" s="1094" t="s">
        <v>7</v>
      </c>
      <c r="D4" s="1094" t="s">
        <v>8</v>
      </c>
      <c r="E4" s="1097" t="s">
        <v>2</v>
      </c>
      <c r="F4" s="1097" t="s">
        <v>3</v>
      </c>
      <c r="G4" s="1097" t="s">
        <v>4</v>
      </c>
      <c r="H4" s="1097" t="s">
        <v>10</v>
      </c>
      <c r="I4" s="1097" t="s">
        <v>494</v>
      </c>
      <c r="J4" s="1097" t="s">
        <v>1</v>
      </c>
      <c r="K4" s="1097" t="s">
        <v>9</v>
      </c>
      <c r="L4" s="1098" t="s">
        <v>0</v>
      </c>
      <c r="M4" s="120"/>
      <c r="N4" s="1099" t="s">
        <v>11</v>
      </c>
    </row>
    <row r="5" spans="1:15" s="160" customFormat="1" ht="18" x14ac:dyDescent="0.25">
      <c r="A5" s="699">
        <v>1</v>
      </c>
      <c r="B5" s="696" t="s">
        <v>18</v>
      </c>
      <c r="C5" s="695">
        <v>3</v>
      </c>
      <c r="D5" s="695">
        <v>2</v>
      </c>
      <c r="E5" s="698">
        <v>182</v>
      </c>
      <c r="F5" s="698">
        <v>190</v>
      </c>
      <c r="G5" s="698">
        <v>160</v>
      </c>
      <c r="H5" s="698">
        <v>215</v>
      </c>
      <c r="I5" s="1110"/>
      <c r="J5" s="1116">
        <f t="shared" ref="J5:J18" si="0">SUM(E5:H5)-MIN(E5:H5)</f>
        <v>587</v>
      </c>
      <c r="K5" s="1112">
        <f t="shared" ref="K5:K17" si="1">MAX(E5:H5)</f>
        <v>215</v>
      </c>
      <c r="L5" s="697">
        <f t="shared" ref="L5:L17" si="2">ROUND(J5/3,1)</f>
        <v>195.7</v>
      </c>
      <c r="M5" s="881"/>
      <c r="N5" s="1128">
        <f t="shared" ref="N5:N23" si="3">J5/10+I5</f>
        <v>58.7</v>
      </c>
      <c r="O5" s="1133"/>
    </row>
    <row r="6" spans="1:15" s="160" customFormat="1" ht="18" x14ac:dyDescent="0.25">
      <c r="A6" s="1073">
        <v>2</v>
      </c>
      <c r="B6" s="696" t="s">
        <v>485</v>
      </c>
      <c r="C6" s="1075">
        <v>5</v>
      </c>
      <c r="D6" s="1075">
        <v>2</v>
      </c>
      <c r="E6" s="1076">
        <v>176</v>
      </c>
      <c r="F6" s="1077">
        <v>167</v>
      </c>
      <c r="G6" s="1076">
        <v>122</v>
      </c>
      <c r="H6" s="1076">
        <v>232</v>
      </c>
      <c r="I6" s="1109"/>
      <c r="J6" s="1117">
        <f t="shared" si="0"/>
        <v>575</v>
      </c>
      <c r="K6" s="1127">
        <f t="shared" si="1"/>
        <v>232</v>
      </c>
      <c r="L6" s="697">
        <f t="shared" si="2"/>
        <v>191.7</v>
      </c>
      <c r="M6" s="881"/>
      <c r="N6" s="1120">
        <f t="shared" si="3"/>
        <v>57.5</v>
      </c>
      <c r="O6" s="1133"/>
    </row>
    <row r="7" spans="1:15" s="160" customFormat="1" ht="18" x14ac:dyDescent="0.25">
      <c r="A7" s="1073">
        <v>3</v>
      </c>
      <c r="B7" s="696" t="s">
        <v>15</v>
      </c>
      <c r="C7" s="1075">
        <v>3</v>
      </c>
      <c r="D7" s="1075">
        <v>2</v>
      </c>
      <c r="E7" s="1076">
        <v>186</v>
      </c>
      <c r="F7" s="1077">
        <v>151</v>
      </c>
      <c r="G7" s="1076">
        <v>166</v>
      </c>
      <c r="H7" s="1076">
        <v>193</v>
      </c>
      <c r="I7" s="1109"/>
      <c r="J7" s="1115">
        <f t="shared" si="0"/>
        <v>545</v>
      </c>
      <c r="K7" s="1112">
        <f t="shared" si="1"/>
        <v>193</v>
      </c>
      <c r="L7" s="697">
        <f t="shared" si="2"/>
        <v>181.7</v>
      </c>
      <c r="M7" s="881"/>
      <c r="N7" s="1119">
        <f t="shared" si="3"/>
        <v>54.5</v>
      </c>
      <c r="O7" s="1133"/>
    </row>
    <row r="8" spans="1:15" s="160" customFormat="1" ht="18" x14ac:dyDescent="0.25">
      <c r="A8" s="1073">
        <v>4</v>
      </c>
      <c r="B8" s="696" t="s">
        <v>56</v>
      </c>
      <c r="C8" s="1075">
        <v>1</v>
      </c>
      <c r="D8" s="1075">
        <v>1</v>
      </c>
      <c r="E8" s="1076">
        <v>151</v>
      </c>
      <c r="F8" s="1077">
        <v>157</v>
      </c>
      <c r="G8" s="1076">
        <v>184</v>
      </c>
      <c r="H8" s="1076">
        <v>197</v>
      </c>
      <c r="I8" s="1109"/>
      <c r="J8" s="1114">
        <f t="shared" si="0"/>
        <v>538</v>
      </c>
      <c r="K8" s="1112">
        <f t="shared" si="1"/>
        <v>197</v>
      </c>
      <c r="L8" s="697">
        <f t="shared" si="2"/>
        <v>179.3</v>
      </c>
      <c r="M8" s="881"/>
      <c r="N8" s="1120">
        <f t="shared" si="3"/>
        <v>53.8</v>
      </c>
      <c r="O8" s="1133"/>
    </row>
    <row r="9" spans="1:15" s="160" customFormat="1" ht="18" x14ac:dyDescent="0.25">
      <c r="A9" s="1073">
        <v>5</v>
      </c>
      <c r="B9" s="696" t="s">
        <v>106</v>
      </c>
      <c r="C9" s="1075">
        <v>6</v>
      </c>
      <c r="D9" s="1075">
        <v>2</v>
      </c>
      <c r="E9" s="1076">
        <v>154</v>
      </c>
      <c r="F9" s="1077">
        <v>142</v>
      </c>
      <c r="G9" s="1076">
        <v>196</v>
      </c>
      <c r="H9" s="1076">
        <v>175</v>
      </c>
      <c r="I9" s="1109"/>
      <c r="J9" s="1114">
        <f t="shared" si="0"/>
        <v>525</v>
      </c>
      <c r="K9" s="1112">
        <f t="shared" si="1"/>
        <v>196</v>
      </c>
      <c r="L9" s="697">
        <f t="shared" si="2"/>
        <v>175</v>
      </c>
      <c r="M9" s="881"/>
      <c r="N9" s="1119">
        <f t="shared" si="3"/>
        <v>52.5</v>
      </c>
      <c r="O9" s="1133"/>
    </row>
    <row r="10" spans="1:15" s="160" customFormat="1" ht="18" x14ac:dyDescent="0.25">
      <c r="A10" s="1073">
        <v>6</v>
      </c>
      <c r="B10" s="696" t="s">
        <v>17</v>
      </c>
      <c r="C10" s="1075">
        <v>2</v>
      </c>
      <c r="D10" s="1075">
        <v>1</v>
      </c>
      <c r="E10" s="1076">
        <v>135</v>
      </c>
      <c r="F10" s="1077">
        <v>197</v>
      </c>
      <c r="G10" s="1076">
        <v>162</v>
      </c>
      <c r="H10" s="1076">
        <v>165</v>
      </c>
      <c r="I10" s="1109"/>
      <c r="J10" s="1114">
        <f t="shared" si="0"/>
        <v>524</v>
      </c>
      <c r="K10" s="1112">
        <f t="shared" si="1"/>
        <v>197</v>
      </c>
      <c r="L10" s="697">
        <f t="shared" si="2"/>
        <v>174.7</v>
      </c>
      <c r="M10" s="881"/>
      <c r="N10" s="1118">
        <f t="shared" si="3"/>
        <v>52.4</v>
      </c>
      <c r="O10" s="1133"/>
    </row>
    <row r="11" spans="1:15" s="160" customFormat="1" ht="18" x14ac:dyDescent="0.25">
      <c r="A11" s="699">
        <v>7</v>
      </c>
      <c r="B11" s="160" t="s">
        <v>78</v>
      </c>
      <c r="C11" s="695">
        <v>1</v>
      </c>
      <c r="D11" s="695">
        <v>2</v>
      </c>
      <c r="E11" s="698">
        <v>166</v>
      </c>
      <c r="F11" s="698">
        <v>182</v>
      </c>
      <c r="G11" s="698">
        <v>162</v>
      </c>
      <c r="H11" s="698">
        <v>171</v>
      </c>
      <c r="I11" s="1110"/>
      <c r="J11" s="1116">
        <f t="shared" si="0"/>
        <v>519</v>
      </c>
      <c r="K11" s="1112">
        <f t="shared" si="1"/>
        <v>182</v>
      </c>
      <c r="L11" s="697">
        <f t="shared" si="2"/>
        <v>173</v>
      </c>
      <c r="M11" s="881"/>
      <c r="N11" s="1120">
        <f t="shared" si="3"/>
        <v>51.9</v>
      </c>
      <c r="O11" s="1133"/>
    </row>
    <row r="12" spans="1:15" s="160" customFormat="1" ht="18" x14ac:dyDescent="0.25">
      <c r="A12" s="1073">
        <v>8</v>
      </c>
      <c r="B12" s="696" t="s">
        <v>39</v>
      </c>
      <c r="C12" s="1075">
        <v>4</v>
      </c>
      <c r="D12" s="1075">
        <v>1</v>
      </c>
      <c r="E12" s="1076">
        <v>186</v>
      </c>
      <c r="F12" s="1077">
        <v>157</v>
      </c>
      <c r="G12" s="1076">
        <v>165</v>
      </c>
      <c r="H12" s="1076">
        <v>161</v>
      </c>
      <c r="I12" s="1109"/>
      <c r="J12" s="1114">
        <f t="shared" si="0"/>
        <v>512</v>
      </c>
      <c r="K12" s="1112">
        <f t="shared" si="1"/>
        <v>186</v>
      </c>
      <c r="L12" s="697">
        <f t="shared" si="2"/>
        <v>170.7</v>
      </c>
      <c r="M12" s="881"/>
      <c r="N12" s="1120">
        <f t="shared" si="3"/>
        <v>51.2</v>
      </c>
      <c r="O12" s="1133"/>
    </row>
    <row r="13" spans="1:15" s="160" customFormat="1" ht="18" x14ac:dyDescent="0.25">
      <c r="A13" s="1073">
        <v>9</v>
      </c>
      <c r="B13" s="696" t="s">
        <v>148</v>
      </c>
      <c r="C13" s="1075">
        <v>3</v>
      </c>
      <c r="D13" s="1075">
        <v>2</v>
      </c>
      <c r="E13" s="1076">
        <v>162</v>
      </c>
      <c r="F13" s="1077">
        <v>189</v>
      </c>
      <c r="G13" s="1076">
        <v>145</v>
      </c>
      <c r="H13" s="1076">
        <v>121</v>
      </c>
      <c r="I13" s="1109"/>
      <c r="J13" s="1116">
        <f t="shared" si="0"/>
        <v>496</v>
      </c>
      <c r="K13" s="1112">
        <f t="shared" si="1"/>
        <v>189</v>
      </c>
      <c r="L13" s="697">
        <f t="shared" si="2"/>
        <v>165.3</v>
      </c>
      <c r="M13" s="881"/>
      <c r="N13" s="1119">
        <f t="shared" si="3"/>
        <v>49.6</v>
      </c>
      <c r="O13" s="1133"/>
    </row>
    <row r="14" spans="1:15" s="160" customFormat="1" ht="18" x14ac:dyDescent="0.25">
      <c r="A14" s="1073">
        <v>10</v>
      </c>
      <c r="B14" s="696" t="s">
        <v>50</v>
      </c>
      <c r="C14" s="1075">
        <v>5</v>
      </c>
      <c r="D14" s="1075">
        <v>2</v>
      </c>
      <c r="E14" s="1076">
        <v>132</v>
      </c>
      <c r="F14" s="1077">
        <v>183</v>
      </c>
      <c r="G14" s="1076">
        <v>148</v>
      </c>
      <c r="H14" s="1076">
        <v>164</v>
      </c>
      <c r="I14" s="1109"/>
      <c r="J14" s="1115">
        <f t="shared" si="0"/>
        <v>495</v>
      </c>
      <c r="K14" s="1112">
        <f t="shared" si="1"/>
        <v>183</v>
      </c>
      <c r="L14" s="697">
        <f t="shared" si="2"/>
        <v>165</v>
      </c>
      <c r="M14" s="881"/>
      <c r="N14" s="1118">
        <f t="shared" si="3"/>
        <v>49.5</v>
      </c>
      <c r="O14" s="1133"/>
    </row>
    <row r="15" spans="1:15" s="160" customFormat="1" ht="18" x14ac:dyDescent="0.25">
      <c r="A15" s="1073">
        <v>11</v>
      </c>
      <c r="B15" s="696" t="s">
        <v>497</v>
      </c>
      <c r="C15" s="1075">
        <v>2</v>
      </c>
      <c r="D15" s="1075">
        <v>2</v>
      </c>
      <c r="E15" s="1076">
        <v>143</v>
      </c>
      <c r="F15" s="1077">
        <v>173</v>
      </c>
      <c r="G15" s="1076">
        <v>158</v>
      </c>
      <c r="H15" s="1076">
        <v>164</v>
      </c>
      <c r="I15" s="1109"/>
      <c r="J15" s="1114">
        <f t="shared" si="0"/>
        <v>495</v>
      </c>
      <c r="K15" s="1112">
        <f t="shared" si="1"/>
        <v>173</v>
      </c>
      <c r="L15" s="697">
        <f t="shared" si="2"/>
        <v>165</v>
      </c>
      <c r="M15" s="881"/>
      <c r="N15" s="1118">
        <f t="shared" si="3"/>
        <v>49.5</v>
      </c>
      <c r="O15" s="1134"/>
    </row>
    <row r="16" spans="1:15" s="160" customFormat="1" ht="18" x14ac:dyDescent="0.25">
      <c r="A16" s="1073">
        <v>12</v>
      </c>
      <c r="B16" s="696" t="s">
        <v>75</v>
      </c>
      <c r="C16" s="1075">
        <v>1</v>
      </c>
      <c r="D16" s="1075">
        <v>2</v>
      </c>
      <c r="E16" s="1076">
        <v>127</v>
      </c>
      <c r="F16" s="1077">
        <v>106</v>
      </c>
      <c r="G16" s="1076">
        <v>217</v>
      </c>
      <c r="H16" s="1076">
        <v>141</v>
      </c>
      <c r="I16" s="1109"/>
      <c r="J16" s="1114">
        <f t="shared" si="0"/>
        <v>485</v>
      </c>
      <c r="K16" s="1112">
        <f t="shared" si="1"/>
        <v>217</v>
      </c>
      <c r="L16" s="697">
        <f t="shared" si="2"/>
        <v>161.69999999999999</v>
      </c>
      <c r="M16" s="881"/>
      <c r="N16" s="1118">
        <f t="shared" si="3"/>
        <v>48.5</v>
      </c>
      <c r="O16" s="1133"/>
    </row>
    <row r="17" spans="1:17" s="160" customFormat="1" ht="18" x14ac:dyDescent="0.25">
      <c r="A17" s="699">
        <v>13</v>
      </c>
      <c r="B17" s="696" t="s">
        <v>60</v>
      </c>
      <c r="C17" s="695">
        <v>2</v>
      </c>
      <c r="D17" s="695">
        <v>2</v>
      </c>
      <c r="E17" s="698">
        <v>153</v>
      </c>
      <c r="F17" s="698">
        <v>114</v>
      </c>
      <c r="G17" s="698">
        <v>132</v>
      </c>
      <c r="H17" s="698">
        <v>176</v>
      </c>
      <c r="I17" s="1110"/>
      <c r="J17" s="1114">
        <f t="shared" si="0"/>
        <v>461</v>
      </c>
      <c r="K17" s="1112">
        <f t="shared" si="1"/>
        <v>176</v>
      </c>
      <c r="L17" s="697">
        <f t="shared" si="2"/>
        <v>153.69999999999999</v>
      </c>
      <c r="M17" s="881"/>
      <c r="N17" s="1118">
        <f t="shared" si="3"/>
        <v>46.1</v>
      </c>
      <c r="O17" s="1133"/>
    </row>
    <row r="18" spans="1:17" s="160" customFormat="1" ht="18" x14ac:dyDescent="0.25">
      <c r="A18" s="1073">
        <v>14</v>
      </c>
      <c r="B18" s="696" t="s">
        <v>77</v>
      </c>
      <c r="C18" s="1075">
        <v>1</v>
      </c>
      <c r="D18" s="1075">
        <v>2</v>
      </c>
      <c r="E18" s="1076">
        <v>171</v>
      </c>
      <c r="F18" s="1077">
        <v>142</v>
      </c>
      <c r="G18" s="1076">
        <v>144</v>
      </c>
      <c r="H18" s="1076">
        <v>120</v>
      </c>
      <c r="I18" s="1109"/>
      <c r="J18" s="1114">
        <f t="shared" si="0"/>
        <v>457</v>
      </c>
      <c r="K18" s="1112">
        <f t="shared" ref="K18" si="4">MAX(E18:H18)</f>
        <v>171</v>
      </c>
      <c r="L18" s="697">
        <f t="shared" ref="L18" si="5">ROUND(J18/3,1)</f>
        <v>152.30000000000001</v>
      </c>
      <c r="M18" s="881"/>
      <c r="N18" s="1120">
        <f t="shared" si="3"/>
        <v>45.7</v>
      </c>
      <c r="O18" s="1133"/>
    </row>
    <row r="19" spans="1:17" s="160" customFormat="1" ht="18" x14ac:dyDescent="0.25">
      <c r="A19" s="699">
        <v>15</v>
      </c>
      <c r="B19" s="696" t="s">
        <v>134</v>
      </c>
      <c r="C19" s="695">
        <v>4</v>
      </c>
      <c r="D19" s="695">
        <v>1</v>
      </c>
      <c r="E19" s="698">
        <v>150</v>
      </c>
      <c r="F19" s="698">
        <v>115</v>
      </c>
      <c r="G19" s="698">
        <v>175</v>
      </c>
      <c r="H19" s="698">
        <v>110</v>
      </c>
      <c r="I19" s="1110"/>
      <c r="J19" s="1114">
        <f>SUM(E19:H19)-MIN(E19:H19)</f>
        <v>440</v>
      </c>
      <c r="K19" s="1112">
        <f>MAX(E19:H19)</f>
        <v>175</v>
      </c>
      <c r="L19" s="697">
        <f>ROUND(J19/3,1)</f>
        <v>146.69999999999999</v>
      </c>
      <c r="M19" s="881"/>
      <c r="N19" s="1119">
        <f t="shared" si="3"/>
        <v>44</v>
      </c>
      <c r="O19" s="1133"/>
    </row>
    <row r="20" spans="1:17" s="160" customFormat="1" ht="18" x14ac:dyDescent="0.25">
      <c r="A20" s="1073">
        <v>16</v>
      </c>
      <c r="B20" s="696" t="s">
        <v>149</v>
      </c>
      <c r="C20" s="1075">
        <v>6</v>
      </c>
      <c r="D20" s="1075">
        <v>1</v>
      </c>
      <c r="E20" s="1076">
        <v>155</v>
      </c>
      <c r="F20" s="1077">
        <v>136</v>
      </c>
      <c r="G20" s="1076">
        <v>123</v>
      </c>
      <c r="H20" s="1076">
        <v>116</v>
      </c>
      <c r="I20" s="1109"/>
      <c r="J20" s="1117">
        <f>SUM(E20:H20)-MIN(E20:H20)</f>
        <v>414</v>
      </c>
      <c r="K20" s="1112">
        <f>MAX(E20:H20)</f>
        <v>155</v>
      </c>
      <c r="L20" s="697">
        <f>ROUND(J20/3,1)</f>
        <v>138</v>
      </c>
      <c r="M20" s="881"/>
      <c r="N20" s="1118">
        <f t="shared" si="3"/>
        <v>41.4</v>
      </c>
      <c r="O20" s="1135"/>
    </row>
    <row r="21" spans="1:17" s="160" customFormat="1" ht="18" x14ac:dyDescent="0.25">
      <c r="A21" s="1073">
        <v>17</v>
      </c>
      <c r="B21" s="696" t="s">
        <v>74</v>
      </c>
      <c r="C21" s="1075">
        <v>2</v>
      </c>
      <c r="D21" s="1075">
        <v>1</v>
      </c>
      <c r="E21" s="1076">
        <v>126</v>
      </c>
      <c r="F21" s="1077">
        <v>134</v>
      </c>
      <c r="G21" s="1076">
        <v>124</v>
      </c>
      <c r="H21" s="1076">
        <v>145</v>
      </c>
      <c r="I21" s="1109"/>
      <c r="J21" s="1114">
        <f>SUM(E21:H21)-MIN(E21:H21)</f>
        <v>405</v>
      </c>
      <c r="K21" s="1112">
        <f>MAX(E21:H21)</f>
        <v>145</v>
      </c>
      <c r="L21" s="697">
        <f>ROUND(J21/3,1)</f>
        <v>135</v>
      </c>
      <c r="M21" s="881"/>
      <c r="N21" s="1120">
        <f t="shared" si="3"/>
        <v>40.5</v>
      </c>
      <c r="O21" s="1133"/>
    </row>
    <row r="22" spans="1:17" s="160" customFormat="1" ht="18" x14ac:dyDescent="0.25">
      <c r="A22" s="699">
        <v>19</v>
      </c>
      <c r="B22" s="696" t="s">
        <v>495</v>
      </c>
      <c r="C22" s="695">
        <v>3</v>
      </c>
      <c r="D22" s="695">
        <v>1</v>
      </c>
      <c r="E22" s="698">
        <v>149</v>
      </c>
      <c r="F22" s="1144">
        <v>130</v>
      </c>
      <c r="G22" s="698">
        <v>106</v>
      </c>
      <c r="H22" s="698">
        <v>125</v>
      </c>
      <c r="I22" s="1110"/>
      <c r="J22" s="1114">
        <f>SUM(E22:H22)-MIN(E22:H22)</f>
        <v>404</v>
      </c>
      <c r="K22" s="1112">
        <f>MAX(E22:H22)</f>
        <v>149</v>
      </c>
      <c r="L22" s="697">
        <f>ROUND(J22/3,1)</f>
        <v>134.69999999999999</v>
      </c>
      <c r="M22" s="881"/>
      <c r="N22" s="1118">
        <f t="shared" si="3"/>
        <v>40.4</v>
      </c>
      <c r="O22" s="1133"/>
    </row>
    <row r="23" spans="1:17" s="160" customFormat="1" ht="18.75" thickBot="1" x14ac:dyDescent="0.3">
      <c r="A23" s="694">
        <v>18</v>
      </c>
      <c r="B23" s="693" t="s">
        <v>208</v>
      </c>
      <c r="C23" s="692">
        <v>2</v>
      </c>
      <c r="D23" s="692">
        <v>2</v>
      </c>
      <c r="E23" s="691">
        <v>138</v>
      </c>
      <c r="F23" s="1125">
        <v>125</v>
      </c>
      <c r="G23" s="691">
        <v>125</v>
      </c>
      <c r="H23" s="691">
        <v>141</v>
      </c>
      <c r="I23" s="1111"/>
      <c r="J23" s="1121">
        <f>SUM(E23:H23)-MIN(E23:H23)</f>
        <v>404</v>
      </c>
      <c r="K23" s="1113">
        <f>MAX(E23:H23)</f>
        <v>141</v>
      </c>
      <c r="L23" s="690">
        <f>ROUND(J23/3,1)</f>
        <v>134.69999999999999</v>
      </c>
      <c r="M23" s="881"/>
      <c r="N23" s="1126">
        <f t="shared" si="3"/>
        <v>40.4</v>
      </c>
      <c r="O23" s="1133"/>
    </row>
    <row r="24" spans="1:17" s="27" customFormat="1" ht="18" x14ac:dyDescent="0.25">
      <c r="M24" s="9"/>
      <c r="O24" s="1136"/>
    </row>
    <row r="25" spans="1:17" s="1" customFormat="1" ht="21" x14ac:dyDescent="0.35">
      <c r="A25" s="880"/>
      <c r="B25" s="16" t="s">
        <v>18</v>
      </c>
      <c r="C25" s="7" t="s">
        <v>43</v>
      </c>
      <c r="D25" s="1140">
        <v>58.7</v>
      </c>
      <c r="E25" s="17" t="s">
        <v>70</v>
      </c>
      <c r="F25" s="18"/>
      <c r="G25" s="10"/>
      <c r="H25" s="10"/>
      <c r="I25" s="10"/>
      <c r="J25" s="7"/>
      <c r="K25" s="29"/>
      <c r="M25" s="9"/>
      <c r="O25" s="1149"/>
    </row>
    <row r="26" spans="1:17" s="12" customFormat="1" ht="21" x14ac:dyDescent="0.35">
      <c r="A26" s="1059"/>
      <c r="B26" s="13" t="s">
        <v>485</v>
      </c>
      <c r="C26" s="15" t="s">
        <v>43</v>
      </c>
      <c r="D26" s="1140" t="s">
        <v>498</v>
      </c>
      <c r="E26" s="11" t="s">
        <v>490</v>
      </c>
      <c r="F26" s="14"/>
      <c r="G26" s="14"/>
      <c r="H26" s="14"/>
      <c r="I26" s="14"/>
      <c r="J26" s="15"/>
      <c r="K26" s="30"/>
      <c r="M26" s="9"/>
      <c r="O26" s="1150"/>
    </row>
    <row r="27" spans="1:17" s="27" customFormat="1" ht="18.75" thickBot="1" x14ac:dyDescent="0.3">
      <c r="M27" s="9"/>
      <c r="O27" s="1136"/>
    </row>
    <row r="28" spans="1:17" s="164" customFormat="1" ht="22.5" customHeight="1" thickBot="1" x14ac:dyDescent="0.25">
      <c r="A28" s="1079" t="s">
        <v>40</v>
      </c>
      <c r="B28" s="1094" t="s">
        <v>496</v>
      </c>
      <c r="C28" s="1095" t="s">
        <v>7</v>
      </c>
      <c r="D28" s="1095" t="s">
        <v>8</v>
      </c>
      <c r="E28" s="1096" t="s">
        <v>2</v>
      </c>
      <c r="F28" s="1096" t="s">
        <v>3</v>
      </c>
      <c r="G28" s="1096" t="s">
        <v>4</v>
      </c>
      <c r="H28" s="1096" t="s">
        <v>10</v>
      </c>
      <c r="I28" s="1096" t="s">
        <v>494</v>
      </c>
      <c r="J28" s="1097" t="s">
        <v>1</v>
      </c>
      <c r="K28" s="1097" t="s">
        <v>9</v>
      </c>
      <c r="L28" s="1098" t="s">
        <v>0</v>
      </c>
      <c r="M28" s="120"/>
      <c r="N28" s="1099" t="s">
        <v>11</v>
      </c>
      <c r="O28" s="1151"/>
    </row>
    <row r="29" spans="1:17" s="27" customFormat="1" ht="18" x14ac:dyDescent="0.25">
      <c r="A29" s="1049">
        <v>1</v>
      </c>
      <c r="B29" s="1089" t="s">
        <v>59</v>
      </c>
      <c r="C29" s="1051">
        <v>4</v>
      </c>
      <c r="D29" s="1051">
        <v>2</v>
      </c>
      <c r="E29" s="1052">
        <v>205</v>
      </c>
      <c r="F29" s="1052">
        <v>148</v>
      </c>
      <c r="G29" s="1052">
        <v>161</v>
      </c>
      <c r="H29" s="1052">
        <v>153</v>
      </c>
      <c r="I29" s="1052"/>
      <c r="J29" s="1105">
        <f t="shared" ref="J29:J40" si="6">SUM(E29:H29)+24-MIN(E29:H29)</f>
        <v>543</v>
      </c>
      <c r="K29" s="1165">
        <f t="shared" ref="K29:K40" si="7">MAX(E29:H29)</f>
        <v>205</v>
      </c>
      <c r="L29" s="1166">
        <f t="shared" ref="L29:L40" si="8">(SUM(E29:H29)-MIN(E29:H29))/3</f>
        <v>173</v>
      </c>
      <c r="M29" s="881"/>
      <c r="N29" s="1132">
        <f t="shared" ref="N29:N40" si="9">J29/10+I29</f>
        <v>54.3</v>
      </c>
      <c r="O29" s="1136"/>
    </row>
    <row r="30" spans="1:17" s="27" customFormat="1" ht="18" x14ac:dyDescent="0.25">
      <c r="A30" s="1088">
        <v>2</v>
      </c>
      <c r="B30" s="1089" t="s">
        <v>12</v>
      </c>
      <c r="C30" s="1090">
        <v>1</v>
      </c>
      <c r="D30" s="1090">
        <v>1</v>
      </c>
      <c r="E30" s="1091">
        <v>178</v>
      </c>
      <c r="F30" s="1091">
        <v>141</v>
      </c>
      <c r="G30" s="1091">
        <v>158</v>
      </c>
      <c r="H30" s="1091">
        <v>135</v>
      </c>
      <c r="I30" s="1091"/>
      <c r="J30" s="1106">
        <f t="shared" si="6"/>
        <v>501</v>
      </c>
      <c r="K30" s="1162">
        <f t="shared" si="7"/>
        <v>178</v>
      </c>
      <c r="L30" s="1164">
        <f t="shared" si="8"/>
        <v>159</v>
      </c>
      <c r="M30" s="881"/>
      <c r="N30" s="1122">
        <f t="shared" si="9"/>
        <v>50.1</v>
      </c>
      <c r="O30" s="1136"/>
    </row>
    <row r="31" spans="1:17" s="27" customFormat="1" ht="18" x14ac:dyDescent="0.25">
      <c r="A31" s="1088">
        <v>3</v>
      </c>
      <c r="B31" s="1054" t="s">
        <v>16</v>
      </c>
      <c r="C31" s="1090">
        <v>5</v>
      </c>
      <c r="D31" s="1090">
        <v>1</v>
      </c>
      <c r="E31" s="1091">
        <v>161</v>
      </c>
      <c r="F31" s="1091">
        <v>169</v>
      </c>
      <c r="G31" s="1091">
        <v>140</v>
      </c>
      <c r="H31" s="1091">
        <v>141</v>
      </c>
      <c r="I31" s="1091"/>
      <c r="J31" s="1106">
        <f t="shared" si="6"/>
        <v>495</v>
      </c>
      <c r="K31" s="1162">
        <f t="shared" si="7"/>
        <v>169</v>
      </c>
      <c r="L31" s="1169">
        <f t="shared" si="8"/>
        <v>157</v>
      </c>
      <c r="M31" s="881"/>
      <c r="N31" s="1122">
        <f t="shared" si="9"/>
        <v>49.5</v>
      </c>
      <c r="O31" s="1136"/>
    </row>
    <row r="32" spans="1:17" s="27" customFormat="1" ht="18.75" thickBot="1" x14ac:dyDescent="0.3">
      <c r="A32" s="1088">
        <v>4</v>
      </c>
      <c r="B32" s="1054" t="s">
        <v>14</v>
      </c>
      <c r="C32" s="1090">
        <v>2</v>
      </c>
      <c r="D32" s="1090">
        <v>1</v>
      </c>
      <c r="E32" s="1091">
        <v>123</v>
      </c>
      <c r="F32" s="1091">
        <v>157</v>
      </c>
      <c r="G32" s="1091">
        <v>162</v>
      </c>
      <c r="H32" s="1091">
        <v>150</v>
      </c>
      <c r="I32" s="1091"/>
      <c r="J32" s="1107">
        <f t="shared" si="6"/>
        <v>493</v>
      </c>
      <c r="K32" s="1162">
        <f t="shared" si="7"/>
        <v>162</v>
      </c>
      <c r="L32" s="1164">
        <f t="shared" si="8"/>
        <v>156.33333333333334</v>
      </c>
      <c r="M32" s="881"/>
      <c r="N32" s="1122">
        <f t="shared" si="9"/>
        <v>49.3</v>
      </c>
      <c r="O32" s="1136"/>
      <c r="Q32" s="1167"/>
    </row>
    <row r="33" spans="1:16" s="27" customFormat="1" ht="18" x14ac:dyDescent="0.25">
      <c r="A33" s="1088">
        <v>5</v>
      </c>
      <c r="B33" s="1054" t="s">
        <v>55</v>
      </c>
      <c r="C33" s="1090">
        <v>1</v>
      </c>
      <c r="D33" s="1090">
        <v>1</v>
      </c>
      <c r="E33" s="1091">
        <v>138</v>
      </c>
      <c r="F33" s="1124">
        <v>134</v>
      </c>
      <c r="G33" s="1091">
        <v>129</v>
      </c>
      <c r="H33" s="1091">
        <v>195</v>
      </c>
      <c r="I33" s="1091"/>
      <c r="J33" s="1106">
        <f t="shared" si="6"/>
        <v>491</v>
      </c>
      <c r="K33" s="1162">
        <f t="shared" si="7"/>
        <v>195</v>
      </c>
      <c r="L33" s="1170">
        <f t="shared" si="8"/>
        <v>155.66666666666666</v>
      </c>
      <c r="M33" s="881"/>
      <c r="N33" s="1122">
        <f t="shared" si="9"/>
        <v>49.1</v>
      </c>
      <c r="O33" s="1136"/>
    </row>
    <row r="34" spans="1:16" s="27" customFormat="1" ht="18" x14ac:dyDescent="0.25">
      <c r="A34" s="1088">
        <v>6</v>
      </c>
      <c r="B34" s="1054" t="s">
        <v>19</v>
      </c>
      <c r="C34" s="1090">
        <v>4</v>
      </c>
      <c r="D34" s="1090">
        <v>1</v>
      </c>
      <c r="E34" s="1091">
        <v>139</v>
      </c>
      <c r="F34" s="1091">
        <v>149</v>
      </c>
      <c r="G34" s="1091">
        <v>177</v>
      </c>
      <c r="H34" s="1091">
        <v>139</v>
      </c>
      <c r="I34" s="1091"/>
      <c r="J34" s="1107">
        <f t="shared" si="6"/>
        <v>489</v>
      </c>
      <c r="K34" s="1162">
        <f t="shared" si="7"/>
        <v>177</v>
      </c>
      <c r="L34" s="1164">
        <f t="shared" si="8"/>
        <v>155</v>
      </c>
      <c r="M34" s="881"/>
      <c r="N34" s="1122">
        <f t="shared" si="9"/>
        <v>48.9</v>
      </c>
      <c r="O34" s="1136"/>
    </row>
    <row r="35" spans="1:16" s="159" customFormat="1" ht="18" x14ac:dyDescent="0.25">
      <c r="A35" s="1053">
        <v>7</v>
      </c>
      <c r="B35" s="1054" t="s">
        <v>76</v>
      </c>
      <c r="C35" s="1055">
        <v>6</v>
      </c>
      <c r="D35" s="1055">
        <v>2</v>
      </c>
      <c r="E35" s="1056">
        <v>141</v>
      </c>
      <c r="F35" s="1056">
        <v>134</v>
      </c>
      <c r="G35" s="1056">
        <v>130</v>
      </c>
      <c r="H35" s="1056">
        <v>172</v>
      </c>
      <c r="I35" s="1056"/>
      <c r="J35" s="1106">
        <f t="shared" si="6"/>
        <v>471</v>
      </c>
      <c r="K35" s="1162">
        <f t="shared" si="7"/>
        <v>172</v>
      </c>
      <c r="L35" s="1164">
        <f t="shared" si="8"/>
        <v>149</v>
      </c>
      <c r="M35" s="881"/>
      <c r="N35" s="1122">
        <f t="shared" si="9"/>
        <v>47.1</v>
      </c>
      <c r="O35" s="1137"/>
    </row>
    <row r="36" spans="1:16" s="28" customFormat="1" ht="18" x14ac:dyDescent="0.25">
      <c r="A36" s="1053">
        <v>8</v>
      </c>
      <c r="B36" s="1054" t="s">
        <v>42</v>
      </c>
      <c r="C36" s="1055">
        <v>3</v>
      </c>
      <c r="D36" s="1055">
        <v>1</v>
      </c>
      <c r="E36" s="1056">
        <v>112</v>
      </c>
      <c r="F36" s="1056">
        <v>137</v>
      </c>
      <c r="G36" s="1056">
        <v>150</v>
      </c>
      <c r="H36" s="1056">
        <v>132</v>
      </c>
      <c r="I36" s="1056"/>
      <c r="J36" s="1106">
        <f t="shared" si="6"/>
        <v>443</v>
      </c>
      <c r="K36" s="1162">
        <f t="shared" si="7"/>
        <v>150</v>
      </c>
      <c r="L36" s="1164">
        <f t="shared" si="8"/>
        <v>139.66666666666666</v>
      </c>
      <c r="M36" s="881"/>
      <c r="N36" s="1122">
        <f t="shared" si="9"/>
        <v>44.3</v>
      </c>
      <c r="O36" s="1138"/>
    </row>
    <row r="37" spans="1:16" s="27" customFormat="1" ht="18" x14ac:dyDescent="0.25">
      <c r="A37" s="1053">
        <v>9</v>
      </c>
      <c r="B37" s="1054" t="s">
        <v>13</v>
      </c>
      <c r="C37" s="1055">
        <v>4</v>
      </c>
      <c r="D37" s="1055">
        <v>2</v>
      </c>
      <c r="E37" s="1056">
        <v>114</v>
      </c>
      <c r="F37" s="1056">
        <v>127</v>
      </c>
      <c r="G37" s="1056">
        <v>145</v>
      </c>
      <c r="H37" s="1056">
        <v>143</v>
      </c>
      <c r="I37" s="1056"/>
      <c r="J37" s="1106">
        <f t="shared" si="6"/>
        <v>439</v>
      </c>
      <c r="K37" s="1162">
        <f t="shared" si="7"/>
        <v>145</v>
      </c>
      <c r="L37" s="1171">
        <f t="shared" si="8"/>
        <v>138.33333333333334</v>
      </c>
      <c r="M37" s="881"/>
      <c r="N37" s="1122">
        <f t="shared" si="9"/>
        <v>43.9</v>
      </c>
      <c r="O37" s="1136"/>
    </row>
    <row r="38" spans="1:16" s="27" customFormat="1" ht="18" x14ac:dyDescent="0.25">
      <c r="A38" s="1053">
        <v>10</v>
      </c>
      <c r="B38" s="1054" t="s">
        <v>489</v>
      </c>
      <c r="C38" s="1055">
        <v>6</v>
      </c>
      <c r="D38" s="1055">
        <v>1</v>
      </c>
      <c r="E38" s="1056">
        <v>137</v>
      </c>
      <c r="F38" s="1056">
        <v>126</v>
      </c>
      <c r="G38" s="1056">
        <v>139</v>
      </c>
      <c r="H38" s="1056">
        <v>136</v>
      </c>
      <c r="I38" s="1056"/>
      <c r="J38" s="1106">
        <f t="shared" si="6"/>
        <v>436</v>
      </c>
      <c r="K38" s="1162">
        <f t="shared" si="7"/>
        <v>139</v>
      </c>
      <c r="L38" s="1164">
        <f t="shared" si="8"/>
        <v>137.33333333333334</v>
      </c>
      <c r="M38" s="1168"/>
      <c r="N38" s="1122">
        <f t="shared" si="9"/>
        <v>43.6</v>
      </c>
      <c r="O38" s="1136"/>
    </row>
    <row r="39" spans="1:16" s="62" customFormat="1" ht="18" x14ac:dyDescent="0.25">
      <c r="A39" s="1053">
        <v>11</v>
      </c>
      <c r="B39" s="1054" t="s">
        <v>54</v>
      </c>
      <c r="C39" s="1055">
        <v>5</v>
      </c>
      <c r="D39" s="1055">
        <v>1</v>
      </c>
      <c r="E39" s="1056">
        <v>141</v>
      </c>
      <c r="F39" s="1056">
        <v>125</v>
      </c>
      <c r="G39" s="1056">
        <v>127</v>
      </c>
      <c r="H39" s="1056">
        <v>99</v>
      </c>
      <c r="I39" s="1056"/>
      <c r="J39" s="1106">
        <f t="shared" si="6"/>
        <v>417</v>
      </c>
      <c r="K39" s="1162">
        <f t="shared" si="7"/>
        <v>141</v>
      </c>
      <c r="L39" s="1164">
        <f t="shared" si="8"/>
        <v>131</v>
      </c>
      <c r="M39" s="1168"/>
      <c r="N39" s="1122">
        <f t="shared" si="9"/>
        <v>41.7</v>
      </c>
      <c r="O39" s="1139"/>
    </row>
    <row r="40" spans="1:16" s="28" customFormat="1" ht="18.75" thickBot="1" x14ac:dyDescent="0.3">
      <c r="A40" s="1066">
        <v>12</v>
      </c>
      <c r="B40" s="1067" t="s">
        <v>488</v>
      </c>
      <c r="C40" s="1068">
        <v>3</v>
      </c>
      <c r="D40" s="1068">
        <v>1</v>
      </c>
      <c r="E40" s="1069">
        <v>128</v>
      </c>
      <c r="F40" s="1069">
        <v>115</v>
      </c>
      <c r="G40" s="1069">
        <v>119</v>
      </c>
      <c r="H40" s="1069">
        <v>119</v>
      </c>
      <c r="I40" s="1069"/>
      <c r="J40" s="1108">
        <f t="shared" si="6"/>
        <v>390</v>
      </c>
      <c r="K40" s="1163">
        <f t="shared" si="7"/>
        <v>128</v>
      </c>
      <c r="L40" s="1172">
        <f t="shared" si="8"/>
        <v>122</v>
      </c>
      <c r="M40" s="1168"/>
      <c r="N40" s="1123">
        <f t="shared" si="9"/>
        <v>39</v>
      </c>
      <c r="O40" s="1138"/>
      <c r="P40" s="1138"/>
    </row>
    <row r="41" spans="1:16" x14ac:dyDescent="0.2">
      <c r="M41" s="9"/>
    </row>
    <row r="42" spans="1:16" ht="21" x14ac:dyDescent="0.35">
      <c r="B42" s="50" t="s">
        <v>59</v>
      </c>
      <c r="C42" s="7" t="s">
        <v>43</v>
      </c>
      <c r="D42" s="1140" t="s">
        <v>499</v>
      </c>
      <c r="E42" s="51" t="s">
        <v>70</v>
      </c>
      <c r="F42" s="18"/>
      <c r="G42" s="10"/>
      <c r="H42" s="10"/>
      <c r="L42"/>
    </row>
    <row r="43" spans="1:16" ht="21" x14ac:dyDescent="0.35">
      <c r="B43" s="52" t="s">
        <v>59</v>
      </c>
      <c r="C43" s="15" t="s">
        <v>43</v>
      </c>
      <c r="D43" s="1140" t="s">
        <v>500</v>
      </c>
      <c r="E43" s="53" t="s">
        <v>490</v>
      </c>
      <c r="F43" s="14"/>
      <c r="G43" s="14"/>
      <c r="H43" s="14"/>
      <c r="L43"/>
    </row>
  </sheetData>
  <sortState ref="J7:L25">
    <sortCondition descending="1" ref="J7"/>
  </sortState>
  <mergeCells count="3">
    <mergeCell ref="A1:K1"/>
    <mergeCell ref="A2:K2"/>
    <mergeCell ref="A3:K3"/>
  </mergeCells>
  <pageMargins left="0.7" right="0.7" top="0.75" bottom="0.75" header="0.3" footer="0.3"/>
  <pageSetup paperSize="9" orientation="portrait" horizontalDpi="4294967293" r:id="rId1"/>
  <ignoredErrors>
    <ignoredError sqref="J5:K17 J29:L40 J18:K23" formulaRange="1"/>
    <ignoredError sqref="D26 D42:D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47"/>
  <sheetViews>
    <sheetView topLeftCell="A13" workbookViewId="0">
      <selection activeCell="O48" sqref="O48"/>
    </sheetView>
  </sheetViews>
  <sheetFormatPr defaultColWidth="8.85546875" defaultRowHeight="12.75" x14ac:dyDescent="0.2"/>
  <cols>
    <col min="1" max="1" width="4.42578125" style="26" bestFit="1" customWidth="1"/>
    <col min="2" max="2" width="30.28515625" bestFit="1" customWidth="1"/>
    <col min="3" max="3" width="8.85546875" bestFit="1" customWidth="1"/>
    <col min="4" max="4" width="11.140625" bestFit="1" customWidth="1"/>
    <col min="5" max="8" width="8.42578125" bestFit="1" customWidth="1"/>
    <col min="9" max="9" width="12.28515625" bestFit="1" customWidth="1"/>
    <col min="10" max="10" width="8.7109375" bestFit="1" customWidth="1"/>
    <col min="11" max="11" width="13" style="26" bestFit="1" customWidth="1"/>
    <col min="12" max="12" width="11.42578125" style="26" customWidth="1"/>
    <col min="13" max="13" width="3" customWidth="1"/>
    <col min="14" max="14" width="8.85546875" customWidth="1"/>
    <col min="15" max="15" width="23" customWidth="1"/>
    <col min="16" max="16" width="26.42578125" customWidth="1"/>
  </cols>
  <sheetData>
    <row r="1" spans="1:15" ht="21" customHeight="1" x14ac:dyDescent="0.2">
      <c r="A1" s="1318" t="s">
        <v>491</v>
      </c>
      <c r="B1" s="1318"/>
      <c r="C1" s="1318"/>
      <c r="D1" s="1318"/>
      <c r="E1" s="1318"/>
      <c r="F1" s="1318"/>
      <c r="G1" s="1318"/>
      <c r="H1" s="1318"/>
      <c r="I1" s="1318"/>
      <c r="J1" s="1318"/>
      <c r="K1" s="1318"/>
      <c r="L1" s="1152"/>
      <c r="M1" s="9"/>
      <c r="N1" s="9"/>
    </row>
    <row r="2" spans="1:15" ht="21" x14ac:dyDescent="0.2">
      <c r="A2" s="1319" t="s">
        <v>62</v>
      </c>
      <c r="B2" s="1319"/>
      <c r="C2" s="1319"/>
      <c r="D2" s="1319"/>
      <c r="E2" s="1319"/>
      <c r="F2" s="1319"/>
      <c r="G2" s="1319"/>
      <c r="H2" s="1319"/>
      <c r="I2" s="1319"/>
      <c r="J2" s="1319"/>
      <c r="K2" s="1319"/>
      <c r="L2" s="1153"/>
      <c r="M2" s="9"/>
      <c r="N2" s="9"/>
    </row>
    <row r="3" spans="1:15" ht="21.75" thickBot="1" x14ac:dyDescent="0.25">
      <c r="A3" s="1320" t="s">
        <v>502</v>
      </c>
      <c r="B3" s="1320"/>
      <c r="C3" s="1320"/>
      <c r="D3" s="1320"/>
      <c r="E3" s="1320"/>
      <c r="F3" s="1320"/>
      <c r="G3" s="1320"/>
      <c r="H3" s="1320"/>
      <c r="I3" s="1320"/>
      <c r="J3" s="1320"/>
      <c r="K3" s="1320"/>
      <c r="L3" s="1153"/>
      <c r="M3" s="9"/>
      <c r="N3" s="9"/>
      <c r="O3" s="1047" t="s">
        <v>487</v>
      </c>
    </row>
    <row r="4" spans="1:15" s="166" customFormat="1" ht="23.25" customHeight="1" thickBot="1" x14ac:dyDescent="0.25">
      <c r="A4" s="1182" t="s">
        <v>40</v>
      </c>
      <c r="B4" s="1094" t="s">
        <v>496</v>
      </c>
      <c r="C4" s="1094" t="s">
        <v>7</v>
      </c>
      <c r="D4" s="1094" t="s">
        <v>8</v>
      </c>
      <c r="E4" s="1097" t="s">
        <v>2</v>
      </c>
      <c r="F4" s="1097" t="s">
        <v>3</v>
      </c>
      <c r="G4" s="1097" t="s">
        <v>4</v>
      </c>
      <c r="H4" s="1097" t="s">
        <v>10</v>
      </c>
      <c r="I4" s="1097" t="s">
        <v>494</v>
      </c>
      <c r="J4" s="1097" t="s">
        <v>1</v>
      </c>
      <c r="K4" s="1097" t="s">
        <v>9</v>
      </c>
      <c r="L4" s="1098" t="s">
        <v>0</v>
      </c>
      <c r="M4" s="120"/>
      <c r="N4" s="1099" t="s">
        <v>11</v>
      </c>
    </row>
    <row r="5" spans="1:15" s="160" customFormat="1" ht="18" x14ac:dyDescent="0.25">
      <c r="A5" s="699">
        <v>1</v>
      </c>
      <c r="B5" s="696" t="s">
        <v>15</v>
      </c>
      <c r="C5" s="695">
        <v>1</v>
      </c>
      <c r="D5" s="695">
        <v>2</v>
      </c>
      <c r="E5" s="698">
        <v>160</v>
      </c>
      <c r="F5" s="1144">
        <v>171</v>
      </c>
      <c r="G5" s="1156">
        <v>217</v>
      </c>
      <c r="H5" s="698">
        <v>115</v>
      </c>
      <c r="I5" s="1110"/>
      <c r="J5" s="1117">
        <f t="shared" ref="J5:J26" si="0">SUM(E5:H5)-MIN(E5:H5)</f>
        <v>548</v>
      </c>
      <c r="K5" s="1127">
        <f t="shared" ref="K5:K26" si="1">MAX(E5:H5)</f>
        <v>217</v>
      </c>
      <c r="L5" s="1173">
        <f t="shared" ref="L5:L26" si="2">ROUND(J5/3,1)</f>
        <v>182.7</v>
      </c>
      <c r="M5" s="881"/>
      <c r="N5" s="1128">
        <f t="shared" ref="N5:N26" si="3">J5/10+I5</f>
        <v>54.8</v>
      </c>
      <c r="O5" s="1133"/>
    </row>
    <row r="6" spans="1:15" s="160" customFormat="1" ht="18" x14ac:dyDescent="0.25">
      <c r="A6" s="1073">
        <v>2</v>
      </c>
      <c r="B6" s="696" t="s">
        <v>78</v>
      </c>
      <c r="C6" s="1075">
        <v>1</v>
      </c>
      <c r="D6" s="1075">
        <v>2</v>
      </c>
      <c r="E6" s="1076">
        <v>151</v>
      </c>
      <c r="F6" s="1077">
        <v>199</v>
      </c>
      <c r="G6" s="1076">
        <v>191</v>
      </c>
      <c r="H6" s="1076">
        <v>124</v>
      </c>
      <c r="I6" s="1109"/>
      <c r="J6" s="1117">
        <f t="shared" ref="J6" si="4">SUM(E6:H6)-MIN(E6:H6)</f>
        <v>541</v>
      </c>
      <c r="K6" s="1112">
        <f t="shared" ref="K6" si="5">MAX(E6:H6)</f>
        <v>199</v>
      </c>
      <c r="L6" s="697">
        <f t="shared" ref="L6" si="6">ROUND(J6/3,1)</f>
        <v>180.3</v>
      </c>
      <c r="M6" s="881"/>
      <c r="N6" s="1154">
        <f t="shared" ref="N6" si="7">J6/10+I6</f>
        <v>54.1</v>
      </c>
      <c r="O6" s="1133"/>
    </row>
    <row r="7" spans="1:15" s="160" customFormat="1" ht="18" x14ac:dyDescent="0.25">
      <c r="A7" s="1073">
        <v>3</v>
      </c>
      <c r="B7" s="696" t="s">
        <v>39</v>
      </c>
      <c r="C7" s="1075">
        <v>3</v>
      </c>
      <c r="D7" s="1075">
        <v>1</v>
      </c>
      <c r="E7" s="1076">
        <v>182</v>
      </c>
      <c r="F7" s="1077">
        <v>162</v>
      </c>
      <c r="G7" s="1076">
        <v>146</v>
      </c>
      <c r="H7" s="1076">
        <v>197</v>
      </c>
      <c r="I7" s="1109"/>
      <c r="J7" s="1117">
        <f t="shared" si="0"/>
        <v>541</v>
      </c>
      <c r="K7" s="1112">
        <f t="shared" si="1"/>
        <v>197</v>
      </c>
      <c r="L7" s="697">
        <f t="shared" si="2"/>
        <v>180.3</v>
      </c>
      <c r="M7" s="881"/>
      <c r="N7" s="1154">
        <f t="shared" si="3"/>
        <v>54.1</v>
      </c>
      <c r="O7" s="1133"/>
    </row>
    <row r="8" spans="1:15" s="160" customFormat="1" ht="18" x14ac:dyDescent="0.25">
      <c r="A8" s="1073">
        <v>4</v>
      </c>
      <c r="B8" s="696" t="s">
        <v>77</v>
      </c>
      <c r="C8" s="1075">
        <v>3</v>
      </c>
      <c r="D8" s="1075">
        <v>1</v>
      </c>
      <c r="E8" s="1076">
        <v>174</v>
      </c>
      <c r="F8" s="1077">
        <v>137</v>
      </c>
      <c r="G8" s="1076">
        <v>165</v>
      </c>
      <c r="H8" s="1076">
        <v>199</v>
      </c>
      <c r="I8" s="1109"/>
      <c r="J8" s="1117">
        <f t="shared" si="0"/>
        <v>538</v>
      </c>
      <c r="K8" s="1112">
        <f t="shared" si="1"/>
        <v>199</v>
      </c>
      <c r="L8" s="697">
        <f t="shared" si="2"/>
        <v>179.3</v>
      </c>
      <c r="M8" s="881"/>
      <c r="N8" s="1154">
        <f t="shared" si="3"/>
        <v>53.8</v>
      </c>
      <c r="O8" s="1133"/>
    </row>
    <row r="9" spans="1:15" s="160" customFormat="1" ht="18" x14ac:dyDescent="0.25">
      <c r="A9" s="1073">
        <v>5</v>
      </c>
      <c r="B9" s="696" t="s">
        <v>18</v>
      </c>
      <c r="C9" s="1075">
        <v>4</v>
      </c>
      <c r="D9" s="1075">
        <v>1</v>
      </c>
      <c r="E9" s="1076">
        <v>162</v>
      </c>
      <c r="F9" s="1077">
        <v>168</v>
      </c>
      <c r="G9" s="1076">
        <v>203</v>
      </c>
      <c r="H9" s="1076">
        <v>154</v>
      </c>
      <c r="I9" s="1109"/>
      <c r="J9" s="1117">
        <f t="shared" si="0"/>
        <v>533</v>
      </c>
      <c r="K9" s="1112">
        <f t="shared" si="1"/>
        <v>203</v>
      </c>
      <c r="L9" s="697">
        <f t="shared" si="2"/>
        <v>177.7</v>
      </c>
      <c r="M9" s="881"/>
      <c r="N9" s="1154">
        <f t="shared" si="3"/>
        <v>53.3</v>
      </c>
      <c r="O9" s="1133"/>
    </row>
    <row r="10" spans="1:15" s="160" customFormat="1" ht="18" x14ac:dyDescent="0.25">
      <c r="A10" s="1073">
        <v>6</v>
      </c>
      <c r="B10" s="696" t="s">
        <v>148</v>
      </c>
      <c r="C10" s="1075">
        <v>1</v>
      </c>
      <c r="D10" s="1075">
        <v>2</v>
      </c>
      <c r="E10" s="1076">
        <v>175</v>
      </c>
      <c r="F10" s="1077">
        <v>148</v>
      </c>
      <c r="G10" s="1076">
        <v>147</v>
      </c>
      <c r="H10" s="1076">
        <v>204</v>
      </c>
      <c r="I10" s="1109"/>
      <c r="J10" s="1117">
        <f t="shared" si="0"/>
        <v>527</v>
      </c>
      <c r="K10" s="1112">
        <f t="shared" si="1"/>
        <v>204</v>
      </c>
      <c r="L10" s="697">
        <f t="shared" si="2"/>
        <v>175.7</v>
      </c>
      <c r="M10" s="881"/>
      <c r="N10" s="1154">
        <f t="shared" si="3"/>
        <v>52.7</v>
      </c>
      <c r="O10" s="1133"/>
    </row>
    <row r="11" spans="1:15" s="160" customFormat="1" ht="18" x14ac:dyDescent="0.25">
      <c r="A11" s="699">
        <v>7</v>
      </c>
      <c r="B11" s="160" t="s">
        <v>56</v>
      </c>
      <c r="C11" s="695">
        <v>6</v>
      </c>
      <c r="D11" s="695">
        <v>1</v>
      </c>
      <c r="E11" s="698">
        <v>148</v>
      </c>
      <c r="F11" s="1144">
        <v>163</v>
      </c>
      <c r="G11" s="698">
        <v>137</v>
      </c>
      <c r="H11" s="698">
        <v>213</v>
      </c>
      <c r="I11" s="1110"/>
      <c r="J11" s="1117">
        <f t="shared" si="0"/>
        <v>524</v>
      </c>
      <c r="K11" s="1112">
        <f t="shared" si="1"/>
        <v>213</v>
      </c>
      <c r="L11" s="697">
        <f t="shared" si="2"/>
        <v>174.7</v>
      </c>
      <c r="M11" s="881"/>
      <c r="N11" s="1154">
        <f t="shared" si="3"/>
        <v>52.4</v>
      </c>
      <c r="O11" s="1133"/>
    </row>
    <row r="12" spans="1:15" s="160" customFormat="1" ht="18" x14ac:dyDescent="0.25">
      <c r="A12" s="1073">
        <v>8</v>
      </c>
      <c r="B12" s="696" t="s">
        <v>30</v>
      </c>
      <c r="C12" s="1075">
        <v>2</v>
      </c>
      <c r="D12" s="1075">
        <v>1</v>
      </c>
      <c r="E12" s="1076">
        <v>158</v>
      </c>
      <c r="F12" s="1076">
        <v>170</v>
      </c>
      <c r="G12" s="1076">
        <v>176</v>
      </c>
      <c r="H12" s="1076">
        <v>169</v>
      </c>
      <c r="I12" s="1109"/>
      <c r="J12" s="1117">
        <f t="shared" si="0"/>
        <v>515</v>
      </c>
      <c r="K12" s="1112">
        <f t="shared" si="1"/>
        <v>176</v>
      </c>
      <c r="L12" s="697">
        <f t="shared" si="2"/>
        <v>171.7</v>
      </c>
      <c r="M12" s="881"/>
      <c r="N12" s="1154">
        <f t="shared" si="3"/>
        <v>51.5</v>
      </c>
      <c r="O12" s="1133"/>
    </row>
    <row r="13" spans="1:15" s="160" customFormat="1" ht="18" x14ac:dyDescent="0.25">
      <c r="A13" s="1073">
        <v>9</v>
      </c>
      <c r="B13" s="696" t="s">
        <v>497</v>
      </c>
      <c r="C13" s="1075">
        <v>3</v>
      </c>
      <c r="D13" s="1075">
        <v>1</v>
      </c>
      <c r="E13" s="1076">
        <v>149</v>
      </c>
      <c r="F13" s="1077">
        <v>140</v>
      </c>
      <c r="G13" s="1076">
        <v>177</v>
      </c>
      <c r="H13" s="1076">
        <v>187</v>
      </c>
      <c r="I13" s="1109"/>
      <c r="J13" s="1117">
        <f t="shared" si="0"/>
        <v>513</v>
      </c>
      <c r="K13" s="1112">
        <f t="shared" si="1"/>
        <v>187</v>
      </c>
      <c r="L13" s="697">
        <f t="shared" si="2"/>
        <v>171</v>
      </c>
      <c r="M13" s="881"/>
      <c r="N13" s="1154">
        <f t="shared" si="3"/>
        <v>51.3</v>
      </c>
      <c r="O13" s="1133"/>
    </row>
    <row r="14" spans="1:15" s="160" customFormat="1" ht="18" x14ac:dyDescent="0.25">
      <c r="A14" s="1073">
        <v>10</v>
      </c>
      <c r="B14" s="696" t="s">
        <v>17</v>
      </c>
      <c r="C14" s="1075">
        <v>2</v>
      </c>
      <c r="D14" s="1075">
        <v>2</v>
      </c>
      <c r="E14" s="1076">
        <v>169</v>
      </c>
      <c r="F14" s="1077">
        <v>184</v>
      </c>
      <c r="G14" s="1076">
        <v>158</v>
      </c>
      <c r="H14" s="1076">
        <v>159</v>
      </c>
      <c r="I14" s="1109"/>
      <c r="J14" s="1117">
        <f t="shared" si="0"/>
        <v>512</v>
      </c>
      <c r="K14" s="1112">
        <f t="shared" si="1"/>
        <v>184</v>
      </c>
      <c r="L14" s="697">
        <f t="shared" si="2"/>
        <v>170.7</v>
      </c>
      <c r="M14" s="881"/>
      <c r="N14" s="1154">
        <f t="shared" si="3"/>
        <v>51.2</v>
      </c>
      <c r="O14" s="1133"/>
    </row>
    <row r="15" spans="1:15" s="160" customFormat="1" ht="18" x14ac:dyDescent="0.25">
      <c r="A15" s="1073">
        <v>11</v>
      </c>
      <c r="B15" s="696" t="s">
        <v>208</v>
      </c>
      <c r="C15" s="1075">
        <v>5</v>
      </c>
      <c r="D15" s="1075">
        <v>1</v>
      </c>
      <c r="E15" s="1076">
        <v>145</v>
      </c>
      <c r="F15" s="1077">
        <v>145</v>
      </c>
      <c r="G15" s="1076">
        <v>205</v>
      </c>
      <c r="H15" s="1076">
        <v>156</v>
      </c>
      <c r="I15" s="1109"/>
      <c r="J15" s="1117">
        <f t="shared" si="0"/>
        <v>506</v>
      </c>
      <c r="K15" s="1112">
        <f t="shared" si="1"/>
        <v>205</v>
      </c>
      <c r="L15" s="697">
        <f t="shared" si="2"/>
        <v>168.7</v>
      </c>
      <c r="M15" s="881"/>
      <c r="N15" s="1154">
        <f t="shared" si="3"/>
        <v>50.6</v>
      </c>
      <c r="O15" s="1133"/>
    </row>
    <row r="16" spans="1:15" s="160" customFormat="1" ht="18" x14ac:dyDescent="0.25">
      <c r="A16" s="1073">
        <v>12</v>
      </c>
      <c r="B16" s="696" t="s">
        <v>75</v>
      </c>
      <c r="C16" s="1075">
        <v>6</v>
      </c>
      <c r="D16" s="1075">
        <v>1</v>
      </c>
      <c r="E16" s="1076">
        <v>139</v>
      </c>
      <c r="F16" s="1077">
        <v>168</v>
      </c>
      <c r="G16" s="1076">
        <v>102</v>
      </c>
      <c r="H16" s="1076">
        <v>197</v>
      </c>
      <c r="I16" s="1109"/>
      <c r="J16" s="1117">
        <f t="shared" si="0"/>
        <v>504</v>
      </c>
      <c r="K16" s="1112">
        <f t="shared" si="1"/>
        <v>197</v>
      </c>
      <c r="L16" s="697">
        <f t="shared" si="2"/>
        <v>168</v>
      </c>
      <c r="M16" s="881"/>
      <c r="N16" s="1154">
        <f t="shared" si="3"/>
        <v>50.4</v>
      </c>
      <c r="O16" s="1133"/>
    </row>
    <row r="17" spans="1:15" s="160" customFormat="1" ht="18" x14ac:dyDescent="0.25">
      <c r="A17" s="1073">
        <v>13</v>
      </c>
      <c r="B17" s="696" t="s">
        <v>48</v>
      </c>
      <c r="C17" s="1075">
        <v>5</v>
      </c>
      <c r="D17" s="1075">
        <v>2</v>
      </c>
      <c r="E17" s="1076">
        <v>143</v>
      </c>
      <c r="F17" s="1077">
        <v>174</v>
      </c>
      <c r="G17" s="1076">
        <v>169</v>
      </c>
      <c r="H17" s="1076">
        <v>155</v>
      </c>
      <c r="I17" s="1109"/>
      <c r="J17" s="1117">
        <f t="shared" si="0"/>
        <v>498</v>
      </c>
      <c r="K17" s="1112">
        <f t="shared" si="1"/>
        <v>174</v>
      </c>
      <c r="L17" s="697">
        <f t="shared" si="2"/>
        <v>166</v>
      </c>
      <c r="M17" s="881"/>
      <c r="N17" s="1154">
        <f t="shared" si="3"/>
        <v>49.8</v>
      </c>
      <c r="O17" s="1133"/>
    </row>
    <row r="18" spans="1:15" s="160" customFormat="1" ht="18" x14ac:dyDescent="0.25">
      <c r="A18" s="1073">
        <v>14</v>
      </c>
      <c r="B18" s="696" t="s">
        <v>134</v>
      </c>
      <c r="C18" s="1075">
        <v>4</v>
      </c>
      <c r="D18" s="1075">
        <v>2</v>
      </c>
      <c r="E18" s="1076">
        <v>167</v>
      </c>
      <c r="F18" s="1076">
        <v>158</v>
      </c>
      <c r="G18" s="1076">
        <v>168</v>
      </c>
      <c r="H18" s="1076">
        <v>115</v>
      </c>
      <c r="I18" s="1109"/>
      <c r="J18" s="1117">
        <f t="shared" si="0"/>
        <v>493</v>
      </c>
      <c r="K18" s="1112">
        <f t="shared" si="1"/>
        <v>168</v>
      </c>
      <c r="L18" s="697">
        <f t="shared" si="2"/>
        <v>164.3</v>
      </c>
      <c r="M18" s="881"/>
      <c r="N18" s="1154">
        <f t="shared" si="3"/>
        <v>49.3</v>
      </c>
      <c r="O18" s="1133"/>
    </row>
    <row r="19" spans="1:15" s="160" customFormat="1" ht="18" x14ac:dyDescent="0.25">
      <c r="A19" s="1073">
        <v>15</v>
      </c>
      <c r="B19" s="696" t="s">
        <v>485</v>
      </c>
      <c r="C19" s="1075">
        <v>5</v>
      </c>
      <c r="D19" s="1075">
        <v>2</v>
      </c>
      <c r="E19" s="1076">
        <v>161</v>
      </c>
      <c r="F19" s="1076">
        <v>162</v>
      </c>
      <c r="G19" s="1076">
        <v>168</v>
      </c>
      <c r="H19" s="1076">
        <v>132</v>
      </c>
      <c r="I19" s="1109"/>
      <c r="J19" s="1117">
        <f t="shared" si="0"/>
        <v>491</v>
      </c>
      <c r="K19" s="1112">
        <f t="shared" si="1"/>
        <v>168</v>
      </c>
      <c r="L19" s="697">
        <f t="shared" si="2"/>
        <v>163.69999999999999</v>
      </c>
      <c r="M19" s="881"/>
      <c r="N19" s="1154">
        <f t="shared" si="3"/>
        <v>49.1</v>
      </c>
      <c r="O19" s="1133"/>
    </row>
    <row r="20" spans="1:15" s="160" customFormat="1" ht="18" x14ac:dyDescent="0.25">
      <c r="A20" s="1073">
        <v>16</v>
      </c>
      <c r="B20" s="696" t="s">
        <v>106</v>
      </c>
      <c r="C20" s="1075">
        <v>1</v>
      </c>
      <c r="D20" s="1075">
        <v>1</v>
      </c>
      <c r="E20" s="1076">
        <v>109</v>
      </c>
      <c r="F20" s="1077">
        <v>160</v>
      </c>
      <c r="G20" s="1076">
        <v>129</v>
      </c>
      <c r="H20" s="1076">
        <v>181</v>
      </c>
      <c r="I20" s="1109"/>
      <c r="J20" s="1117">
        <f t="shared" si="0"/>
        <v>470</v>
      </c>
      <c r="K20" s="1112">
        <f t="shared" si="1"/>
        <v>181</v>
      </c>
      <c r="L20" s="697">
        <f t="shared" si="2"/>
        <v>156.69999999999999</v>
      </c>
      <c r="M20" s="881"/>
      <c r="N20" s="1154">
        <f t="shared" si="3"/>
        <v>47</v>
      </c>
      <c r="O20" s="1133"/>
    </row>
    <row r="21" spans="1:15" s="160" customFormat="1" ht="18" x14ac:dyDescent="0.25">
      <c r="A21" s="1073">
        <v>17</v>
      </c>
      <c r="B21" s="696" t="s">
        <v>50</v>
      </c>
      <c r="C21" s="1075">
        <v>2</v>
      </c>
      <c r="D21" s="1075">
        <v>1</v>
      </c>
      <c r="E21" s="1076">
        <v>129</v>
      </c>
      <c r="F21" s="1077">
        <v>139</v>
      </c>
      <c r="G21" s="1076">
        <v>167</v>
      </c>
      <c r="H21" s="1076">
        <v>155</v>
      </c>
      <c r="I21" s="1109"/>
      <c r="J21" s="1117">
        <f t="shared" si="0"/>
        <v>461</v>
      </c>
      <c r="K21" s="1112">
        <f t="shared" si="1"/>
        <v>167</v>
      </c>
      <c r="L21" s="697">
        <f t="shared" si="2"/>
        <v>153.69999999999999</v>
      </c>
      <c r="M21" s="881"/>
      <c r="N21" s="1154">
        <f t="shared" si="3"/>
        <v>46.1</v>
      </c>
      <c r="O21" s="1133"/>
    </row>
    <row r="22" spans="1:15" s="160" customFormat="1" ht="18" x14ac:dyDescent="0.25">
      <c r="A22" s="1073">
        <v>18</v>
      </c>
      <c r="B22" s="696" t="s">
        <v>503</v>
      </c>
      <c r="C22" s="695">
        <v>6</v>
      </c>
      <c r="D22" s="695">
        <v>2</v>
      </c>
      <c r="E22" s="698">
        <v>111</v>
      </c>
      <c r="F22" s="1144">
        <v>144</v>
      </c>
      <c r="G22" s="698">
        <v>166</v>
      </c>
      <c r="H22" s="698">
        <v>112</v>
      </c>
      <c r="I22" s="1110"/>
      <c r="J22" s="1117">
        <f t="shared" si="0"/>
        <v>422</v>
      </c>
      <c r="K22" s="1112">
        <f t="shared" si="1"/>
        <v>166</v>
      </c>
      <c r="L22" s="697">
        <f t="shared" si="2"/>
        <v>140.69999999999999</v>
      </c>
      <c r="M22" s="881"/>
      <c r="N22" s="1154">
        <f t="shared" si="3"/>
        <v>42.2</v>
      </c>
      <c r="O22" s="1133"/>
    </row>
    <row r="23" spans="1:15" s="160" customFormat="1" ht="18" x14ac:dyDescent="0.25">
      <c r="A23" s="1073">
        <v>19</v>
      </c>
      <c r="B23" s="696" t="s">
        <v>149</v>
      </c>
      <c r="C23" s="1075">
        <v>6</v>
      </c>
      <c r="D23" s="1075">
        <v>2</v>
      </c>
      <c r="E23" s="1076">
        <v>124</v>
      </c>
      <c r="F23" s="1077">
        <v>101</v>
      </c>
      <c r="G23" s="1076">
        <v>137</v>
      </c>
      <c r="H23" s="1076">
        <v>157</v>
      </c>
      <c r="I23" s="1109"/>
      <c r="J23" s="1117">
        <f t="shared" si="0"/>
        <v>418</v>
      </c>
      <c r="K23" s="1112">
        <f t="shared" si="1"/>
        <v>157</v>
      </c>
      <c r="L23" s="697">
        <f t="shared" si="2"/>
        <v>139.30000000000001</v>
      </c>
      <c r="M23" s="881"/>
      <c r="N23" s="1154">
        <f t="shared" si="3"/>
        <v>41.8</v>
      </c>
      <c r="O23" s="1133"/>
    </row>
    <row r="24" spans="1:15" s="160" customFormat="1" ht="18" x14ac:dyDescent="0.25">
      <c r="A24" s="1073">
        <v>20</v>
      </c>
      <c r="B24" s="696" t="s">
        <v>504</v>
      </c>
      <c r="C24" s="1075">
        <v>5</v>
      </c>
      <c r="D24" s="1075">
        <v>1</v>
      </c>
      <c r="E24" s="1076">
        <v>129</v>
      </c>
      <c r="F24" s="1077">
        <v>132</v>
      </c>
      <c r="G24" s="1076">
        <v>147</v>
      </c>
      <c r="H24" s="1076">
        <v>99</v>
      </c>
      <c r="I24" s="1109"/>
      <c r="J24" s="1117">
        <f t="shared" si="0"/>
        <v>408</v>
      </c>
      <c r="K24" s="1112">
        <f t="shared" si="1"/>
        <v>147</v>
      </c>
      <c r="L24" s="697">
        <f t="shared" si="2"/>
        <v>136</v>
      </c>
      <c r="M24" s="881"/>
      <c r="N24" s="1154">
        <f t="shared" si="3"/>
        <v>40.799999999999997</v>
      </c>
      <c r="O24" s="1133"/>
    </row>
    <row r="25" spans="1:15" s="160" customFormat="1" ht="18" x14ac:dyDescent="0.25">
      <c r="A25" s="1073">
        <v>21</v>
      </c>
      <c r="B25" s="696" t="s">
        <v>495</v>
      </c>
      <c r="C25" s="695">
        <v>1</v>
      </c>
      <c r="D25" s="695">
        <v>1</v>
      </c>
      <c r="E25" s="698">
        <v>113</v>
      </c>
      <c r="F25" s="698">
        <v>111</v>
      </c>
      <c r="G25" s="698">
        <v>111</v>
      </c>
      <c r="H25" s="698">
        <v>125</v>
      </c>
      <c r="I25" s="1110"/>
      <c r="J25" s="1117">
        <f t="shared" si="0"/>
        <v>349</v>
      </c>
      <c r="K25" s="1112">
        <f t="shared" si="1"/>
        <v>125</v>
      </c>
      <c r="L25" s="697">
        <f t="shared" si="2"/>
        <v>116.3</v>
      </c>
      <c r="M25" s="881"/>
      <c r="N25" s="1154">
        <f t="shared" si="3"/>
        <v>34.9</v>
      </c>
      <c r="O25" s="1133"/>
    </row>
    <row r="26" spans="1:15" s="160" customFormat="1" ht="18.75" thickBot="1" x14ac:dyDescent="0.3">
      <c r="A26" s="694">
        <v>22</v>
      </c>
      <c r="B26" s="693" t="s">
        <v>60</v>
      </c>
      <c r="C26" s="692">
        <v>2</v>
      </c>
      <c r="D26" s="692">
        <v>2</v>
      </c>
      <c r="E26" s="691">
        <v>108</v>
      </c>
      <c r="F26" s="1125">
        <v>92</v>
      </c>
      <c r="G26" s="691">
        <v>113</v>
      </c>
      <c r="H26" s="691">
        <v>115</v>
      </c>
      <c r="I26" s="1111"/>
      <c r="J26" s="1121">
        <f t="shared" si="0"/>
        <v>336</v>
      </c>
      <c r="K26" s="1113">
        <f t="shared" si="1"/>
        <v>115</v>
      </c>
      <c r="L26" s="690">
        <f t="shared" si="2"/>
        <v>112</v>
      </c>
      <c r="M26" s="881"/>
      <c r="N26" s="1155">
        <f t="shared" si="3"/>
        <v>33.6</v>
      </c>
      <c r="O26" s="1135"/>
    </row>
    <row r="27" spans="1:15" s="27" customFormat="1" ht="18" x14ac:dyDescent="0.25">
      <c r="M27" s="9"/>
      <c r="O27" s="1136"/>
    </row>
    <row r="28" spans="1:15" s="1" customFormat="1" ht="21" x14ac:dyDescent="0.35">
      <c r="A28" s="880"/>
      <c r="B28" s="1273" t="s">
        <v>15</v>
      </c>
      <c r="C28" s="7" t="s">
        <v>43</v>
      </c>
      <c r="D28" s="1140" t="s">
        <v>508</v>
      </c>
      <c r="E28" s="17" t="s">
        <v>70</v>
      </c>
      <c r="F28" s="18"/>
      <c r="G28" s="10"/>
      <c r="H28" s="10"/>
      <c r="I28" s="10"/>
      <c r="J28" s="7"/>
      <c r="K28" s="29"/>
      <c r="M28" s="9"/>
      <c r="O28" s="1149"/>
    </row>
    <row r="29" spans="1:15" s="12" customFormat="1" ht="21" x14ac:dyDescent="0.35">
      <c r="A29" s="1059"/>
      <c r="B29" s="1274" t="s">
        <v>15</v>
      </c>
      <c r="C29" s="15" t="s">
        <v>43</v>
      </c>
      <c r="D29" s="1140" t="s">
        <v>507</v>
      </c>
      <c r="E29" s="11" t="s">
        <v>490</v>
      </c>
      <c r="F29" s="14"/>
      <c r="G29" s="14"/>
      <c r="H29" s="14"/>
      <c r="I29" s="14"/>
      <c r="J29" s="15"/>
      <c r="K29" s="30"/>
      <c r="M29" s="9"/>
      <c r="O29" s="1150"/>
    </row>
    <row r="30" spans="1:15" s="27" customFormat="1" ht="18.75" thickBot="1" x14ac:dyDescent="0.3">
      <c r="M30" s="9"/>
      <c r="O30" s="1136"/>
    </row>
    <row r="31" spans="1:15" s="164" customFormat="1" ht="22.5" customHeight="1" thickBot="1" x14ac:dyDescent="0.25">
      <c r="A31" s="1183" t="s">
        <v>40</v>
      </c>
      <c r="B31" s="1094" t="s">
        <v>496</v>
      </c>
      <c r="C31" s="1095" t="s">
        <v>7</v>
      </c>
      <c r="D31" s="1095" t="s">
        <v>8</v>
      </c>
      <c r="E31" s="1096" t="s">
        <v>2</v>
      </c>
      <c r="F31" s="1096" t="s">
        <v>3</v>
      </c>
      <c r="G31" s="1096" t="s">
        <v>4</v>
      </c>
      <c r="H31" s="1096" t="s">
        <v>10</v>
      </c>
      <c r="I31" s="1096" t="s">
        <v>494</v>
      </c>
      <c r="J31" s="1097" t="s">
        <v>1</v>
      </c>
      <c r="K31" s="1097" t="s">
        <v>9</v>
      </c>
      <c r="L31" s="1098" t="s">
        <v>0</v>
      </c>
      <c r="M31" s="120"/>
      <c r="N31" s="1099" t="s">
        <v>11</v>
      </c>
      <c r="O31" s="1151"/>
    </row>
    <row r="32" spans="1:15" s="27" customFormat="1" ht="18" x14ac:dyDescent="0.25">
      <c r="A32" s="1049">
        <v>1</v>
      </c>
      <c r="B32" s="1089" t="s">
        <v>55</v>
      </c>
      <c r="C32" s="1051">
        <v>2</v>
      </c>
      <c r="D32" s="1051">
        <v>2</v>
      </c>
      <c r="E32" s="1157">
        <v>181</v>
      </c>
      <c r="F32" s="1052">
        <v>169</v>
      </c>
      <c r="G32" s="1052">
        <v>163</v>
      </c>
      <c r="H32" s="1052">
        <v>173</v>
      </c>
      <c r="I32" s="1052"/>
      <c r="J32" s="1105">
        <f t="shared" ref="J32:J44" si="8">SUM(E32:H32)+24-MIN(E32:H32)</f>
        <v>547</v>
      </c>
      <c r="K32" s="1158">
        <f t="shared" ref="K32:K44" si="9">MAX(E32:H32)</f>
        <v>181</v>
      </c>
      <c r="L32" s="1164">
        <f t="shared" ref="L32:L44" si="10">(SUM(E32:H32)-MIN(E32:H32))/3</f>
        <v>174.33333333333334</v>
      </c>
      <c r="M32" s="881"/>
      <c r="N32" s="1132">
        <f t="shared" ref="N32:N44" si="11">J32/10+I32</f>
        <v>54.7</v>
      </c>
      <c r="O32" s="1136"/>
    </row>
    <row r="33" spans="1:15" s="27" customFormat="1" ht="18" x14ac:dyDescent="0.25">
      <c r="A33" s="1088">
        <v>2</v>
      </c>
      <c r="B33" s="1054" t="s">
        <v>19</v>
      </c>
      <c r="C33" s="1090">
        <v>3</v>
      </c>
      <c r="D33" s="1090">
        <v>2</v>
      </c>
      <c r="E33" s="1091">
        <v>166</v>
      </c>
      <c r="F33" s="1091">
        <v>164</v>
      </c>
      <c r="G33" s="1091">
        <v>149</v>
      </c>
      <c r="H33" s="1091">
        <v>171</v>
      </c>
      <c r="I33" s="1091"/>
      <c r="J33" s="1106">
        <f t="shared" si="8"/>
        <v>525</v>
      </c>
      <c r="K33" s="1092">
        <f t="shared" si="9"/>
        <v>171</v>
      </c>
      <c r="L33" s="1164">
        <f t="shared" si="10"/>
        <v>167</v>
      </c>
      <c r="M33" s="881"/>
      <c r="N33" s="1122">
        <f t="shared" si="11"/>
        <v>52.5</v>
      </c>
      <c r="O33" s="1136"/>
    </row>
    <row r="34" spans="1:15" s="27" customFormat="1" ht="18" x14ac:dyDescent="0.25">
      <c r="A34" s="1088">
        <v>3</v>
      </c>
      <c r="B34" s="1089" t="s">
        <v>14</v>
      </c>
      <c r="C34" s="1090">
        <v>2</v>
      </c>
      <c r="D34" s="1090">
        <v>1</v>
      </c>
      <c r="E34" s="1091">
        <v>138</v>
      </c>
      <c r="F34" s="1091">
        <v>166</v>
      </c>
      <c r="G34" s="1091">
        <v>127</v>
      </c>
      <c r="H34" s="1091">
        <v>155</v>
      </c>
      <c r="I34" s="1091"/>
      <c r="J34" s="1106">
        <f t="shared" si="8"/>
        <v>483</v>
      </c>
      <c r="K34" s="1092">
        <f t="shared" si="9"/>
        <v>166</v>
      </c>
      <c r="L34" s="1164">
        <f t="shared" si="10"/>
        <v>153</v>
      </c>
      <c r="M34" s="881"/>
      <c r="N34" s="1122">
        <f t="shared" si="11"/>
        <v>48.3</v>
      </c>
      <c r="O34" s="1136"/>
    </row>
    <row r="35" spans="1:15" s="27" customFormat="1" ht="18" x14ac:dyDescent="0.25">
      <c r="A35" s="1088">
        <v>4</v>
      </c>
      <c r="B35" s="1054" t="s">
        <v>13</v>
      </c>
      <c r="C35" s="1090">
        <v>4</v>
      </c>
      <c r="D35" s="1090">
        <v>1</v>
      </c>
      <c r="E35" s="1091">
        <v>119</v>
      </c>
      <c r="F35" s="1091">
        <v>148</v>
      </c>
      <c r="G35" s="1091">
        <v>166</v>
      </c>
      <c r="H35" s="1091">
        <v>138</v>
      </c>
      <c r="I35" s="1091"/>
      <c r="J35" s="1106">
        <f t="shared" si="8"/>
        <v>476</v>
      </c>
      <c r="K35" s="1092">
        <f t="shared" si="9"/>
        <v>166</v>
      </c>
      <c r="L35" s="1164">
        <f t="shared" si="10"/>
        <v>150.66666666666666</v>
      </c>
      <c r="M35" s="881"/>
      <c r="N35" s="1122">
        <f t="shared" si="11"/>
        <v>47.6</v>
      </c>
      <c r="O35" s="1136"/>
    </row>
    <row r="36" spans="1:15" s="27" customFormat="1" ht="18" x14ac:dyDescent="0.25">
      <c r="A36" s="1088">
        <v>5</v>
      </c>
      <c r="B36" s="1054" t="s">
        <v>53</v>
      </c>
      <c r="C36" s="1090">
        <v>3</v>
      </c>
      <c r="D36" s="1090">
        <v>2</v>
      </c>
      <c r="E36" s="1091">
        <v>136</v>
      </c>
      <c r="F36" s="1091">
        <v>143</v>
      </c>
      <c r="G36" s="1091">
        <v>114</v>
      </c>
      <c r="H36" s="1091">
        <v>170</v>
      </c>
      <c r="I36" s="1091"/>
      <c r="J36" s="1106">
        <f t="shared" si="8"/>
        <v>473</v>
      </c>
      <c r="K36" s="1092">
        <f t="shared" si="9"/>
        <v>170</v>
      </c>
      <c r="L36" s="1164">
        <f t="shared" si="10"/>
        <v>149.66666666666666</v>
      </c>
      <c r="M36" s="881"/>
      <c r="N36" s="1122">
        <f t="shared" si="11"/>
        <v>47.3</v>
      </c>
      <c r="O36" s="1136"/>
    </row>
    <row r="37" spans="1:15" s="27" customFormat="1" ht="18" x14ac:dyDescent="0.25">
      <c r="A37" s="1088">
        <v>6</v>
      </c>
      <c r="B37" s="1054" t="s">
        <v>54</v>
      </c>
      <c r="C37" s="1090">
        <v>5</v>
      </c>
      <c r="D37" s="1090">
        <v>2</v>
      </c>
      <c r="E37" s="1091">
        <v>144</v>
      </c>
      <c r="F37" s="1091">
        <v>151</v>
      </c>
      <c r="G37" s="1091">
        <v>100</v>
      </c>
      <c r="H37" s="1091">
        <v>146</v>
      </c>
      <c r="I37" s="1091"/>
      <c r="J37" s="1106">
        <f t="shared" si="8"/>
        <v>465</v>
      </c>
      <c r="K37" s="1092">
        <f t="shared" si="9"/>
        <v>151</v>
      </c>
      <c r="L37" s="1164">
        <f t="shared" si="10"/>
        <v>147</v>
      </c>
      <c r="M37" s="881"/>
      <c r="N37" s="1122">
        <f t="shared" si="11"/>
        <v>46.5</v>
      </c>
      <c r="O37" s="1136"/>
    </row>
    <row r="38" spans="1:15" s="27" customFormat="1" ht="18" x14ac:dyDescent="0.25">
      <c r="A38" s="1088">
        <v>7</v>
      </c>
      <c r="B38" s="1054" t="s">
        <v>59</v>
      </c>
      <c r="C38" s="1090">
        <v>6</v>
      </c>
      <c r="D38" s="1090">
        <v>1</v>
      </c>
      <c r="E38" s="1091">
        <v>166</v>
      </c>
      <c r="F38" s="1091">
        <v>121</v>
      </c>
      <c r="G38" s="1091">
        <v>121</v>
      </c>
      <c r="H38" s="1091">
        <v>151</v>
      </c>
      <c r="I38" s="1091"/>
      <c r="J38" s="1106">
        <f t="shared" si="8"/>
        <v>462</v>
      </c>
      <c r="K38" s="1092">
        <f t="shared" si="9"/>
        <v>166</v>
      </c>
      <c r="L38" s="1164">
        <f t="shared" si="10"/>
        <v>146</v>
      </c>
      <c r="M38" s="881"/>
      <c r="N38" s="1122">
        <f t="shared" si="11"/>
        <v>46.2</v>
      </c>
      <c r="O38" s="1136"/>
    </row>
    <row r="39" spans="1:15" s="27" customFormat="1" ht="18" x14ac:dyDescent="0.25">
      <c r="A39" s="1088">
        <v>8</v>
      </c>
      <c r="B39" s="1089" t="s">
        <v>488</v>
      </c>
      <c r="C39" s="1090">
        <v>6</v>
      </c>
      <c r="D39" s="1090">
        <v>2</v>
      </c>
      <c r="E39" s="1091">
        <v>146</v>
      </c>
      <c r="F39" s="1091">
        <v>135</v>
      </c>
      <c r="G39" s="1091">
        <v>136</v>
      </c>
      <c r="H39" s="1091">
        <v>151</v>
      </c>
      <c r="I39" s="1091"/>
      <c r="J39" s="1106">
        <f t="shared" si="8"/>
        <v>457</v>
      </c>
      <c r="K39" s="1092">
        <f t="shared" si="9"/>
        <v>151</v>
      </c>
      <c r="L39" s="1164">
        <f t="shared" si="10"/>
        <v>144.33333333333334</v>
      </c>
      <c r="M39" s="881"/>
      <c r="N39" s="1122">
        <f t="shared" si="11"/>
        <v>45.7</v>
      </c>
      <c r="O39" s="1136"/>
    </row>
    <row r="40" spans="1:15" s="27" customFormat="1" ht="18" x14ac:dyDescent="0.25">
      <c r="A40" s="1088">
        <v>9</v>
      </c>
      <c r="B40" s="1089" t="s">
        <v>16</v>
      </c>
      <c r="C40" s="1090">
        <v>3</v>
      </c>
      <c r="D40" s="1090">
        <v>2</v>
      </c>
      <c r="E40" s="1091">
        <v>147</v>
      </c>
      <c r="F40" s="1091">
        <v>102</v>
      </c>
      <c r="G40" s="1091">
        <v>123</v>
      </c>
      <c r="H40" s="1091">
        <v>156</v>
      </c>
      <c r="I40" s="1091"/>
      <c r="J40" s="1106">
        <f t="shared" si="8"/>
        <v>450</v>
      </c>
      <c r="K40" s="1092">
        <f t="shared" si="9"/>
        <v>156</v>
      </c>
      <c r="L40" s="1164">
        <f t="shared" si="10"/>
        <v>142</v>
      </c>
      <c r="M40" s="881"/>
      <c r="N40" s="1122">
        <f t="shared" si="11"/>
        <v>45</v>
      </c>
      <c r="O40" s="1136"/>
    </row>
    <row r="41" spans="1:15" s="27" customFormat="1" ht="18" x14ac:dyDescent="0.25">
      <c r="A41" s="1088">
        <v>10</v>
      </c>
      <c r="B41" s="1089" t="s">
        <v>12</v>
      </c>
      <c r="C41" s="1090">
        <v>1</v>
      </c>
      <c r="D41" s="1090">
        <v>1</v>
      </c>
      <c r="E41" s="1091">
        <v>145</v>
      </c>
      <c r="F41" s="1091">
        <v>140</v>
      </c>
      <c r="G41" s="1091">
        <v>113</v>
      </c>
      <c r="H41" s="1091">
        <v>141</v>
      </c>
      <c r="I41" s="1091"/>
      <c r="J41" s="1106">
        <f t="shared" si="8"/>
        <v>450</v>
      </c>
      <c r="K41" s="1092">
        <f t="shared" si="9"/>
        <v>145</v>
      </c>
      <c r="L41" s="1164">
        <f t="shared" si="10"/>
        <v>142</v>
      </c>
      <c r="M41" s="881"/>
      <c r="N41" s="1122">
        <f t="shared" si="11"/>
        <v>45</v>
      </c>
      <c r="O41" s="1136"/>
    </row>
    <row r="42" spans="1:15" s="27" customFormat="1" ht="18" x14ac:dyDescent="0.25">
      <c r="A42" s="1088">
        <v>11</v>
      </c>
      <c r="B42" s="1054" t="s">
        <v>489</v>
      </c>
      <c r="C42" s="1090">
        <v>4</v>
      </c>
      <c r="D42" s="1090">
        <v>1</v>
      </c>
      <c r="E42" s="1091">
        <v>124</v>
      </c>
      <c r="F42" s="1091">
        <v>100</v>
      </c>
      <c r="G42" s="1091">
        <v>126</v>
      </c>
      <c r="H42" s="1091">
        <v>138</v>
      </c>
      <c r="I42" s="1091"/>
      <c r="J42" s="1106">
        <f t="shared" si="8"/>
        <v>412</v>
      </c>
      <c r="K42" s="1092">
        <f t="shared" si="9"/>
        <v>138</v>
      </c>
      <c r="L42" s="1164">
        <f t="shared" si="10"/>
        <v>129.33333333333334</v>
      </c>
      <c r="M42" s="881"/>
      <c r="N42" s="1122">
        <f t="shared" si="11"/>
        <v>41.2</v>
      </c>
      <c r="O42" s="1136"/>
    </row>
    <row r="43" spans="1:15" s="27" customFormat="1" ht="18" x14ac:dyDescent="0.25">
      <c r="A43" s="1088">
        <v>12</v>
      </c>
      <c r="B43" s="1089" t="s">
        <v>150</v>
      </c>
      <c r="C43" s="1090">
        <v>4</v>
      </c>
      <c r="D43" s="1090">
        <v>2</v>
      </c>
      <c r="E43" s="1091">
        <v>102</v>
      </c>
      <c r="F43" s="1091">
        <v>115</v>
      </c>
      <c r="G43" s="1091">
        <v>115</v>
      </c>
      <c r="H43" s="1091">
        <v>148</v>
      </c>
      <c r="I43" s="1091"/>
      <c r="J43" s="1106">
        <f t="shared" si="8"/>
        <v>402</v>
      </c>
      <c r="K43" s="1092">
        <f t="shared" si="9"/>
        <v>148</v>
      </c>
      <c r="L43" s="1164">
        <f t="shared" si="10"/>
        <v>126</v>
      </c>
      <c r="M43" s="881"/>
      <c r="N43" s="1122">
        <f t="shared" si="11"/>
        <v>40.200000000000003</v>
      </c>
      <c r="O43" s="1136"/>
    </row>
    <row r="44" spans="1:15" s="27" customFormat="1" ht="18.75" thickBot="1" x14ac:dyDescent="0.3">
      <c r="A44" s="1066">
        <v>13</v>
      </c>
      <c r="B44" s="1067" t="s">
        <v>42</v>
      </c>
      <c r="C44" s="1068">
        <v>4</v>
      </c>
      <c r="D44" s="1068">
        <v>2</v>
      </c>
      <c r="E44" s="1069">
        <v>102</v>
      </c>
      <c r="F44" s="1069">
        <v>98</v>
      </c>
      <c r="G44" s="1069">
        <v>122</v>
      </c>
      <c r="H44" s="1069">
        <v>118</v>
      </c>
      <c r="I44" s="1069"/>
      <c r="J44" s="1108">
        <f t="shared" si="8"/>
        <v>366</v>
      </c>
      <c r="K44" s="1100">
        <f t="shared" si="9"/>
        <v>122</v>
      </c>
      <c r="L44" s="1172">
        <f t="shared" si="10"/>
        <v>114</v>
      </c>
      <c r="M44" s="881"/>
      <c r="N44" s="1123">
        <f t="shared" si="11"/>
        <v>36.6</v>
      </c>
      <c r="O44" s="1136"/>
    </row>
    <row r="45" spans="1:15" x14ac:dyDescent="0.2">
      <c r="M45" s="9"/>
    </row>
    <row r="46" spans="1:15" ht="21" x14ac:dyDescent="0.35">
      <c r="B46" s="1275" t="s">
        <v>55</v>
      </c>
      <c r="C46" s="7" t="s">
        <v>43</v>
      </c>
      <c r="D46" s="1140" t="s">
        <v>509</v>
      </c>
      <c r="E46" s="51" t="s">
        <v>70</v>
      </c>
      <c r="F46" s="18"/>
      <c r="G46" s="10"/>
      <c r="H46" s="10"/>
      <c r="L46"/>
    </row>
    <row r="47" spans="1:15" ht="21" x14ac:dyDescent="0.35">
      <c r="B47" s="1276" t="s">
        <v>55</v>
      </c>
      <c r="C47" s="15" t="s">
        <v>43</v>
      </c>
      <c r="D47" s="1140" t="s">
        <v>506</v>
      </c>
      <c r="E47" s="53" t="s">
        <v>490</v>
      </c>
      <c r="F47" s="14"/>
      <c r="G47" s="14"/>
      <c r="H47" s="14"/>
      <c r="L47"/>
    </row>
  </sheetData>
  <sortState ref="B32:N46">
    <sortCondition descending="1" ref="L32:L46"/>
  </sortState>
  <mergeCells count="3">
    <mergeCell ref="A1:K1"/>
    <mergeCell ref="A2:K2"/>
    <mergeCell ref="A3:K3"/>
  </mergeCells>
  <pageMargins left="0.7" right="0.7" top="0.75" bottom="0.75" header="0.3" footer="0.3"/>
  <pageSetup paperSize="9" orientation="portrait" r:id="rId1"/>
  <ignoredErrors>
    <ignoredError sqref="J5:K26 J32:L44" formulaRange="1"/>
    <ignoredError sqref="D28:D29 D46:D4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customProperties>
    <customPr name="CafeStyleVersion" r:id="rId1"/>
    <customPr name="LastTupleSet_COR_Mappings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42"/>
  <sheetViews>
    <sheetView topLeftCell="A19" workbookViewId="0">
      <selection activeCell="N42" sqref="N42"/>
    </sheetView>
  </sheetViews>
  <sheetFormatPr defaultRowHeight="12.75" x14ac:dyDescent="0.2"/>
  <cols>
    <col min="1" max="1" width="4.42578125" bestFit="1" customWidth="1"/>
    <col min="2" max="2" width="32.7109375" customWidth="1"/>
    <col min="4" max="4" width="11.140625" bestFit="1" customWidth="1"/>
    <col min="9" max="9" width="12.140625" bestFit="1" customWidth="1"/>
    <col min="11" max="11" width="12.7109375" bestFit="1" customWidth="1"/>
    <col min="12" max="12" width="11.42578125" bestFit="1" customWidth="1"/>
    <col min="13" max="13" width="3.28515625" customWidth="1"/>
  </cols>
  <sheetData>
    <row r="1" spans="1:15" ht="21" x14ac:dyDescent="0.2">
      <c r="A1" s="1318" t="s">
        <v>491</v>
      </c>
      <c r="B1" s="1318"/>
      <c r="C1" s="1318"/>
      <c r="D1" s="1318"/>
      <c r="E1" s="1318"/>
      <c r="F1" s="1318"/>
      <c r="G1" s="1318"/>
      <c r="H1" s="1318"/>
      <c r="I1" s="1318"/>
      <c r="J1" s="1318"/>
      <c r="K1" s="1318"/>
      <c r="L1" s="1160"/>
      <c r="M1" s="9"/>
      <c r="N1" s="9"/>
    </row>
    <row r="2" spans="1:15" ht="21" x14ac:dyDescent="0.2">
      <c r="A2" s="1319" t="s">
        <v>62</v>
      </c>
      <c r="B2" s="1319"/>
      <c r="C2" s="1319"/>
      <c r="D2" s="1319"/>
      <c r="E2" s="1319"/>
      <c r="F2" s="1319"/>
      <c r="G2" s="1319"/>
      <c r="H2" s="1319"/>
      <c r="I2" s="1319"/>
      <c r="J2" s="1319"/>
      <c r="K2" s="1319"/>
      <c r="L2" s="1161"/>
      <c r="M2" s="9"/>
      <c r="N2" s="9"/>
    </row>
    <row r="3" spans="1:15" ht="21.75" thickBot="1" x14ac:dyDescent="0.25">
      <c r="A3" s="1320" t="s">
        <v>511</v>
      </c>
      <c r="B3" s="1320"/>
      <c r="C3" s="1320"/>
      <c r="D3" s="1320"/>
      <c r="E3" s="1320"/>
      <c r="F3" s="1320"/>
      <c r="G3" s="1320"/>
      <c r="H3" s="1320"/>
      <c r="I3" s="1320"/>
      <c r="J3" s="1320"/>
      <c r="K3" s="1320"/>
      <c r="L3" s="1161"/>
      <c r="M3" s="9"/>
      <c r="N3" s="9"/>
      <c r="O3" s="1047" t="s">
        <v>487</v>
      </c>
    </row>
    <row r="4" spans="1:15" ht="16.5" thickBot="1" x14ac:dyDescent="0.25">
      <c r="A4" s="1182" t="s">
        <v>40</v>
      </c>
      <c r="B4" s="1094" t="s">
        <v>496</v>
      </c>
      <c r="C4" s="1094" t="s">
        <v>7</v>
      </c>
      <c r="D4" s="1094" t="s">
        <v>8</v>
      </c>
      <c r="E4" s="1097" t="s">
        <v>2</v>
      </c>
      <c r="F4" s="1097" t="s">
        <v>3</v>
      </c>
      <c r="G4" s="1097" t="s">
        <v>4</v>
      </c>
      <c r="H4" s="1097" t="s">
        <v>10</v>
      </c>
      <c r="I4" s="1097" t="s">
        <v>494</v>
      </c>
      <c r="J4" s="1097" t="s">
        <v>1</v>
      </c>
      <c r="K4" s="1097" t="s">
        <v>9</v>
      </c>
      <c r="L4" s="1098" t="s">
        <v>0</v>
      </c>
      <c r="M4" s="120"/>
      <c r="N4" s="1099" t="s">
        <v>11</v>
      </c>
      <c r="O4" s="166"/>
    </row>
    <row r="5" spans="1:15" ht="18" x14ac:dyDescent="0.25">
      <c r="A5" s="699">
        <v>1</v>
      </c>
      <c r="B5" s="696" t="s">
        <v>30</v>
      </c>
      <c r="C5" s="695">
        <v>4</v>
      </c>
      <c r="D5" s="695">
        <v>1</v>
      </c>
      <c r="E5" s="698">
        <v>183</v>
      </c>
      <c r="F5" s="1144">
        <v>170</v>
      </c>
      <c r="G5" s="1156">
        <v>154</v>
      </c>
      <c r="H5" s="698">
        <v>211</v>
      </c>
      <c r="I5" s="1110"/>
      <c r="J5" s="1117">
        <f t="shared" ref="J5:J19" si="0">SUM(E5:H5)-MIN(E5:H5)</f>
        <v>564</v>
      </c>
      <c r="K5" s="1127">
        <f t="shared" ref="K5:K19" si="1">MAX(E5:H5)</f>
        <v>211</v>
      </c>
      <c r="L5" s="1173">
        <f t="shared" ref="L5:L19" si="2">ROUND(J5/3,1)</f>
        <v>188</v>
      </c>
      <c r="M5" s="881"/>
      <c r="N5" s="1128">
        <f t="shared" ref="N5:N19" si="3">J5/10+I5</f>
        <v>56.4</v>
      </c>
      <c r="O5" s="1133"/>
    </row>
    <row r="6" spans="1:15" ht="18" x14ac:dyDescent="0.25">
      <c r="A6" s="1073">
        <v>2</v>
      </c>
      <c r="B6" s="696" t="s">
        <v>48</v>
      </c>
      <c r="C6" s="1075">
        <v>2</v>
      </c>
      <c r="D6" s="1075">
        <v>1</v>
      </c>
      <c r="E6" s="1076">
        <v>177</v>
      </c>
      <c r="F6" s="1077">
        <v>146</v>
      </c>
      <c r="G6" s="1076">
        <v>196</v>
      </c>
      <c r="H6" s="1076">
        <v>178</v>
      </c>
      <c r="I6" s="1109"/>
      <c r="J6" s="1117">
        <f t="shared" si="0"/>
        <v>551</v>
      </c>
      <c r="K6" s="1112">
        <f t="shared" si="1"/>
        <v>196</v>
      </c>
      <c r="L6" s="697">
        <f t="shared" si="2"/>
        <v>183.7</v>
      </c>
      <c r="M6" s="881"/>
      <c r="N6" s="1154">
        <f t="shared" si="3"/>
        <v>55.1</v>
      </c>
      <c r="O6" s="1133"/>
    </row>
    <row r="7" spans="1:15" ht="18" x14ac:dyDescent="0.25">
      <c r="A7" s="1073">
        <v>3</v>
      </c>
      <c r="B7" s="696" t="s">
        <v>50</v>
      </c>
      <c r="C7" s="1075">
        <v>1</v>
      </c>
      <c r="D7" s="1075">
        <v>1</v>
      </c>
      <c r="E7" s="1076">
        <v>172</v>
      </c>
      <c r="F7" s="1077">
        <v>173</v>
      </c>
      <c r="G7" s="1076">
        <v>181</v>
      </c>
      <c r="H7" s="1076">
        <v>177</v>
      </c>
      <c r="I7" s="1109"/>
      <c r="J7" s="1117">
        <f t="shared" si="0"/>
        <v>531</v>
      </c>
      <c r="K7" s="1112">
        <f t="shared" si="1"/>
        <v>181</v>
      </c>
      <c r="L7" s="697">
        <f t="shared" si="2"/>
        <v>177</v>
      </c>
      <c r="M7" s="881"/>
      <c r="N7" s="1154">
        <f t="shared" si="3"/>
        <v>53.1</v>
      </c>
      <c r="O7" s="1133"/>
    </row>
    <row r="8" spans="1:15" ht="18" x14ac:dyDescent="0.25">
      <c r="A8" s="1073">
        <v>4</v>
      </c>
      <c r="B8" s="696" t="s">
        <v>17</v>
      </c>
      <c r="C8" s="1075">
        <v>6</v>
      </c>
      <c r="D8" s="1075">
        <v>2</v>
      </c>
      <c r="E8" s="1076">
        <v>173</v>
      </c>
      <c r="F8" s="1077">
        <v>165</v>
      </c>
      <c r="G8" s="1076">
        <v>130</v>
      </c>
      <c r="H8" s="1076">
        <v>186</v>
      </c>
      <c r="I8" s="1109"/>
      <c r="J8" s="1117">
        <f t="shared" si="0"/>
        <v>524</v>
      </c>
      <c r="K8" s="1112">
        <f t="shared" si="1"/>
        <v>186</v>
      </c>
      <c r="L8" s="697">
        <f t="shared" si="2"/>
        <v>174.7</v>
      </c>
      <c r="M8" s="881"/>
      <c r="N8" s="1154">
        <f t="shared" si="3"/>
        <v>52.4</v>
      </c>
      <c r="O8" s="1133"/>
    </row>
    <row r="9" spans="1:15" ht="18" x14ac:dyDescent="0.25">
      <c r="A9" s="1073">
        <v>5</v>
      </c>
      <c r="B9" s="696" t="s">
        <v>78</v>
      </c>
      <c r="C9" s="1075">
        <v>2</v>
      </c>
      <c r="D9" s="1075">
        <v>1</v>
      </c>
      <c r="E9" s="1076">
        <v>163</v>
      </c>
      <c r="F9" s="1077">
        <v>181</v>
      </c>
      <c r="G9" s="1076">
        <v>162</v>
      </c>
      <c r="H9" s="1076">
        <v>180</v>
      </c>
      <c r="I9" s="1109"/>
      <c r="J9" s="1117">
        <f t="shared" si="0"/>
        <v>524</v>
      </c>
      <c r="K9" s="1112">
        <f t="shared" si="1"/>
        <v>181</v>
      </c>
      <c r="L9" s="697">
        <f t="shared" si="2"/>
        <v>174.7</v>
      </c>
      <c r="M9" s="881"/>
      <c r="N9" s="1154">
        <f t="shared" si="3"/>
        <v>52.4</v>
      </c>
      <c r="O9" s="1133"/>
    </row>
    <row r="10" spans="1:15" ht="18" x14ac:dyDescent="0.25">
      <c r="A10" s="1073">
        <v>6</v>
      </c>
      <c r="B10" s="696" t="s">
        <v>485</v>
      </c>
      <c r="C10" s="1075">
        <v>4</v>
      </c>
      <c r="D10" s="1075">
        <v>1</v>
      </c>
      <c r="E10" s="1076">
        <v>160</v>
      </c>
      <c r="F10" s="1077">
        <v>176</v>
      </c>
      <c r="G10" s="1076">
        <v>179</v>
      </c>
      <c r="H10" s="1076">
        <v>141</v>
      </c>
      <c r="I10" s="1109"/>
      <c r="J10" s="1117">
        <f t="shared" si="0"/>
        <v>515</v>
      </c>
      <c r="K10" s="1112">
        <f t="shared" si="1"/>
        <v>179</v>
      </c>
      <c r="L10" s="697">
        <f t="shared" si="2"/>
        <v>171.7</v>
      </c>
      <c r="M10" s="881"/>
      <c r="N10" s="1154">
        <f t="shared" si="3"/>
        <v>51.5</v>
      </c>
      <c r="O10" s="1133"/>
    </row>
    <row r="11" spans="1:15" ht="18" x14ac:dyDescent="0.25">
      <c r="A11" s="699">
        <v>7</v>
      </c>
      <c r="B11" s="160" t="s">
        <v>148</v>
      </c>
      <c r="C11" s="695">
        <v>3</v>
      </c>
      <c r="D11" s="695">
        <v>1</v>
      </c>
      <c r="E11" s="698">
        <v>178</v>
      </c>
      <c r="F11" s="1144">
        <v>149</v>
      </c>
      <c r="G11" s="698">
        <v>178</v>
      </c>
      <c r="H11" s="698">
        <v>146</v>
      </c>
      <c r="I11" s="1110"/>
      <c r="J11" s="1117">
        <f t="shared" si="0"/>
        <v>505</v>
      </c>
      <c r="K11" s="1112">
        <f t="shared" si="1"/>
        <v>178</v>
      </c>
      <c r="L11" s="697">
        <f t="shared" si="2"/>
        <v>168.3</v>
      </c>
      <c r="M11" s="881"/>
      <c r="N11" s="1154">
        <f t="shared" si="3"/>
        <v>50.5</v>
      </c>
      <c r="O11" s="1133"/>
    </row>
    <row r="12" spans="1:15" ht="18" x14ac:dyDescent="0.25">
      <c r="A12" s="1073">
        <v>8</v>
      </c>
      <c r="B12" s="696" t="s">
        <v>495</v>
      </c>
      <c r="C12" s="1075">
        <v>5</v>
      </c>
      <c r="D12" s="1075">
        <v>2</v>
      </c>
      <c r="E12" s="1076">
        <v>140</v>
      </c>
      <c r="F12" s="1076">
        <v>177</v>
      </c>
      <c r="G12" s="1076">
        <v>178</v>
      </c>
      <c r="H12" s="1076">
        <v>148</v>
      </c>
      <c r="I12" s="1109"/>
      <c r="J12" s="1117">
        <f t="shared" si="0"/>
        <v>503</v>
      </c>
      <c r="K12" s="1112">
        <f t="shared" si="1"/>
        <v>178</v>
      </c>
      <c r="L12" s="697">
        <f t="shared" si="2"/>
        <v>167.7</v>
      </c>
      <c r="M12" s="881"/>
      <c r="N12" s="1154">
        <f t="shared" si="3"/>
        <v>50.3</v>
      </c>
      <c r="O12" s="1133"/>
    </row>
    <row r="13" spans="1:15" ht="18" x14ac:dyDescent="0.25">
      <c r="A13" s="1073">
        <v>9</v>
      </c>
      <c r="B13" s="696" t="s">
        <v>106</v>
      </c>
      <c r="C13" s="1075">
        <v>4</v>
      </c>
      <c r="D13" s="1075">
        <v>2</v>
      </c>
      <c r="E13" s="1076">
        <v>140</v>
      </c>
      <c r="F13" s="1077">
        <v>166</v>
      </c>
      <c r="G13" s="1076">
        <v>137</v>
      </c>
      <c r="H13" s="1076">
        <v>170</v>
      </c>
      <c r="I13" s="1109"/>
      <c r="J13" s="1117">
        <f t="shared" si="0"/>
        <v>476</v>
      </c>
      <c r="K13" s="1112">
        <f t="shared" si="1"/>
        <v>170</v>
      </c>
      <c r="L13" s="697">
        <f t="shared" si="2"/>
        <v>158.69999999999999</v>
      </c>
      <c r="M13" s="881"/>
      <c r="N13" s="1154">
        <f t="shared" si="3"/>
        <v>47.6</v>
      </c>
      <c r="O13" s="1133"/>
    </row>
    <row r="14" spans="1:15" ht="18" x14ac:dyDescent="0.25">
      <c r="A14" s="1073">
        <v>10</v>
      </c>
      <c r="B14" s="696" t="s">
        <v>504</v>
      </c>
      <c r="C14" s="1075">
        <v>6</v>
      </c>
      <c r="D14" s="1075">
        <v>1</v>
      </c>
      <c r="E14" s="1076">
        <v>147</v>
      </c>
      <c r="F14" s="1077">
        <v>143</v>
      </c>
      <c r="G14" s="1076">
        <v>114</v>
      </c>
      <c r="H14" s="1076">
        <v>168</v>
      </c>
      <c r="I14" s="1109"/>
      <c r="J14" s="1117">
        <f t="shared" si="0"/>
        <v>458</v>
      </c>
      <c r="K14" s="1112">
        <f t="shared" si="1"/>
        <v>168</v>
      </c>
      <c r="L14" s="697">
        <f t="shared" si="2"/>
        <v>152.69999999999999</v>
      </c>
      <c r="M14" s="881"/>
      <c r="N14" s="1154">
        <f t="shared" si="3"/>
        <v>45.8</v>
      </c>
      <c r="O14" s="1133"/>
    </row>
    <row r="15" spans="1:15" ht="18" x14ac:dyDescent="0.25">
      <c r="A15" s="1073">
        <v>11</v>
      </c>
      <c r="B15" s="696" t="s">
        <v>56</v>
      </c>
      <c r="C15" s="1075">
        <v>3</v>
      </c>
      <c r="D15" s="1075">
        <v>1</v>
      </c>
      <c r="E15" s="1076">
        <v>135</v>
      </c>
      <c r="F15" s="1077">
        <v>147</v>
      </c>
      <c r="G15" s="1076">
        <v>131</v>
      </c>
      <c r="H15" s="1076">
        <v>175</v>
      </c>
      <c r="I15" s="1109"/>
      <c r="J15" s="1117">
        <f t="shared" si="0"/>
        <v>457</v>
      </c>
      <c r="K15" s="1112">
        <f t="shared" si="1"/>
        <v>175</v>
      </c>
      <c r="L15" s="697">
        <f t="shared" si="2"/>
        <v>152.30000000000001</v>
      </c>
      <c r="M15" s="881"/>
      <c r="N15" s="1154">
        <f t="shared" si="3"/>
        <v>45.7</v>
      </c>
      <c r="O15" s="1133"/>
    </row>
    <row r="16" spans="1:15" ht="18" x14ac:dyDescent="0.25">
      <c r="A16" s="1073">
        <v>12</v>
      </c>
      <c r="B16" s="696" t="s">
        <v>60</v>
      </c>
      <c r="C16" s="1075">
        <v>5</v>
      </c>
      <c r="D16" s="1075">
        <v>1</v>
      </c>
      <c r="E16" s="1076">
        <v>94</v>
      </c>
      <c r="F16" s="1077">
        <v>151</v>
      </c>
      <c r="G16" s="1076">
        <v>147</v>
      </c>
      <c r="H16" s="1076">
        <v>157</v>
      </c>
      <c r="I16" s="1109"/>
      <c r="J16" s="1117">
        <f t="shared" si="0"/>
        <v>455</v>
      </c>
      <c r="K16" s="1112">
        <f t="shared" si="1"/>
        <v>157</v>
      </c>
      <c r="L16" s="697">
        <f t="shared" si="2"/>
        <v>151.69999999999999</v>
      </c>
      <c r="M16" s="881"/>
      <c r="N16" s="1154">
        <f t="shared" si="3"/>
        <v>45.5</v>
      </c>
      <c r="O16" s="1133"/>
    </row>
    <row r="17" spans="1:15" ht="18" x14ac:dyDescent="0.25">
      <c r="A17" s="1073">
        <v>13</v>
      </c>
      <c r="B17" s="696" t="s">
        <v>208</v>
      </c>
      <c r="C17" s="1075">
        <v>1</v>
      </c>
      <c r="D17" s="1075">
        <v>1</v>
      </c>
      <c r="E17" s="1076">
        <v>101</v>
      </c>
      <c r="F17" s="1077">
        <v>140</v>
      </c>
      <c r="G17" s="1076">
        <v>157</v>
      </c>
      <c r="H17" s="1076">
        <v>127</v>
      </c>
      <c r="I17" s="1109"/>
      <c r="J17" s="1117">
        <f t="shared" si="0"/>
        <v>424</v>
      </c>
      <c r="K17" s="1112">
        <f t="shared" si="1"/>
        <v>157</v>
      </c>
      <c r="L17" s="697">
        <f t="shared" si="2"/>
        <v>141.30000000000001</v>
      </c>
      <c r="M17" s="881"/>
      <c r="N17" s="1154">
        <f t="shared" si="3"/>
        <v>42.4</v>
      </c>
      <c r="O17" s="1133"/>
    </row>
    <row r="18" spans="1:15" ht="18" x14ac:dyDescent="0.25">
      <c r="A18" s="1073">
        <v>14</v>
      </c>
      <c r="B18" s="696" t="s">
        <v>497</v>
      </c>
      <c r="C18" s="1075">
        <v>6</v>
      </c>
      <c r="D18" s="1075">
        <v>1</v>
      </c>
      <c r="E18" s="1076">
        <v>126</v>
      </c>
      <c r="F18" s="1076">
        <v>144</v>
      </c>
      <c r="G18" s="1076">
        <v>141</v>
      </c>
      <c r="H18" s="1076">
        <v>138</v>
      </c>
      <c r="I18" s="1109"/>
      <c r="J18" s="1117">
        <f t="shared" si="0"/>
        <v>423</v>
      </c>
      <c r="K18" s="1112">
        <f t="shared" si="1"/>
        <v>144</v>
      </c>
      <c r="L18" s="697">
        <f t="shared" si="2"/>
        <v>141</v>
      </c>
      <c r="M18" s="881"/>
      <c r="N18" s="1154">
        <f t="shared" si="3"/>
        <v>42.3</v>
      </c>
      <c r="O18" s="1133"/>
    </row>
    <row r="19" spans="1:15" ht="18.75" thickBot="1" x14ac:dyDescent="0.3">
      <c r="A19" s="694">
        <v>15</v>
      </c>
      <c r="B19" s="693" t="s">
        <v>77</v>
      </c>
      <c r="C19" s="692">
        <v>3</v>
      </c>
      <c r="D19" s="692">
        <v>1</v>
      </c>
      <c r="E19" s="691">
        <v>126</v>
      </c>
      <c r="F19" s="691">
        <v>139</v>
      </c>
      <c r="G19" s="691">
        <v>136</v>
      </c>
      <c r="H19" s="691">
        <v>146</v>
      </c>
      <c r="I19" s="1111"/>
      <c r="J19" s="1121">
        <f t="shared" si="0"/>
        <v>421</v>
      </c>
      <c r="K19" s="1113">
        <f t="shared" si="1"/>
        <v>146</v>
      </c>
      <c r="L19" s="690">
        <f t="shared" si="2"/>
        <v>140.30000000000001</v>
      </c>
      <c r="M19" s="881"/>
      <c r="N19" s="1155">
        <f t="shared" si="3"/>
        <v>42.1</v>
      </c>
      <c r="O19" s="1133"/>
    </row>
    <row r="20" spans="1:15" ht="18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9"/>
      <c r="N20" s="27"/>
      <c r="O20" s="1136"/>
    </row>
    <row r="21" spans="1:15" ht="21" x14ac:dyDescent="0.35">
      <c r="A21" s="880"/>
      <c r="B21" s="1273" t="s">
        <v>30</v>
      </c>
      <c r="C21" s="7" t="s">
        <v>43</v>
      </c>
      <c r="D21" s="1140" t="s">
        <v>512</v>
      </c>
      <c r="E21" s="17" t="s">
        <v>70</v>
      </c>
      <c r="F21" s="18"/>
      <c r="G21" s="10"/>
      <c r="H21" s="10"/>
      <c r="I21" s="10"/>
      <c r="J21" s="7"/>
      <c r="K21" s="29"/>
      <c r="L21" s="1"/>
      <c r="M21" s="9"/>
      <c r="N21" s="1"/>
      <c r="O21" s="1149"/>
    </row>
    <row r="22" spans="1:15" ht="21" x14ac:dyDescent="0.35">
      <c r="A22" s="1059"/>
      <c r="B22" s="1274" t="s">
        <v>30</v>
      </c>
      <c r="C22" s="15" t="s">
        <v>43</v>
      </c>
      <c r="D22" s="1140" t="s">
        <v>513</v>
      </c>
      <c r="E22" s="11" t="s">
        <v>490</v>
      </c>
      <c r="F22" s="14"/>
      <c r="G22" s="14"/>
      <c r="H22" s="14"/>
      <c r="I22" s="14"/>
      <c r="J22" s="15"/>
      <c r="K22" s="30"/>
      <c r="L22" s="12"/>
      <c r="M22" s="9"/>
      <c r="N22" s="12"/>
      <c r="O22" s="1150"/>
    </row>
    <row r="23" spans="1:15" ht="18.75" thickBot="1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9"/>
      <c r="N23" s="27"/>
      <c r="O23" s="1136"/>
    </row>
    <row r="24" spans="1:15" ht="16.5" thickBot="1" x14ac:dyDescent="0.25">
      <c r="A24" s="1183" t="s">
        <v>40</v>
      </c>
      <c r="B24" s="1094" t="s">
        <v>496</v>
      </c>
      <c r="C24" s="1095" t="s">
        <v>7</v>
      </c>
      <c r="D24" s="1095" t="s">
        <v>8</v>
      </c>
      <c r="E24" s="1096" t="s">
        <v>2</v>
      </c>
      <c r="F24" s="1096" t="s">
        <v>3</v>
      </c>
      <c r="G24" s="1096" t="s">
        <v>4</v>
      </c>
      <c r="H24" s="1096" t="s">
        <v>10</v>
      </c>
      <c r="I24" s="1096" t="s">
        <v>494</v>
      </c>
      <c r="J24" s="1097" t="s">
        <v>1</v>
      </c>
      <c r="K24" s="1097" t="s">
        <v>9</v>
      </c>
      <c r="L24" s="1098" t="s">
        <v>0</v>
      </c>
      <c r="M24" s="120"/>
      <c r="N24" s="1099" t="s">
        <v>11</v>
      </c>
      <c r="O24" s="1151"/>
    </row>
    <row r="25" spans="1:15" ht="18" x14ac:dyDescent="0.25">
      <c r="A25" s="1049">
        <v>1</v>
      </c>
      <c r="B25" s="1089" t="s">
        <v>12</v>
      </c>
      <c r="C25" s="1051">
        <v>1</v>
      </c>
      <c r="D25" s="1051">
        <v>2</v>
      </c>
      <c r="E25" s="1157">
        <v>180</v>
      </c>
      <c r="F25" s="1052">
        <v>152</v>
      </c>
      <c r="G25" s="1052">
        <v>141</v>
      </c>
      <c r="H25" s="1052">
        <v>181</v>
      </c>
      <c r="I25" s="1052"/>
      <c r="J25" s="1105">
        <f t="shared" ref="J25:J37" si="4">SUM(E25:H25)+24-MIN(E25:H25)</f>
        <v>537</v>
      </c>
      <c r="K25" s="1187">
        <f t="shared" ref="K25:K37" si="5">MAX(E25:H25)</f>
        <v>181</v>
      </c>
      <c r="L25" s="1164">
        <f t="shared" ref="L25:L37" si="6">(SUM(E25:H25)-MIN(E25:H25))/3</f>
        <v>171</v>
      </c>
      <c r="M25" s="881"/>
      <c r="N25" s="1132">
        <f t="shared" ref="N25:N37" si="7">J25/10+I25</f>
        <v>53.7</v>
      </c>
      <c r="O25" s="1136"/>
    </row>
    <row r="26" spans="1:15" ht="18" x14ac:dyDescent="0.25">
      <c r="A26" s="1088">
        <v>2</v>
      </c>
      <c r="B26" s="1054" t="s">
        <v>59</v>
      </c>
      <c r="C26" s="1090">
        <v>5</v>
      </c>
      <c r="D26" s="1090">
        <v>2</v>
      </c>
      <c r="E26" s="1091">
        <v>166</v>
      </c>
      <c r="F26" s="1091">
        <v>146</v>
      </c>
      <c r="G26" s="1091">
        <v>161</v>
      </c>
      <c r="H26" s="1091">
        <v>176</v>
      </c>
      <c r="I26" s="1091"/>
      <c r="J26" s="1106">
        <f t="shared" si="4"/>
        <v>527</v>
      </c>
      <c r="K26" s="1092">
        <f t="shared" si="5"/>
        <v>176</v>
      </c>
      <c r="L26" s="1164">
        <f t="shared" si="6"/>
        <v>167.66666666666666</v>
      </c>
      <c r="M26" s="881"/>
      <c r="N26" s="1122">
        <f t="shared" si="7"/>
        <v>52.7</v>
      </c>
      <c r="O26" s="1136"/>
    </row>
    <row r="27" spans="1:15" ht="18" x14ac:dyDescent="0.25">
      <c r="A27" s="1088">
        <v>3</v>
      </c>
      <c r="B27" s="1089" t="s">
        <v>19</v>
      </c>
      <c r="C27" s="1090">
        <v>5</v>
      </c>
      <c r="D27" s="1090">
        <v>1</v>
      </c>
      <c r="E27" s="1091">
        <v>156</v>
      </c>
      <c r="F27" s="1091">
        <v>158</v>
      </c>
      <c r="G27" s="1091">
        <v>166</v>
      </c>
      <c r="H27" s="1091">
        <v>129</v>
      </c>
      <c r="I27" s="1091"/>
      <c r="J27" s="1106">
        <f t="shared" si="4"/>
        <v>504</v>
      </c>
      <c r="K27" s="1092">
        <f t="shared" si="5"/>
        <v>166</v>
      </c>
      <c r="L27" s="1164">
        <f t="shared" si="6"/>
        <v>160</v>
      </c>
      <c r="M27" s="881"/>
      <c r="N27" s="1122">
        <f t="shared" si="7"/>
        <v>50.4</v>
      </c>
      <c r="O27" s="1136"/>
    </row>
    <row r="28" spans="1:15" ht="18" x14ac:dyDescent="0.25">
      <c r="A28" s="1088">
        <v>4</v>
      </c>
      <c r="B28" s="1054" t="s">
        <v>54</v>
      </c>
      <c r="C28" s="1090">
        <v>3</v>
      </c>
      <c r="D28" s="1090">
        <v>2</v>
      </c>
      <c r="E28" s="1091">
        <v>160</v>
      </c>
      <c r="F28" s="1091">
        <v>164</v>
      </c>
      <c r="G28" s="1091">
        <v>111</v>
      </c>
      <c r="H28" s="1091">
        <v>153</v>
      </c>
      <c r="I28" s="1091"/>
      <c r="J28" s="1106">
        <f t="shared" si="4"/>
        <v>501</v>
      </c>
      <c r="K28" s="1092">
        <f t="shared" si="5"/>
        <v>164</v>
      </c>
      <c r="L28" s="1164">
        <f t="shared" si="6"/>
        <v>159</v>
      </c>
      <c r="M28" s="881"/>
      <c r="N28" s="1122">
        <f t="shared" si="7"/>
        <v>50.1</v>
      </c>
      <c r="O28" s="1136"/>
    </row>
    <row r="29" spans="1:15" ht="18" x14ac:dyDescent="0.25">
      <c r="A29" s="1088">
        <v>5</v>
      </c>
      <c r="B29" s="1054" t="s">
        <v>14</v>
      </c>
      <c r="C29" s="1090">
        <v>2</v>
      </c>
      <c r="D29" s="1090">
        <v>2</v>
      </c>
      <c r="E29" s="1091">
        <v>190</v>
      </c>
      <c r="F29" s="1091">
        <v>121</v>
      </c>
      <c r="G29" s="1091">
        <v>134</v>
      </c>
      <c r="H29" s="1091">
        <v>152</v>
      </c>
      <c r="I29" s="1091"/>
      <c r="J29" s="1106">
        <f t="shared" si="4"/>
        <v>500</v>
      </c>
      <c r="K29" s="1158">
        <f t="shared" si="5"/>
        <v>190</v>
      </c>
      <c r="L29" s="1164">
        <f t="shared" si="6"/>
        <v>158.66666666666666</v>
      </c>
      <c r="M29" s="881"/>
      <c r="N29" s="1122">
        <f t="shared" si="7"/>
        <v>50</v>
      </c>
      <c r="O29" s="1136"/>
    </row>
    <row r="30" spans="1:15" ht="18" x14ac:dyDescent="0.25">
      <c r="A30" s="1088">
        <v>6</v>
      </c>
      <c r="B30" s="1054" t="s">
        <v>55</v>
      </c>
      <c r="C30" s="1090">
        <v>3</v>
      </c>
      <c r="D30" s="1090">
        <v>2</v>
      </c>
      <c r="E30" s="1091">
        <v>147</v>
      </c>
      <c r="F30" s="1091">
        <v>161</v>
      </c>
      <c r="G30" s="1091">
        <v>119</v>
      </c>
      <c r="H30" s="1091">
        <v>163</v>
      </c>
      <c r="I30" s="1091"/>
      <c r="J30" s="1106">
        <f t="shared" si="4"/>
        <v>495</v>
      </c>
      <c r="K30" s="1092">
        <f t="shared" si="5"/>
        <v>163</v>
      </c>
      <c r="L30" s="1164">
        <f t="shared" si="6"/>
        <v>157</v>
      </c>
      <c r="M30" s="881"/>
      <c r="N30" s="1122">
        <f t="shared" si="7"/>
        <v>49.5</v>
      </c>
      <c r="O30" s="1136"/>
    </row>
    <row r="31" spans="1:15" ht="18" x14ac:dyDescent="0.25">
      <c r="A31" s="1088">
        <v>7</v>
      </c>
      <c r="B31" s="1054" t="s">
        <v>13</v>
      </c>
      <c r="C31" s="1090">
        <v>2</v>
      </c>
      <c r="D31" s="1090">
        <v>2</v>
      </c>
      <c r="E31" s="1091">
        <v>141</v>
      </c>
      <c r="F31" s="1091">
        <v>155</v>
      </c>
      <c r="G31" s="1091">
        <v>147</v>
      </c>
      <c r="H31" s="1091">
        <v>167</v>
      </c>
      <c r="I31" s="1091"/>
      <c r="J31" s="1106">
        <f t="shared" si="4"/>
        <v>493</v>
      </c>
      <c r="K31" s="1092">
        <f t="shared" si="5"/>
        <v>167</v>
      </c>
      <c r="L31" s="1164">
        <f t="shared" si="6"/>
        <v>156.33333333333334</v>
      </c>
      <c r="M31" s="881"/>
      <c r="N31" s="1122">
        <f t="shared" si="7"/>
        <v>49.3</v>
      </c>
      <c r="O31" s="1136"/>
    </row>
    <row r="32" spans="1:15" ht="18" x14ac:dyDescent="0.25">
      <c r="A32" s="1088">
        <v>8</v>
      </c>
      <c r="B32" s="1089" t="s">
        <v>76</v>
      </c>
      <c r="C32" s="1090">
        <v>2</v>
      </c>
      <c r="D32" s="1090">
        <v>2</v>
      </c>
      <c r="E32" s="1091">
        <v>148</v>
      </c>
      <c r="F32" s="1091">
        <v>124</v>
      </c>
      <c r="G32" s="1091">
        <v>186</v>
      </c>
      <c r="H32" s="1091">
        <v>130</v>
      </c>
      <c r="I32" s="1091"/>
      <c r="J32" s="1106">
        <f t="shared" si="4"/>
        <v>488</v>
      </c>
      <c r="K32" s="1092">
        <f t="shared" si="5"/>
        <v>186</v>
      </c>
      <c r="L32" s="1164">
        <f t="shared" si="6"/>
        <v>154.66666666666666</v>
      </c>
      <c r="M32" s="881"/>
      <c r="N32" s="1122">
        <f t="shared" si="7"/>
        <v>48.8</v>
      </c>
      <c r="O32" s="1136"/>
    </row>
    <row r="33" spans="1:15" ht="18" x14ac:dyDescent="0.25">
      <c r="A33" s="1088">
        <v>9</v>
      </c>
      <c r="B33" s="1089" t="s">
        <v>150</v>
      </c>
      <c r="C33" s="1090">
        <v>4</v>
      </c>
      <c r="D33" s="1090">
        <v>1</v>
      </c>
      <c r="E33" s="1091">
        <v>144</v>
      </c>
      <c r="F33" s="1091">
        <v>135</v>
      </c>
      <c r="G33" s="1091">
        <v>137</v>
      </c>
      <c r="H33" s="1091">
        <v>173</v>
      </c>
      <c r="I33" s="1091"/>
      <c r="J33" s="1106">
        <f t="shared" si="4"/>
        <v>478</v>
      </c>
      <c r="K33" s="1092">
        <f t="shared" si="5"/>
        <v>173</v>
      </c>
      <c r="L33" s="1164">
        <f t="shared" si="6"/>
        <v>151.33333333333334</v>
      </c>
      <c r="M33" s="881"/>
      <c r="N33" s="1122">
        <f t="shared" si="7"/>
        <v>47.8</v>
      </c>
      <c r="O33" s="1136"/>
    </row>
    <row r="34" spans="1:15" ht="18" x14ac:dyDescent="0.25">
      <c r="A34" s="1088">
        <v>10</v>
      </c>
      <c r="B34" s="1089" t="s">
        <v>16</v>
      </c>
      <c r="C34" s="1090">
        <v>3</v>
      </c>
      <c r="D34" s="1090">
        <v>2</v>
      </c>
      <c r="E34" s="1091">
        <v>130</v>
      </c>
      <c r="F34" s="1091">
        <v>128</v>
      </c>
      <c r="G34" s="1091">
        <v>164</v>
      </c>
      <c r="H34" s="1091">
        <v>152</v>
      </c>
      <c r="I34" s="1091"/>
      <c r="J34" s="1106">
        <f t="shared" si="4"/>
        <v>470</v>
      </c>
      <c r="K34" s="1092">
        <f t="shared" si="5"/>
        <v>164</v>
      </c>
      <c r="L34" s="1164">
        <f t="shared" si="6"/>
        <v>148.66666666666666</v>
      </c>
      <c r="M34" s="881"/>
      <c r="N34" s="1122">
        <f t="shared" si="7"/>
        <v>47</v>
      </c>
      <c r="O34" s="1136"/>
    </row>
    <row r="35" spans="1:15" ht="18" x14ac:dyDescent="0.25">
      <c r="A35" s="1088">
        <v>11</v>
      </c>
      <c r="B35" s="1054" t="s">
        <v>42</v>
      </c>
      <c r="C35" s="1090">
        <v>2</v>
      </c>
      <c r="D35" s="1090">
        <v>2</v>
      </c>
      <c r="E35" s="1091">
        <v>137</v>
      </c>
      <c r="F35" s="1091">
        <v>114</v>
      </c>
      <c r="G35" s="1091">
        <v>146</v>
      </c>
      <c r="H35" s="1091">
        <v>136</v>
      </c>
      <c r="I35" s="1091"/>
      <c r="J35" s="1106">
        <f t="shared" si="4"/>
        <v>443</v>
      </c>
      <c r="K35" s="1092">
        <f t="shared" si="5"/>
        <v>146</v>
      </c>
      <c r="L35" s="1164">
        <f t="shared" si="6"/>
        <v>139.66666666666666</v>
      </c>
      <c r="M35" s="881"/>
      <c r="N35" s="1122">
        <f t="shared" si="7"/>
        <v>44.3</v>
      </c>
      <c r="O35" s="1136"/>
    </row>
    <row r="36" spans="1:15" ht="18" x14ac:dyDescent="0.25">
      <c r="A36" s="1088">
        <v>12</v>
      </c>
      <c r="B36" s="1089" t="s">
        <v>53</v>
      </c>
      <c r="C36" s="1090">
        <v>1</v>
      </c>
      <c r="D36" s="1090">
        <v>2</v>
      </c>
      <c r="E36" s="1091">
        <v>124</v>
      </c>
      <c r="F36" s="1091">
        <v>145</v>
      </c>
      <c r="G36" s="1091">
        <v>141</v>
      </c>
      <c r="H36" s="1091">
        <v>132</v>
      </c>
      <c r="I36" s="1091"/>
      <c r="J36" s="1106">
        <f t="shared" si="4"/>
        <v>442</v>
      </c>
      <c r="K36" s="1092">
        <f t="shared" si="5"/>
        <v>145</v>
      </c>
      <c r="L36" s="1164">
        <f t="shared" si="6"/>
        <v>139.33333333333334</v>
      </c>
      <c r="M36" s="881"/>
      <c r="N36" s="1122">
        <f t="shared" si="7"/>
        <v>44.2</v>
      </c>
      <c r="O36" s="1136"/>
    </row>
    <row r="37" spans="1:15" ht="18.75" thickBot="1" x14ac:dyDescent="0.3">
      <c r="A37" s="1066">
        <v>13</v>
      </c>
      <c r="B37" s="1067" t="s">
        <v>489</v>
      </c>
      <c r="C37" s="1068">
        <v>6</v>
      </c>
      <c r="D37" s="1068">
        <v>2</v>
      </c>
      <c r="E37" s="1069">
        <v>101</v>
      </c>
      <c r="F37" s="1069">
        <v>159</v>
      </c>
      <c r="G37" s="1069">
        <v>112</v>
      </c>
      <c r="H37" s="1069">
        <v>97</v>
      </c>
      <c r="I37" s="1069"/>
      <c r="J37" s="1108">
        <f t="shared" si="4"/>
        <v>396</v>
      </c>
      <c r="K37" s="1100">
        <f t="shared" si="5"/>
        <v>159</v>
      </c>
      <c r="L37" s="1172">
        <f t="shared" si="6"/>
        <v>124</v>
      </c>
      <c r="M37" s="881"/>
      <c r="N37" s="1123">
        <f t="shared" si="7"/>
        <v>39.6</v>
      </c>
      <c r="O37" s="1136"/>
    </row>
    <row r="38" spans="1:15" x14ac:dyDescent="0.2">
      <c r="A38" s="26"/>
      <c r="K38" s="26"/>
      <c r="L38" s="26"/>
      <c r="M38" s="9"/>
    </row>
    <row r="39" spans="1:15" ht="21" x14ac:dyDescent="0.35">
      <c r="A39" s="26"/>
      <c r="B39" s="1275" t="s">
        <v>12</v>
      </c>
      <c r="C39" s="7" t="s">
        <v>43</v>
      </c>
      <c r="D39" s="1140" t="s">
        <v>514</v>
      </c>
      <c r="E39" s="51" t="s">
        <v>70</v>
      </c>
      <c r="F39" s="18"/>
      <c r="G39" s="10"/>
      <c r="H39" s="10"/>
      <c r="K39" s="26"/>
    </row>
    <row r="40" spans="1:15" ht="21" x14ac:dyDescent="0.35">
      <c r="A40" s="26"/>
      <c r="B40" s="1276" t="s">
        <v>14</v>
      </c>
      <c r="C40" s="15" t="s">
        <v>43</v>
      </c>
      <c r="D40" s="1140" t="s">
        <v>515</v>
      </c>
      <c r="E40" s="53" t="s">
        <v>490</v>
      </c>
      <c r="F40" s="14"/>
      <c r="G40" s="14"/>
      <c r="H40" s="14"/>
      <c r="K40" s="26"/>
    </row>
    <row r="41" spans="1:15" x14ac:dyDescent="0.2">
      <c r="A41" s="26"/>
      <c r="K41" s="26"/>
      <c r="L41" s="26"/>
    </row>
    <row r="42" spans="1:15" x14ac:dyDescent="0.2">
      <c r="A42" s="26"/>
      <c r="K42" s="26"/>
      <c r="L42" s="26"/>
    </row>
  </sheetData>
  <mergeCells count="3">
    <mergeCell ref="A1:K1"/>
    <mergeCell ref="A2:K2"/>
    <mergeCell ref="A3:K3"/>
  </mergeCells>
  <pageMargins left="0.7" right="0.7" top="0.75" bottom="0.75" header="0.3" footer="0.3"/>
  <ignoredErrors>
    <ignoredError sqref="J5:K19 J25:L37" formulaRange="1"/>
    <ignoredError sqref="D21:D22 D39:D4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47"/>
  <sheetViews>
    <sheetView workbookViewId="0">
      <selection activeCell="O38" sqref="O38"/>
    </sheetView>
  </sheetViews>
  <sheetFormatPr defaultRowHeight="12.75" x14ac:dyDescent="0.2"/>
  <cols>
    <col min="1" max="1" width="4.42578125" bestFit="1" customWidth="1"/>
    <col min="2" max="2" width="32.7109375" customWidth="1"/>
    <col min="4" max="4" width="11.140625" bestFit="1" customWidth="1"/>
    <col min="9" max="9" width="12.140625" bestFit="1" customWidth="1"/>
    <col min="11" max="11" width="12.7109375" bestFit="1" customWidth="1"/>
    <col min="12" max="12" width="11.42578125" bestFit="1" customWidth="1"/>
    <col min="13" max="13" width="3.28515625" customWidth="1"/>
  </cols>
  <sheetData>
    <row r="1" spans="1:15" ht="21" x14ac:dyDescent="0.2">
      <c r="A1" s="1318" t="s">
        <v>491</v>
      </c>
      <c r="B1" s="1318"/>
      <c r="C1" s="1318"/>
      <c r="D1" s="1318"/>
      <c r="E1" s="1318"/>
      <c r="F1" s="1318"/>
      <c r="G1" s="1318"/>
      <c r="H1" s="1318"/>
      <c r="I1" s="1318"/>
      <c r="J1" s="1318"/>
      <c r="K1" s="1318"/>
      <c r="L1" s="1184"/>
      <c r="M1" s="9"/>
      <c r="N1" s="9"/>
    </row>
    <row r="2" spans="1:15" ht="21" x14ac:dyDescent="0.2">
      <c r="A2" s="1319" t="s">
        <v>62</v>
      </c>
      <c r="B2" s="1319"/>
      <c r="C2" s="1319"/>
      <c r="D2" s="1319"/>
      <c r="E2" s="1319"/>
      <c r="F2" s="1319"/>
      <c r="G2" s="1319"/>
      <c r="H2" s="1319"/>
      <c r="I2" s="1319"/>
      <c r="J2" s="1319"/>
      <c r="K2" s="1319"/>
      <c r="L2" s="1185"/>
      <c r="M2" s="9"/>
      <c r="N2" s="9"/>
    </row>
    <row r="3" spans="1:15" ht="21.75" thickBot="1" x14ac:dyDescent="0.25">
      <c r="A3" s="1320" t="s">
        <v>522</v>
      </c>
      <c r="B3" s="1320"/>
      <c r="C3" s="1320"/>
      <c r="D3" s="1320"/>
      <c r="E3" s="1320"/>
      <c r="F3" s="1320"/>
      <c r="G3" s="1320"/>
      <c r="H3" s="1320"/>
      <c r="I3" s="1320"/>
      <c r="J3" s="1320"/>
      <c r="K3" s="1320"/>
      <c r="L3" s="1185"/>
      <c r="M3" s="9"/>
      <c r="N3" s="9"/>
      <c r="O3" s="1047" t="s">
        <v>487</v>
      </c>
    </row>
    <row r="4" spans="1:15" ht="16.5" thickBot="1" x14ac:dyDescent="0.25">
      <c r="A4" s="1182" t="s">
        <v>40</v>
      </c>
      <c r="B4" s="1094" t="s">
        <v>496</v>
      </c>
      <c r="C4" s="1094" t="s">
        <v>7</v>
      </c>
      <c r="D4" s="1094" t="s">
        <v>8</v>
      </c>
      <c r="E4" s="1097" t="s">
        <v>2</v>
      </c>
      <c r="F4" s="1097" t="s">
        <v>3</v>
      </c>
      <c r="G4" s="1097" t="s">
        <v>4</v>
      </c>
      <c r="H4" s="1097" t="s">
        <v>10</v>
      </c>
      <c r="I4" s="1097" t="s">
        <v>494</v>
      </c>
      <c r="J4" s="1097" t="s">
        <v>1</v>
      </c>
      <c r="K4" s="1097" t="s">
        <v>9</v>
      </c>
      <c r="L4" s="1098" t="s">
        <v>0</v>
      </c>
      <c r="M4" s="120"/>
      <c r="N4" s="1099" t="s">
        <v>11</v>
      </c>
      <c r="O4" s="166"/>
    </row>
    <row r="5" spans="1:15" ht="18" x14ac:dyDescent="0.25">
      <c r="A5" s="1191" t="s">
        <v>109</v>
      </c>
      <c r="B5" s="1192" t="s">
        <v>78</v>
      </c>
      <c r="C5" s="1193">
        <v>2</v>
      </c>
      <c r="D5" s="1193">
        <v>2</v>
      </c>
      <c r="E5" s="1194">
        <v>201</v>
      </c>
      <c r="F5" s="1243">
        <v>233</v>
      </c>
      <c r="G5" s="1194">
        <v>145</v>
      </c>
      <c r="H5" s="1194">
        <v>192</v>
      </c>
      <c r="I5" s="1195">
        <v>2</v>
      </c>
      <c r="J5" s="1196">
        <f t="shared" ref="J5:J17" si="0">SUM(E5:H5)-MIN(E5:H5)</f>
        <v>626</v>
      </c>
      <c r="K5" s="1242">
        <f t="shared" ref="K5:K17" si="1">MAX(E5:H5)</f>
        <v>233</v>
      </c>
      <c r="L5" s="1197">
        <f t="shared" ref="L5:L17" si="2">ROUND(J5/3,1)</f>
        <v>208.7</v>
      </c>
      <c r="M5" s="881"/>
      <c r="N5" s="1198">
        <f t="shared" ref="N5:N17" si="3">J5/10+I5</f>
        <v>64.599999999999994</v>
      </c>
      <c r="O5" s="1133"/>
    </row>
    <row r="6" spans="1:15" ht="18" x14ac:dyDescent="0.25">
      <c r="A6" s="1073">
        <v>2</v>
      </c>
      <c r="B6" s="1199" t="s">
        <v>30</v>
      </c>
      <c r="C6" s="1075">
        <v>1</v>
      </c>
      <c r="D6" s="1075">
        <v>2</v>
      </c>
      <c r="E6" s="1076">
        <v>202</v>
      </c>
      <c r="F6" s="1077">
        <v>201</v>
      </c>
      <c r="G6" s="1076">
        <v>146</v>
      </c>
      <c r="H6" s="1076">
        <v>184</v>
      </c>
      <c r="I6" s="1200"/>
      <c r="J6" s="1201">
        <f t="shared" si="0"/>
        <v>587</v>
      </c>
      <c r="K6" s="1202">
        <f t="shared" si="1"/>
        <v>202</v>
      </c>
      <c r="L6" s="1203">
        <f t="shared" si="2"/>
        <v>195.7</v>
      </c>
      <c r="M6" s="881"/>
      <c r="N6" s="1154">
        <f t="shared" si="3"/>
        <v>58.7</v>
      </c>
      <c r="O6" s="1133"/>
    </row>
    <row r="7" spans="1:15" ht="18" x14ac:dyDescent="0.25">
      <c r="A7" s="1073">
        <v>3</v>
      </c>
      <c r="B7" s="1199" t="s">
        <v>50</v>
      </c>
      <c r="C7" s="1075">
        <v>5</v>
      </c>
      <c r="D7" s="1075">
        <v>1</v>
      </c>
      <c r="E7" s="1076">
        <v>141</v>
      </c>
      <c r="F7" s="1077">
        <v>211</v>
      </c>
      <c r="G7" s="1076">
        <v>192</v>
      </c>
      <c r="H7" s="1076">
        <v>180</v>
      </c>
      <c r="I7" s="1200"/>
      <c r="J7" s="1201">
        <f t="shared" si="0"/>
        <v>583</v>
      </c>
      <c r="K7" s="1202">
        <f t="shared" si="1"/>
        <v>211</v>
      </c>
      <c r="L7" s="1203">
        <f t="shared" si="2"/>
        <v>194.3</v>
      </c>
      <c r="M7" s="881"/>
      <c r="N7" s="1154">
        <f t="shared" si="3"/>
        <v>58.3</v>
      </c>
      <c r="O7" s="1133"/>
    </row>
    <row r="8" spans="1:15" ht="18" x14ac:dyDescent="0.25">
      <c r="A8" s="1073">
        <v>4</v>
      </c>
      <c r="B8" s="1199" t="s">
        <v>18</v>
      </c>
      <c r="C8" s="1075">
        <v>6</v>
      </c>
      <c r="D8" s="1075">
        <v>1</v>
      </c>
      <c r="E8" s="1076">
        <v>172</v>
      </c>
      <c r="F8" s="1077">
        <v>155</v>
      </c>
      <c r="G8" s="1076">
        <v>218</v>
      </c>
      <c r="H8" s="1076">
        <v>171</v>
      </c>
      <c r="I8" s="1200"/>
      <c r="J8" s="1201">
        <f t="shared" si="0"/>
        <v>561</v>
      </c>
      <c r="K8" s="1202">
        <f t="shared" si="1"/>
        <v>218</v>
      </c>
      <c r="L8" s="1203">
        <f t="shared" si="2"/>
        <v>187</v>
      </c>
      <c r="M8" s="881"/>
      <c r="N8" s="1154">
        <f t="shared" si="3"/>
        <v>56.1</v>
      </c>
      <c r="O8" s="1133"/>
    </row>
    <row r="9" spans="1:15" ht="18" x14ac:dyDescent="0.25">
      <c r="A9" s="1073">
        <v>5</v>
      </c>
      <c r="B9" s="1199" t="s">
        <v>17</v>
      </c>
      <c r="C9" s="1075">
        <v>4</v>
      </c>
      <c r="D9" s="1075">
        <v>2</v>
      </c>
      <c r="E9" s="1076">
        <v>184</v>
      </c>
      <c r="F9" s="1076">
        <v>169</v>
      </c>
      <c r="G9" s="1076">
        <v>198</v>
      </c>
      <c r="H9" s="1076">
        <v>131</v>
      </c>
      <c r="I9" s="1200"/>
      <c r="J9" s="1201">
        <f t="shared" si="0"/>
        <v>551</v>
      </c>
      <c r="K9" s="1202">
        <f t="shared" si="1"/>
        <v>198</v>
      </c>
      <c r="L9" s="1203">
        <f t="shared" si="2"/>
        <v>183.7</v>
      </c>
      <c r="M9" s="881"/>
      <c r="N9" s="1119">
        <f t="shared" si="3"/>
        <v>55.1</v>
      </c>
      <c r="O9" s="1133"/>
    </row>
    <row r="10" spans="1:15" ht="18" x14ac:dyDescent="0.25">
      <c r="A10" s="1073">
        <v>6</v>
      </c>
      <c r="B10" s="1199" t="s">
        <v>15</v>
      </c>
      <c r="C10" s="1075">
        <v>1</v>
      </c>
      <c r="D10" s="1075">
        <v>1</v>
      </c>
      <c r="E10" s="1076">
        <v>147</v>
      </c>
      <c r="F10" s="1077">
        <v>178</v>
      </c>
      <c r="G10" s="1076">
        <v>138</v>
      </c>
      <c r="H10" s="1076">
        <v>189</v>
      </c>
      <c r="I10" s="1200"/>
      <c r="J10" s="1201">
        <f t="shared" si="0"/>
        <v>514</v>
      </c>
      <c r="K10" s="1202">
        <f t="shared" si="1"/>
        <v>189</v>
      </c>
      <c r="L10" s="1203">
        <f t="shared" si="2"/>
        <v>171.3</v>
      </c>
      <c r="M10" s="881"/>
      <c r="N10" s="1154">
        <f t="shared" si="3"/>
        <v>51.4</v>
      </c>
      <c r="O10" s="1133"/>
    </row>
    <row r="11" spans="1:15" ht="18" x14ac:dyDescent="0.25">
      <c r="A11" s="699">
        <v>7</v>
      </c>
      <c r="B11" s="1204" t="s">
        <v>485</v>
      </c>
      <c r="C11" s="695">
        <v>3</v>
      </c>
      <c r="D11" s="695">
        <v>1</v>
      </c>
      <c r="E11" s="698">
        <v>159</v>
      </c>
      <c r="F11" s="698">
        <v>142</v>
      </c>
      <c r="G11" s="698">
        <v>141</v>
      </c>
      <c r="H11" s="698">
        <v>201</v>
      </c>
      <c r="I11" s="1205"/>
      <c r="J11" s="1201">
        <f t="shared" si="0"/>
        <v>502</v>
      </c>
      <c r="K11" s="1202">
        <f t="shared" si="1"/>
        <v>201</v>
      </c>
      <c r="L11" s="1203">
        <f t="shared" si="2"/>
        <v>167.3</v>
      </c>
      <c r="M11" s="881"/>
      <c r="N11" s="1154">
        <f t="shared" si="3"/>
        <v>50.2</v>
      </c>
      <c r="O11" s="1133"/>
    </row>
    <row r="12" spans="1:15" ht="18" x14ac:dyDescent="0.25">
      <c r="A12" s="1073">
        <v>8</v>
      </c>
      <c r="B12" s="1199" t="s">
        <v>148</v>
      </c>
      <c r="C12" s="1075">
        <v>2</v>
      </c>
      <c r="D12" s="1075">
        <v>2</v>
      </c>
      <c r="E12" s="1076">
        <v>145</v>
      </c>
      <c r="F12" s="1077">
        <v>186</v>
      </c>
      <c r="G12" s="1076">
        <v>138</v>
      </c>
      <c r="H12" s="1076">
        <v>142</v>
      </c>
      <c r="I12" s="1200"/>
      <c r="J12" s="1201">
        <f t="shared" si="0"/>
        <v>473</v>
      </c>
      <c r="K12" s="1202">
        <f t="shared" si="1"/>
        <v>186</v>
      </c>
      <c r="L12" s="1203">
        <f t="shared" si="2"/>
        <v>157.69999999999999</v>
      </c>
      <c r="M12" s="881"/>
      <c r="N12" s="1154">
        <f t="shared" si="3"/>
        <v>47.3</v>
      </c>
      <c r="O12" s="1133"/>
    </row>
    <row r="13" spans="1:15" ht="18" x14ac:dyDescent="0.25">
      <c r="A13" s="1073">
        <v>9</v>
      </c>
      <c r="B13" s="1199" t="s">
        <v>56</v>
      </c>
      <c r="C13" s="1075">
        <v>4</v>
      </c>
      <c r="D13" s="1075">
        <v>2</v>
      </c>
      <c r="E13" s="1076">
        <v>149</v>
      </c>
      <c r="F13" s="1077">
        <v>177</v>
      </c>
      <c r="G13" s="1076">
        <v>126</v>
      </c>
      <c r="H13" s="1076">
        <v>120</v>
      </c>
      <c r="I13" s="1200"/>
      <c r="J13" s="1201">
        <f t="shared" si="0"/>
        <v>452</v>
      </c>
      <c r="K13" s="1202">
        <f t="shared" si="1"/>
        <v>177</v>
      </c>
      <c r="L13" s="1203">
        <f t="shared" si="2"/>
        <v>150.69999999999999</v>
      </c>
      <c r="M13" s="881"/>
      <c r="N13" s="1154">
        <f t="shared" si="3"/>
        <v>45.2</v>
      </c>
      <c r="O13" s="1133"/>
    </row>
    <row r="14" spans="1:15" ht="18" x14ac:dyDescent="0.25">
      <c r="A14" s="1073">
        <v>10</v>
      </c>
      <c r="B14" s="1199" t="s">
        <v>504</v>
      </c>
      <c r="C14" s="695">
        <v>6</v>
      </c>
      <c r="D14" s="695">
        <v>1</v>
      </c>
      <c r="E14" s="698">
        <v>132</v>
      </c>
      <c r="F14" s="1144">
        <v>147</v>
      </c>
      <c r="G14" s="698">
        <v>145</v>
      </c>
      <c r="H14" s="698">
        <v>116</v>
      </c>
      <c r="I14" s="1205"/>
      <c r="J14" s="1201">
        <f t="shared" si="0"/>
        <v>424</v>
      </c>
      <c r="K14" s="1202">
        <f t="shared" si="1"/>
        <v>147</v>
      </c>
      <c r="L14" s="1203">
        <f t="shared" si="2"/>
        <v>141.30000000000001</v>
      </c>
      <c r="M14" s="881"/>
      <c r="N14" s="1154">
        <f t="shared" si="3"/>
        <v>42.4</v>
      </c>
      <c r="O14" s="1133"/>
    </row>
    <row r="15" spans="1:15" ht="18" x14ac:dyDescent="0.25">
      <c r="A15" s="1073">
        <v>11</v>
      </c>
      <c r="B15" s="1199" t="s">
        <v>495</v>
      </c>
      <c r="C15" s="695">
        <v>3</v>
      </c>
      <c r="D15" s="695">
        <v>1</v>
      </c>
      <c r="E15" s="698">
        <v>157</v>
      </c>
      <c r="F15" s="1144">
        <v>127</v>
      </c>
      <c r="G15" s="698">
        <v>100</v>
      </c>
      <c r="H15" s="698">
        <v>138</v>
      </c>
      <c r="I15" s="1205"/>
      <c r="J15" s="1201">
        <f t="shared" si="0"/>
        <v>422</v>
      </c>
      <c r="K15" s="1202">
        <f t="shared" si="1"/>
        <v>157</v>
      </c>
      <c r="L15" s="1203">
        <f t="shared" si="2"/>
        <v>140.69999999999999</v>
      </c>
      <c r="M15" s="881"/>
      <c r="N15" s="1154">
        <f t="shared" si="3"/>
        <v>42.2</v>
      </c>
      <c r="O15" s="1133"/>
    </row>
    <row r="16" spans="1:15" ht="18" x14ac:dyDescent="0.25">
      <c r="A16" s="1073">
        <v>12</v>
      </c>
      <c r="B16" s="1199" t="s">
        <v>60</v>
      </c>
      <c r="C16" s="1075">
        <v>2</v>
      </c>
      <c r="D16" s="1075">
        <v>1</v>
      </c>
      <c r="E16" s="1076">
        <v>120</v>
      </c>
      <c r="F16" s="1077">
        <v>141</v>
      </c>
      <c r="G16" s="1076">
        <v>135</v>
      </c>
      <c r="H16" s="1076">
        <v>134</v>
      </c>
      <c r="I16" s="1200"/>
      <c r="J16" s="1201">
        <f t="shared" si="0"/>
        <v>410</v>
      </c>
      <c r="K16" s="1202">
        <f t="shared" si="1"/>
        <v>141</v>
      </c>
      <c r="L16" s="1203">
        <f t="shared" si="2"/>
        <v>136.69999999999999</v>
      </c>
      <c r="M16" s="881"/>
      <c r="N16" s="1154">
        <f t="shared" si="3"/>
        <v>41</v>
      </c>
      <c r="O16" s="1133"/>
    </row>
    <row r="17" spans="1:15" ht="18.75" thickBot="1" x14ac:dyDescent="0.3">
      <c r="A17" s="694">
        <v>13</v>
      </c>
      <c r="B17" s="1206" t="s">
        <v>208</v>
      </c>
      <c r="C17" s="692">
        <v>2</v>
      </c>
      <c r="D17" s="692">
        <v>1</v>
      </c>
      <c r="E17" s="691">
        <v>124</v>
      </c>
      <c r="F17" s="691">
        <v>135</v>
      </c>
      <c r="G17" s="691">
        <v>141</v>
      </c>
      <c r="H17" s="691">
        <v>131</v>
      </c>
      <c r="I17" s="1207"/>
      <c r="J17" s="1208">
        <f t="shared" si="0"/>
        <v>407</v>
      </c>
      <c r="K17" s="1209">
        <f t="shared" si="1"/>
        <v>141</v>
      </c>
      <c r="L17" s="1210">
        <f t="shared" si="2"/>
        <v>135.69999999999999</v>
      </c>
      <c r="M17" s="881"/>
      <c r="N17" s="1155">
        <f t="shared" si="3"/>
        <v>40.700000000000003</v>
      </c>
      <c r="O17" s="1133"/>
    </row>
    <row r="18" spans="1:15" ht="18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9"/>
      <c r="N18" s="27"/>
      <c r="O18" s="1136"/>
    </row>
    <row r="19" spans="1:15" ht="21" x14ac:dyDescent="0.2">
      <c r="A19" s="880"/>
      <c r="B19" s="1277" t="s">
        <v>78</v>
      </c>
      <c r="C19" s="850" t="s">
        <v>43</v>
      </c>
      <c r="D19" s="1218" t="s">
        <v>518</v>
      </c>
      <c r="E19" s="1225" t="s">
        <v>70</v>
      </c>
      <c r="F19" s="1186"/>
      <c r="G19" s="1220"/>
      <c r="H19" s="1220"/>
      <c r="I19" s="1220"/>
      <c r="J19" s="7"/>
      <c r="K19" s="29"/>
      <c r="L19" s="1"/>
      <c r="M19" s="9"/>
      <c r="N19" s="1"/>
      <c r="O19" s="1149"/>
    </row>
    <row r="20" spans="1:15" ht="21" x14ac:dyDescent="0.2">
      <c r="A20" s="1059"/>
      <c r="B20" s="1278" t="s">
        <v>78</v>
      </c>
      <c r="C20" s="1216" t="s">
        <v>43</v>
      </c>
      <c r="D20" s="1218" t="s">
        <v>519</v>
      </c>
      <c r="E20" s="1227" t="s">
        <v>490</v>
      </c>
      <c r="F20" s="1223"/>
      <c r="G20" s="1223"/>
      <c r="H20" s="1223"/>
      <c r="I20" s="1223"/>
      <c r="J20" s="15"/>
      <c r="K20" s="30"/>
      <c r="L20" s="12"/>
      <c r="M20" s="9"/>
      <c r="N20" s="12"/>
      <c r="O20" s="1150"/>
    </row>
    <row r="21" spans="1:15" ht="18.75" thickBot="1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9"/>
      <c r="N21" s="27"/>
      <c r="O21" s="1136"/>
    </row>
    <row r="22" spans="1:15" ht="16.5" thickBot="1" x14ac:dyDescent="0.25">
      <c r="A22" s="1183" t="s">
        <v>40</v>
      </c>
      <c r="B22" s="1094" t="s">
        <v>496</v>
      </c>
      <c r="C22" s="1095" t="s">
        <v>7</v>
      </c>
      <c r="D22" s="1095" t="s">
        <v>8</v>
      </c>
      <c r="E22" s="1096" t="s">
        <v>2</v>
      </c>
      <c r="F22" s="1096" t="s">
        <v>3</v>
      </c>
      <c r="G22" s="1096" t="s">
        <v>4</v>
      </c>
      <c r="H22" s="1096" t="s">
        <v>10</v>
      </c>
      <c r="I22" s="1096" t="s">
        <v>494</v>
      </c>
      <c r="J22" s="1097" t="s">
        <v>1</v>
      </c>
      <c r="K22" s="1097" t="s">
        <v>9</v>
      </c>
      <c r="L22" s="1098" t="s">
        <v>0</v>
      </c>
      <c r="M22" s="120"/>
      <c r="N22" s="1099" t="s">
        <v>11</v>
      </c>
      <c r="O22" s="1151"/>
    </row>
    <row r="23" spans="1:15" ht="18" x14ac:dyDescent="0.25">
      <c r="A23" s="1049">
        <v>1</v>
      </c>
      <c r="B23" s="1211" t="s">
        <v>54</v>
      </c>
      <c r="C23" s="1051">
        <v>4</v>
      </c>
      <c r="D23" s="1051">
        <v>1</v>
      </c>
      <c r="E23" s="1052">
        <v>178</v>
      </c>
      <c r="F23" s="1052">
        <v>205</v>
      </c>
      <c r="G23" s="1052">
        <v>208</v>
      </c>
      <c r="H23" s="1052">
        <v>178</v>
      </c>
      <c r="I23" s="1052"/>
      <c r="J23" s="1215">
        <f t="shared" ref="J23:J35" si="4">SUM(E23:H23)+24-MIN(E23:H23)</f>
        <v>615</v>
      </c>
      <c r="K23" s="1092">
        <f t="shared" ref="K23:K35" si="5">MAX(E23:H23)</f>
        <v>208</v>
      </c>
      <c r="L23" s="1164">
        <f t="shared" ref="L23:L35" si="6">(SUM(E23:H23)-MIN(E23:H23))/3</f>
        <v>197</v>
      </c>
      <c r="M23" s="881"/>
      <c r="N23" s="1132">
        <f t="shared" ref="N23:N35" si="7">J23/10+I23</f>
        <v>61.5</v>
      </c>
      <c r="O23" s="1136"/>
    </row>
    <row r="24" spans="1:15" ht="18" x14ac:dyDescent="0.25">
      <c r="A24" s="1088">
        <v>2</v>
      </c>
      <c r="B24" s="1212" t="s">
        <v>59</v>
      </c>
      <c r="C24" s="1090">
        <v>1</v>
      </c>
      <c r="D24" s="1090">
        <v>1</v>
      </c>
      <c r="E24" s="1091">
        <v>158</v>
      </c>
      <c r="F24" s="1091">
        <v>155</v>
      </c>
      <c r="G24" s="1091">
        <v>201</v>
      </c>
      <c r="H24" s="1091">
        <v>201</v>
      </c>
      <c r="I24" s="1091"/>
      <c r="J24" s="1106">
        <f t="shared" si="4"/>
        <v>584</v>
      </c>
      <c r="K24" s="1092">
        <f t="shared" si="5"/>
        <v>201</v>
      </c>
      <c r="L24" s="1164">
        <f t="shared" si="6"/>
        <v>186.66666666666666</v>
      </c>
      <c r="M24" s="881"/>
      <c r="N24" s="1122">
        <f t="shared" si="7"/>
        <v>58.4</v>
      </c>
      <c r="O24" s="1136"/>
    </row>
    <row r="25" spans="1:15" ht="18" x14ac:dyDescent="0.25">
      <c r="A25" s="1088">
        <v>3</v>
      </c>
      <c r="B25" s="1211" t="s">
        <v>14</v>
      </c>
      <c r="C25" s="1090">
        <v>6</v>
      </c>
      <c r="D25" s="1090">
        <v>2</v>
      </c>
      <c r="E25" s="1124">
        <v>212</v>
      </c>
      <c r="F25" s="1091">
        <v>180</v>
      </c>
      <c r="G25" s="1091">
        <v>159</v>
      </c>
      <c r="H25" s="1091">
        <v>139</v>
      </c>
      <c r="I25" s="1091"/>
      <c r="J25" s="1106">
        <f t="shared" si="4"/>
        <v>575</v>
      </c>
      <c r="K25" s="1158">
        <f t="shared" si="5"/>
        <v>212</v>
      </c>
      <c r="L25" s="1164">
        <f t="shared" si="6"/>
        <v>183.66666666666666</v>
      </c>
      <c r="M25" s="881"/>
      <c r="N25" s="1122">
        <f t="shared" si="7"/>
        <v>57.5</v>
      </c>
      <c r="O25" s="1136"/>
    </row>
    <row r="26" spans="1:15" ht="18" x14ac:dyDescent="0.25">
      <c r="A26" s="1088">
        <v>4</v>
      </c>
      <c r="B26" s="1211" t="s">
        <v>55</v>
      </c>
      <c r="C26" s="1213">
        <v>3</v>
      </c>
      <c r="D26" s="1213">
        <v>2</v>
      </c>
      <c r="E26" s="1091">
        <v>137</v>
      </c>
      <c r="F26" s="1091">
        <v>197</v>
      </c>
      <c r="G26" s="1091">
        <v>143</v>
      </c>
      <c r="H26" s="1091">
        <v>193</v>
      </c>
      <c r="I26" s="1091"/>
      <c r="J26" s="1106">
        <f t="shared" si="4"/>
        <v>557</v>
      </c>
      <c r="K26" s="1092">
        <f t="shared" si="5"/>
        <v>197</v>
      </c>
      <c r="L26" s="1164">
        <f t="shared" si="6"/>
        <v>177.66666666666666</v>
      </c>
      <c r="M26" s="881"/>
      <c r="N26" s="1122">
        <f t="shared" si="7"/>
        <v>55.7</v>
      </c>
      <c r="O26" s="1136"/>
    </row>
    <row r="27" spans="1:15" ht="18" x14ac:dyDescent="0.25">
      <c r="A27" s="1088">
        <v>5</v>
      </c>
      <c r="B27" s="1212" t="s">
        <v>488</v>
      </c>
      <c r="C27" s="1090">
        <v>5</v>
      </c>
      <c r="D27" s="1090">
        <v>2</v>
      </c>
      <c r="E27" s="1091">
        <v>164</v>
      </c>
      <c r="F27" s="1091">
        <v>180</v>
      </c>
      <c r="G27" s="1091">
        <v>166</v>
      </c>
      <c r="H27" s="1091">
        <v>132</v>
      </c>
      <c r="I27" s="1091"/>
      <c r="J27" s="1106">
        <f t="shared" si="4"/>
        <v>534</v>
      </c>
      <c r="K27" s="1092">
        <f t="shared" si="5"/>
        <v>180</v>
      </c>
      <c r="L27" s="1164">
        <f t="shared" si="6"/>
        <v>170</v>
      </c>
      <c r="M27" s="881"/>
      <c r="N27" s="1122">
        <f t="shared" si="7"/>
        <v>53.4</v>
      </c>
      <c r="O27" s="1136"/>
    </row>
    <row r="28" spans="1:15" ht="18" x14ac:dyDescent="0.25">
      <c r="A28" s="1088">
        <v>6</v>
      </c>
      <c r="B28" s="1212" t="s">
        <v>19</v>
      </c>
      <c r="C28" s="1090">
        <v>5</v>
      </c>
      <c r="D28" s="1090">
        <v>1</v>
      </c>
      <c r="E28" s="1091">
        <v>149</v>
      </c>
      <c r="F28" s="1091">
        <v>174</v>
      </c>
      <c r="G28" s="1091">
        <v>177</v>
      </c>
      <c r="H28" s="1091">
        <v>141</v>
      </c>
      <c r="I28" s="1091"/>
      <c r="J28" s="1106">
        <f t="shared" si="4"/>
        <v>524</v>
      </c>
      <c r="K28" s="1092">
        <f t="shared" si="5"/>
        <v>177</v>
      </c>
      <c r="L28" s="1164">
        <f t="shared" si="6"/>
        <v>166.66666666666666</v>
      </c>
      <c r="M28" s="881"/>
      <c r="N28" s="1122">
        <f t="shared" si="7"/>
        <v>52.4</v>
      </c>
      <c r="O28" s="1136"/>
    </row>
    <row r="29" spans="1:15" ht="18" x14ac:dyDescent="0.25">
      <c r="A29" s="1088">
        <v>7</v>
      </c>
      <c r="B29" s="1212" t="s">
        <v>12</v>
      </c>
      <c r="C29" s="1090">
        <v>5</v>
      </c>
      <c r="D29" s="1090">
        <v>2</v>
      </c>
      <c r="E29" s="1091">
        <v>153</v>
      </c>
      <c r="F29" s="1091">
        <v>172</v>
      </c>
      <c r="G29" s="1091">
        <v>156</v>
      </c>
      <c r="H29" s="1091">
        <v>161</v>
      </c>
      <c r="I29" s="1091"/>
      <c r="J29" s="1106">
        <f t="shared" si="4"/>
        <v>513</v>
      </c>
      <c r="K29" s="1092">
        <f t="shared" si="5"/>
        <v>172</v>
      </c>
      <c r="L29" s="1164">
        <f t="shared" si="6"/>
        <v>163</v>
      </c>
      <c r="M29" s="881"/>
      <c r="N29" s="1122">
        <f t="shared" si="7"/>
        <v>51.3</v>
      </c>
      <c r="O29" s="1136"/>
    </row>
    <row r="30" spans="1:15" ht="18" x14ac:dyDescent="0.25">
      <c r="A30" s="1088">
        <v>8</v>
      </c>
      <c r="B30" s="1211" t="s">
        <v>16</v>
      </c>
      <c r="C30" s="1090">
        <v>4</v>
      </c>
      <c r="D30" s="1090">
        <v>1</v>
      </c>
      <c r="E30" s="1091">
        <v>130</v>
      </c>
      <c r="F30" s="1091">
        <v>151</v>
      </c>
      <c r="G30" s="1091">
        <v>161</v>
      </c>
      <c r="H30" s="1091">
        <v>152</v>
      </c>
      <c r="I30" s="1091"/>
      <c r="J30" s="1106">
        <f t="shared" si="4"/>
        <v>488</v>
      </c>
      <c r="K30" s="1092">
        <f t="shared" si="5"/>
        <v>161</v>
      </c>
      <c r="L30" s="1164">
        <f t="shared" si="6"/>
        <v>154.66666666666666</v>
      </c>
      <c r="M30" s="881"/>
      <c r="N30" s="1122">
        <f t="shared" si="7"/>
        <v>48.8</v>
      </c>
      <c r="O30" s="1136"/>
    </row>
    <row r="31" spans="1:15" ht="18" x14ac:dyDescent="0.25">
      <c r="A31" s="1088">
        <v>9</v>
      </c>
      <c r="B31" s="1211" t="s">
        <v>13</v>
      </c>
      <c r="C31" s="1090">
        <v>3</v>
      </c>
      <c r="D31" s="1090">
        <v>2</v>
      </c>
      <c r="E31" s="1091">
        <v>181</v>
      </c>
      <c r="F31" s="1091">
        <v>141</v>
      </c>
      <c r="G31" s="1091">
        <v>138</v>
      </c>
      <c r="H31" s="1091">
        <v>128</v>
      </c>
      <c r="I31" s="1091"/>
      <c r="J31" s="1106">
        <f t="shared" si="4"/>
        <v>484</v>
      </c>
      <c r="K31" s="1092">
        <f t="shared" si="5"/>
        <v>181</v>
      </c>
      <c r="L31" s="1164">
        <f t="shared" si="6"/>
        <v>153.33333333333334</v>
      </c>
      <c r="M31" s="881"/>
      <c r="N31" s="1122">
        <f t="shared" si="7"/>
        <v>48.4</v>
      </c>
      <c r="O31" s="1136"/>
    </row>
    <row r="32" spans="1:15" ht="18" x14ac:dyDescent="0.25">
      <c r="A32" s="1088">
        <v>10</v>
      </c>
      <c r="B32" s="1211" t="s">
        <v>150</v>
      </c>
      <c r="C32" s="1090">
        <v>1</v>
      </c>
      <c r="D32" s="1090">
        <v>2</v>
      </c>
      <c r="E32" s="1091">
        <v>148</v>
      </c>
      <c r="F32" s="1091">
        <v>144</v>
      </c>
      <c r="G32" s="1091">
        <v>148</v>
      </c>
      <c r="H32" s="1091">
        <v>163</v>
      </c>
      <c r="I32" s="1091"/>
      <c r="J32" s="1106">
        <f t="shared" si="4"/>
        <v>483</v>
      </c>
      <c r="K32" s="1092">
        <f t="shared" si="5"/>
        <v>163</v>
      </c>
      <c r="L32" s="1164">
        <f t="shared" si="6"/>
        <v>153</v>
      </c>
      <c r="M32" s="881"/>
      <c r="N32" s="1122">
        <f t="shared" si="7"/>
        <v>48.3</v>
      </c>
      <c r="O32" s="1136"/>
    </row>
    <row r="33" spans="1:15" ht="18" x14ac:dyDescent="0.25">
      <c r="A33" s="1088">
        <v>11</v>
      </c>
      <c r="B33" s="1211" t="s">
        <v>53</v>
      </c>
      <c r="C33" s="1090">
        <v>6</v>
      </c>
      <c r="D33" s="1090">
        <v>2</v>
      </c>
      <c r="E33" s="1091">
        <v>146</v>
      </c>
      <c r="F33" s="1091">
        <v>144</v>
      </c>
      <c r="G33" s="1091">
        <v>164</v>
      </c>
      <c r="H33" s="1091">
        <v>148</v>
      </c>
      <c r="I33" s="1091"/>
      <c r="J33" s="1106">
        <f t="shared" si="4"/>
        <v>482</v>
      </c>
      <c r="K33" s="1092">
        <f t="shared" si="5"/>
        <v>164</v>
      </c>
      <c r="L33" s="1164">
        <f t="shared" si="6"/>
        <v>152.66666666666666</v>
      </c>
      <c r="M33" s="881"/>
      <c r="N33" s="1122">
        <f t="shared" si="7"/>
        <v>48.2</v>
      </c>
      <c r="O33" s="1136"/>
    </row>
    <row r="34" spans="1:15" ht="18" x14ac:dyDescent="0.25">
      <c r="A34" s="1088">
        <v>12</v>
      </c>
      <c r="B34" s="1211" t="s">
        <v>42</v>
      </c>
      <c r="C34" s="1090">
        <v>3</v>
      </c>
      <c r="D34" s="1090">
        <v>1</v>
      </c>
      <c r="E34" s="1091">
        <v>110</v>
      </c>
      <c r="F34" s="1091">
        <v>145</v>
      </c>
      <c r="G34" s="1091">
        <v>145</v>
      </c>
      <c r="H34" s="1091">
        <v>99</v>
      </c>
      <c r="I34" s="1091"/>
      <c r="J34" s="1106">
        <f t="shared" si="4"/>
        <v>424</v>
      </c>
      <c r="K34" s="1092">
        <f t="shared" si="5"/>
        <v>145</v>
      </c>
      <c r="L34" s="1164">
        <f t="shared" si="6"/>
        <v>133.33333333333334</v>
      </c>
      <c r="M34" s="881"/>
      <c r="N34" s="1122">
        <f t="shared" si="7"/>
        <v>42.4</v>
      </c>
      <c r="O34" s="1136"/>
    </row>
    <row r="35" spans="1:15" ht="18.75" thickBot="1" x14ac:dyDescent="0.3">
      <c r="A35" s="1066">
        <v>13</v>
      </c>
      <c r="B35" s="1214" t="s">
        <v>489</v>
      </c>
      <c r="C35" s="1068">
        <v>3</v>
      </c>
      <c r="D35" s="1068">
        <v>2</v>
      </c>
      <c r="E35" s="1069">
        <v>111</v>
      </c>
      <c r="F35" s="1069">
        <v>112</v>
      </c>
      <c r="G35" s="1069">
        <v>113</v>
      </c>
      <c r="H35" s="1069">
        <v>114</v>
      </c>
      <c r="I35" s="1069"/>
      <c r="J35" s="1108">
        <f t="shared" si="4"/>
        <v>363</v>
      </c>
      <c r="K35" s="1100">
        <f t="shared" si="5"/>
        <v>114</v>
      </c>
      <c r="L35" s="1172">
        <f t="shared" si="6"/>
        <v>113</v>
      </c>
      <c r="M35" s="881"/>
      <c r="N35" s="1123">
        <f t="shared" si="7"/>
        <v>36.299999999999997</v>
      </c>
      <c r="O35" s="1136"/>
    </row>
    <row r="36" spans="1:15" x14ac:dyDescent="0.2">
      <c r="A36" s="26"/>
      <c r="K36" s="26"/>
      <c r="L36" s="26"/>
      <c r="M36" s="9"/>
    </row>
    <row r="37" spans="1:15" ht="21" x14ac:dyDescent="0.2">
      <c r="A37" s="26"/>
      <c r="B37" s="1279" t="s">
        <v>54</v>
      </c>
      <c r="C37" s="850" t="s">
        <v>43</v>
      </c>
      <c r="D37" s="1218" t="s">
        <v>517</v>
      </c>
      <c r="E37" s="1219" t="s">
        <v>70</v>
      </c>
      <c r="F37" s="1186"/>
      <c r="G37" s="1220"/>
      <c r="H37" s="1220"/>
      <c r="I37" s="1085"/>
      <c r="K37" s="26"/>
    </row>
    <row r="38" spans="1:15" ht="21" x14ac:dyDescent="0.2">
      <c r="A38" s="26"/>
      <c r="B38" s="1280" t="s">
        <v>14</v>
      </c>
      <c r="C38" s="1216" t="s">
        <v>43</v>
      </c>
      <c r="D38" s="1218" t="s">
        <v>516</v>
      </c>
      <c r="E38" s="1222" t="s">
        <v>490</v>
      </c>
      <c r="F38" s="1223"/>
      <c r="G38" s="1223"/>
      <c r="H38" s="1223"/>
      <c r="I38" s="1085"/>
      <c r="K38" s="26"/>
    </row>
    <row r="39" spans="1:15" ht="21" x14ac:dyDescent="0.2">
      <c r="A39" s="26"/>
      <c r="B39" s="1221"/>
      <c r="C39" s="1216"/>
      <c r="D39" s="1218"/>
      <c r="E39" s="1222"/>
      <c r="F39" s="1223"/>
      <c r="G39" s="1223"/>
      <c r="H39" s="1223"/>
      <c r="I39" s="1085"/>
      <c r="K39" s="26"/>
    </row>
    <row r="40" spans="1:15" ht="21" x14ac:dyDescent="0.2">
      <c r="A40" s="26"/>
      <c r="B40" s="1221"/>
      <c r="C40" s="1216"/>
      <c r="D40" s="1218"/>
      <c r="E40" s="1222"/>
      <c r="F40" s="1223"/>
      <c r="G40" s="1223"/>
      <c r="H40" s="1223"/>
      <c r="I40" s="1085"/>
      <c r="K40" s="26"/>
    </row>
    <row r="41" spans="1:15" x14ac:dyDescent="0.2">
      <c r="A41" s="26"/>
      <c r="K41" s="26"/>
      <c r="L41" s="26"/>
    </row>
    <row r="42" spans="1:15" ht="14.25" x14ac:dyDescent="0.2">
      <c r="A42" s="1229" t="s">
        <v>520</v>
      </c>
      <c r="B42" s="1230"/>
      <c r="K42" s="26"/>
      <c r="L42" s="26"/>
    </row>
    <row r="43" spans="1:15" ht="18" customHeight="1" x14ac:dyDescent="0.2">
      <c r="C43" s="1228">
        <v>615</v>
      </c>
      <c r="D43" s="1216" t="s">
        <v>43</v>
      </c>
      <c r="E43" s="1321" t="s">
        <v>521</v>
      </c>
      <c r="F43" s="1321"/>
      <c r="G43" s="1321"/>
      <c r="H43" s="1321"/>
      <c r="I43" s="1321"/>
      <c r="J43" s="1321"/>
      <c r="K43" s="1321"/>
      <c r="L43" s="1321"/>
    </row>
    <row r="44" spans="1:15" ht="12.75" customHeight="1" x14ac:dyDescent="0.2">
      <c r="E44" s="1321"/>
      <c r="F44" s="1321"/>
      <c r="G44" s="1321"/>
      <c r="H44" s="1321"/>
      <c r="I44" s="1321"/>
      <c r="J44" s="1321"/>
      <c r="K44" s="1321"/>
      <c r="L44" s="1321"/>
    </row>
    <row r="45" spans="1:15" ht="12.75" customHeight="1" x14ac:dyDescent="0.2">
      <c r="E45" s="1321"/>
      <c r="F45" s="1321"/>
      <c r="G45" s="1321"/>
      <c r="H45" s="1321"/>
      <c r="I45" s="1321"/>
      <c r="J45" s="1321"/>
      <c r="K45" s="1321"/>
      <c r="L45" s="1321"/>
    </row>
    <row r="46" spans="1:15" ht="12.75" customHeight="1" x14ac:dyDescent="0.2">
      <c r="E46" s="1321"/>
      <c r="F46" s="1321"/>
      <c r="G46" s="1321"/>
      <c r="H46" s="1321"/>
      <c r="I46" s="1321"/>
      <c r="J46" s="1321"/>
      <c r="K46" s="1321"/>
      <c r="L46" s="1321"/>
    </row>
    <row r="47" spans="1:15" ht="17.25" customHeight="1" x14ac:dyDescent="0.2">
      <c r="E47" s="1321"/>
      <c r="F47" s="1321"/>
      <c r="G47" s="1321"/>
      <c r="H47" s="1321"/>
      <c r="I47" s="1321"/>
      <c r="J47" s="1321"/>
      <c r="K47" s="1321"/>
      <c r="L47" s="1321"/>
    </row>
  </sheetData>
  <mergeCells count="4">
    <mergeCell ref="A1:K1"/>
    <mergeCell ref="A2:K2"/>
    <mergeCell ref="A3:K3"/>
    <mergeCell ref="E43:L47"/>
  </mergeCells>
  <pageMargins left="0.7" right="0.7" top="0.75" bottom="0.75" header="0.3" footer="0.3"/>
  <pageSetup paperSize="9" orientation="portrait" r:id="rId1"/>
  <ignoredErrors>
    <ignoredError sqref="J5:K17 J23:L35" formulaRange="1"/>
    <ignoredError sqref="D19:D20 D37:D3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39"/>
  <sheetViews>
    <sheetView workbookViewId="0">
      <selection activeCell="K38" sqref="K38"/>
    </sheetView>
  </sheetViews>
  <sheetFormatPr defaultRowHeight="12.75" x14ac:dyDescent="0.2"/>
  <cols>
    <col min="1" max="1" width="4.42578125" bestFit="1" customWidth="1"/>
    <col min="2" max="2" width="32.7109375" customWidth="1"/>
    <col min="4" max="4" width="11.140625" bestFit="1" customWidth="1"/>
    <col min="9" max="9" width="12.140625" bestFit="1" customWidth="1"/>
    <col min="11" max="11" width="12.7109375" bestFit="1" customWidth="1"/>
    <col min="12" max="12" width="11.42578125" bestFit="1" customWidth="1"/>
    <col min="13" max="13" width="3.28515625" customWidth="1"/>
  </cols>
  <sheetData>
    <row r="1" spans="1:15" ht="21" x14ac:dyDescent="0.2">
      <c r="A1" s="1318" t="s">
        <v>491</v>
      </c>
      <c r="B1" s="1318"/>
      <c r="C1" s="1318"/>
      <c r="D1" s="1318"/>
      <c r="E1" s="1318"/>
      <c r="F1" s="1318"/>
      <c r="G1" s="1318"/>
      <c r="H1" s="1318"/>
      <c r="I1" s="1318"/>
      <c r="J1" s="1318"/>
      <c r="K1" s="1318"/>
      <c r="L1" s="1189"/>
      <c r="M1" s="9"/>
      <c r="N1" s="9"/>
    </row>
    <row r="2" spans="1:15" ht="21" x14ac:dyDescent="0.2">
      <c r="A2" s="1319" t="s">
        <v>62</v>
      </c>
      <c r="B2" s="1319"/>
      <c r="C2" s="1319"/>
      <c r="D2" s="1319"/>
      <c r="E2" s="1319"/>
      <c r="F2" s="1319"/>
      <c r="G2" s="1319"/>
      <c r="H2" s="1319"/>
      <c r="I2" s="1319"/>
      <c r="J2" s="1319"/>
      <c r="K2" s="1319"/>
      <c r="L2" s="1190"/>
      <c r="M2" s="9"/>
      <c r="N2" s="9"/>
    </row>
    <row r="3" spans="1:15" ht="21.75" thickBot="1" x14ac:dyDescent="0.25">
      <c r="A3" s="1320" t="s">
        <v>523</v>
      </c>
      <c r="B3" s="1320"/>
      <c r="C3" s="1320"/>
      <c r="D3" s="1320"/>
      <c r="E3" s="1320"/>
      <c r="F3" s="1320"/>
      <c r="G3" s="1320"/>
      <c r="H3" s="1320"/>
      <c r="I3" s="1320"/>
      <c r="J3" s="1320"/>
      <c r="K3" s="1320"/>
      <c r="L3" s="1190"/>
      <c r="M3" s="9"/>
      <c r="N3" s="9"/>
      <c r="O3" s="1047" t="s">
        <v>487</v>
      </c>
    </row>
    <row r="4" spans="1:15" ht="16.5" thickBot="1" x14ac:dyDescent="0.25">
      <c r="A4" s="1182" t="s">
        <v>40</v>
      </c>
      <c r="B4" s="1094" t="s">
        <v>496</v>
      </c>
      <c r="C4" s="1094" t="s">
        <v>7</v>
      </c>
      <c r="D4" s="1094" t="s">
        <v>8</v>
      </c>
      <c r="E4" s="1097" t="s">
        <v>2</v>
      </c>
      <c r="F4" s="1097" t="s">
        <v>3</v>
      </c>
      <c r="G4" s="1097" t="s">
        <v>4</v>
      </c>
      <c r="H4" s="1097" t="s">
        <v>10</v>
      </c>
      <c r="I4" s="1097" t="s">
        <v>494</v>
      </c>
      <c r="J4" s="1097" t="s">
        <v>1</v>
      </c>
      <c r="K4" s="1097" t="s">
        <v>9</v>
      </c>
      <c r="L4" s="1098" t="s">
        <v>0</v>
      </c>
      <c r="M4" s="120"/>
      <c r="N4" s="1099" t="s">
        <v>11</v>
      </c>
      <c r="O4" s="166"/>
    </row>
    <row r="5" spans="1:15" ht="18" x14ac:dyDescent="0.25">
      <c r="A5" s="699">
        <v>1</v>
      </c>
      <c r="B5" s="696" t="s">
        <v>39</v>
      </c>
      <c r="C5" s="695">
        <v>2</v>
      </c>
      <c r="D5" s="695">
        <v>1</v>
      </c>
      <c r="E5" s="698">
        <v>199</v>
      </c>
      <c r="F5" s="1144">
        <v>236</v>
      </c>
      <c r="G5" s="1156">
        <v>172</v>
      </c>
      <c r="H5" s="698">
        <v>159</v>
      </c>
      <c r="I5" s="1110">
        <v>2</v>
      </c>
      <c r="J5" s="1117">
        <f t="shared" ref="J5:J19" si="0">SUM(E5:H5)-MIN(E5:H5)</f>
        <v>607</v>
      </c>
      <c r="K5" s="1112">
        <f t="shared" ref="K5:K19" si="1">MAX(E5:H5)</f>
        <v>236</v>
      </c>
      <c r="L5" s="1173">
        <f t="shared" ref="L5:L19" si="2">ROUND(J5/3,1)</f>
        <v>202.3</v>
      </c>
      <c r="M5" s="881"/>
      <c r="N5" s="1128">
        <f t="shared" ref="N5:N19" si="3">J5/10+I5</f>
        <v>62.7</v>
      </c>
      <c r="O5" s="1133"/>
    </row>
    <row r="6" spans="1:15" ht="18" x14ac:dyDescent="0.25">
      <c r="A6" s="1073">
        <v>2</v>
      </c>
      <c r="B6" s="696" t="s">
        <v>485</v>
      </c>
      <c r="C6" s="1075">
        <v>3</v>
      </c>
      <c r="D6" s="1075">
        <v>2</v>
      </c>
      <c r="E6" s="1076">
        <v>236</v>
      </c>
      <c r="F6" s="1077">
        <v>158</v>
      </c>
      <c r="G6" s="1076">
        <v>169</v>
      </c>
      <c r="H6" s="1076">
        <v>178</v>
      </c>
      <c r="I6" s="1109"/>
      <c r="J6" s="1117">
        <f t="shared" si="0"/>
        <v>583</v>
      </c>
      <c r="K6" s="1112">
        <f t="shared" si="1"/>
        <v>236</v>
      </c>
      <c r="L6" s="697">
        <f t="shared" si="2"/>
        <v>194.3</v>
      </c>
      <c r="M6" s="881"/>
      <c r="N6" s="1154">
        <f t="shared" si="3"/>
        <v>58.3</v>
      </c>
      <c r="O6" s="1133"/>
    </row>
    <row r="7" spans="1:15" ht="18" x14ac:dyDescent="0.25">
      <c r="A7" s="1073">
        <v>3</v>
      </c>
      <c r="B7" s="696" t="s">
        <v>15</v>
      </c>
      <c r="C7" s="1075">
        <v>1</v>
      </c>
      <c r="D7" s="1075">
        <v>1</v>
      </c>
      <c r="E7" s="1076">
        <v>220</v>
      </c>
      <c r="F7" s="1077">
        <v>161</v>
      </c>
      <c r="G7" s="1236">
        <v>178</v>
      </c>
      <c r="H7" s="1076">
        <v>176</v>
      </c>
      <c r="I7" s="1109"/>
      <c r="J7" s="1117">
        <f t="shared" si="0"/>
        <v>574</v>
      </c>
      <c r="K7" s="1112">
        <f t="shared" si="1"/>
        <v>220</v>
      </c>
      <c r="L7" s="697">
        <f t="shared" si="2"/>
        <v>191.3</v>
      </c>
      <c r="M7" s="881"/>
      <c r="N7" s="1154">
        <f>J7/10+I7</f>
        <v>57.4</v>
      </c>
      <c r="O7" s="1133"/>
    </row>
    <row r="8" spans="1:15" ht="18" x14ac:dyDescent="0.25">
      <c r="A8" s="1073">
        <v>4</v>
      </c>
      <c r="B8" s="696" t="s">
        <v>60</v>
      </c>
      <c r="C8" s="1075">
        <v>1</v>
      </c>
      <c r="D8" s="1075">
        <v>2</v>
      </c>
      <c r="E8" s="1076">
        <v>132</v>
      </c>
      <c r="F8" s="1077">
        <v>150</v>
      </c>
      <c r="G8" s="1076">
        <v>161</v>
      </c>
      <c r="H8" s="1076">
        <v>256</v>
      </c>
      <c r="I8" s="1109"/>
      <c r="J8" s="1117">
        <f t="shared" si="0"/>
        <v>567</v>
      </c>
      <c r="K8" s="1127">
        <f t="shared" si="1"/>
        <v>256</v>
      </c>
      <c r="L8" s="697">
        <f t="shared" si="2"/>
        <v>189</v>
      </c>
      <c r="M8" s="881"/>
      <c r="N8" s="1154">
        <f>J8/10+I8</f>
        <v>56.7</v>
      </c>
      <c r="O8" s="1133"/>
    </row>
    <row r="9" spans="1:15" ht="18" x14ac:dyDescent="0.25">
      <c r="A9" s="1073">
        <v>5</v>
      </c>
      <c r="B9" s="696" t="s">
        <v>50</v>
      </c>
      <c r="C9" s="1075">
        <v>3</v>
      </c>
      <c r="D9" s="1075">
        <v>1</v>
      </c>
      <c r="E9" s="1076">
        <v>155</v>
      </c>
      <c r="F9" s="1077">
        <v>162</v>
      </c>
      <c r="G9" s="1076">
        <v>182</v>
      </c>
      <c r="H9" s="1076">
        <v>214</v>
      </c>
      <c r="I9" s="1109"/>
      <c r="J9" s="1117">
        <f t="shared" si="0"/>
        <v>558</v>
      </c>
      <c r="K9" s="1112">
        <f t="shared" si="1"/>
        <v>214</v>
      </c>
      <c r="L9" s="697">
        <f t="shared" si="2"/>
        <v>186</v>
      </c>
      <c r="M9" s="881"/>
      <c r="N9" s="1154">
        <f>J9/10+I9</f>
        <v>55.8</v>
      </c>
      <c r="O9" s="1133"/>
    </row>
    <row r="10" spans="1:15" ht="18" x14ac:dyDescent="0.25">
      <c r="A10" s="699">
        <v>6</v>
      </c>
      <c r="B10" s="160" t="s">
        <v>30</v>
      </c>
      <c r="C10" s="695">
        <v>5</v>
      </c>
      <c r="D10" s="695">
        <v>1</v>
      </c>
      <c r="E10" s="698">
        <v>155</v>
      </c>
      <c r="F10" s="1144">
        <v>217</v>
      </c>
      <c r="G10" s="698">
        <v>179</v>
      </c>
      <c r="H10" s="698">
        <v>160</v>
      </c>
      <c r="I10" s="1110"/>
      <c r="J10" s="1117">
        <f t="shared" si="0"/>
        <v>556</v>
      </c>
      <c r="K10" s="1112">
        <f t="shared" si="1"/>
        <v>217</v>
      </c>
      <c r="L10" s="697">
        <f t="shared" si="2"/>
        <v>185.3</v>
      </c>
      <c r="M10" s="881"/>
      <c r="N10" s="1154">
        <f>J10/10+I10</f>
        <v>55.6</v>
      </c>
      <c r="O10" s="1133"/>
    </row>
    <row r="11" spans="1:15" ht="18" x14ac:dyDescent="0.25">
      <c r="A11" s="1073">
        <v>7</v>
      </c>
      <c r="B11" s="696" t="s">
        <v>48</v>
      </c>
      <c r="C11" s="1075">
        <v>5</v>
      </c>
      <c r="D11" s="1075">
        <v>2</v>
      </c>
      <c r="E11" s="1076">
        <v>162</v>
      </c>
      <c r="F11" s="1077">
        <v>176</v>
      </c>
      <c r="G11" s="1076">
        <v>195</v>
      </c>
      <c r="H11" s="1076">
        <v>173</v>
      </c>
      <c r="I11" s="1109"/>
      <c r="J11" s="1117">
        <f t="shared" si="0"/>
        <v>544</v>
      </c>
      <c r="K11" s="1112">
        <f t="shared" si="1"/>
        <v>195</v>
      </c>
      <c r="L11" s="697">
        <f t="shared" si="2"/>
        <v>181.3</v>
      </c>
      <c r="M11" s="881"/>
      <c r="N11" s="1154">
        <f>J11/10+I11</f>
        <v>54.4</v>
      </c>
      <c r="O11" s="1133"/>
    </row>
    <row r="12" spans="1:15" ht="18" x14ac:dyDescent="0.25">
      <c r="A12" s="1073">
        <v>8</v>
      </c>
      <c r="B12" s="696" t="s">
        <v>77</v>
      </c>
      <c r="C12" s="1075">
        <v>6</v>
      </c>
      <c r="D12" s="1075">
        <v>2</v>
      </c>
      <c r="E12" s="1076">
        <v>169</v>
      </c>
      <c r="F12" s="1077">
        <v>189</v>
      </c>
      <c r="G12" s="1076">
        <v>171</v>
      </c>
      <c r="H12" s="1076">
        <v>176</v>
      </c>
      <c r="I12" s="1109"/>
      <c r="J12" s="1117">
        <f t="shared" si="0"/>
        <v>536</v>
      </c>
      <c r="K12" s="1112">
        <f t="shared" si="1"/>
        <v>189</v>
      </c>
      <c r="L12" s="697">
        <f t="shared" si="2"/>
        <v>178.7</v>
      </c>
      <c r="M12" s="881"/>
      <c r="N12" s="1154">
        <f t="shared" ref="N12" si="4">J12/10+I12</f>
        <v>53.6</v>
      </c>
      <c r="O12" s="1133"/>
    </row>
    <row r="13" spans="1:15" ht="18" x14ac:dyDescent="0.25">
      <c r="A13" s="1073">
        <v>9</v>
      </c>
      <c r="B13" s="696" t="s">
        <v>52</v>
      </c>
      <c r="C13" s="1075">
        <v>4</v>
      </c>
      <c r="D13" s="1075">
        <v>2</v>
      </c>
      <c r="E13" s="1076">
        <v>145</v>
      </c>
      <c r="F13" s="1077">
        <v>142</v>
      </c>
      <c r="G13" s="1076">
        <v>213</v>
      </c>
      <c r="H13" s="1076">
        <v>166</v>
      </c>
      <c r="I13" s="1109"/>
      <c r="J13" s="1117">
        <f t="shared" si="0"/>
        <v>524</v>
      </c>
      <c r="K13" s="1112">
        <f t="shared" si="1"/>
        <v>213</v>
      </c>
      <c r="L13" s="697">
        <f t="shared" si="2"/>
        <v>174.7</v>
      </c>
      <c r="M13" s="881"/>
      <c r="N13" s="1154">
        <f>J13/10+I13</f>
        <v>52.4</v>
      </c>
      <c r="O13" s="1133"/>
    </row>
    <row r="14" spans="1:15" ht="18" x14ac:dyDescent="0.25">
      <c r="A14" s="1073">
        <v>10</v>
      </c>
      <c r="B14" s="696" t="s">
        <v>17</v>
      </c>
      <c r="C14" s="1075">
        <v>3</v>
      </c>
      <c r="D14" s="1075">
        <v>2</v>
      </c>
      <c r="E14" s="1076">
        <v>188</v>
      </c>
      <c r="F14" s="1077">
        <v>154</v>
      </c>
      <c r="G14" s="1076">
        <v>170</v>
      </c>
      <c r="H14" s="1076">
        <v>141</v>
      </c>
      <c r="I14" s="1109"/>
      <c r="J14" s="1117">
        <f t="shared" si="0"/>
        <v>512</v>
      </c>
      <c r="K14" s="1112">
        <f t="shared" si="1"/>
        <v>188</v>
      </c>
      <c r="L14" s="697">
        <f t="shared" si="2"/>
        <v>170.7</v>
      </c>
      <c r="M14" s="881"/>
      <c r="N14" s="1154">
        <f>J14/10+I14</f>
        <v>51.2</v>
      </c>
      <c r="O14" s="1133"/>
    </row>
    <row r="15" spans="1:15" ht="18" x14ac:dyDescent="0.25">
      <c r="A15" s="1073">
        <v>11</v>
      </c>
      <c r="B15" s="696" t="s">
        <v>148</v>
      </c>
      <c r="C15" s="1075">
        <v>4</v>
      </c>
      <c r="D15" s="1075">
        <v>1</v>
      </c>
      <c r="E15" s="1076">
        <v>144</v>
      </c>
      <c r="F15" s="1077">
        <v>212</v>
      </c>
      <c r="G15" s="1076">
        <v>118</v>
      </c>
      <c r="H15" s="1076">
        <v>148</v>
      </c>
      <c r="I15" s="1109"/>
      <c r="J15" s="1117">
        <f t="shared" si="0"/>
        <v>504</v>
      </c>
      <c r="K15" s="1112">
        <f t="shared" si="1"/>
        <v>212</v>
      </c>
      <c r="L15" s="697">
        <f t="shared" si="2"/>
        <v>168</v>
      </c>
      <c r="M15" s="881"/>
      <c r="N15" s="1154">
        <f>J15/10+I15</f>
        <v>50.4</v>
      </c>
      <c r="O15" s="1133"/>
    </row>
    <row r="16" spans="1:15" ht="18" x14ac:dyDescent="0.25">
      <c r="A16" s="1073">
        <v>12</v>
      </c>
      <c r="B16" s="696" t="s">
        <v>56</v>
      </c>
      <c r="C16" s="1075">
        <v>2</v>
      </c>
      <c r="D16" s="1075">
        <v>1</v>
      </c>
      <c r="E16" s="1076">
        <v>186</v>
      </c>
      <c r="F16" s="1077">
        <v>166</v>
      </c>
      <c r="G16" s="1076">
        <v>147</v>
      </c>
      <c r="H16" s="1076">
        <v>120</v>
      </c>
      <c r="I16" s="1109"/>
      <c r="J16" s="1117">
        <f t="shared" si="0"/>
        <v>499</v>
      </c>
      <c r="K16" s="1112">
        <f t="shared" si="1"/>
        <v>186</v>
      </c>
      <c r="L16" s="697">
        <f t="shared" si="2"/>
        <v>166.3</v>
      </c>
      <c r="M16" s="881"/>
      <c r="N16" s="1154">
        <f>J16/10+I16</f>
        <v>49.9</v>
      </c>
      <c r="O16" s="1133"/>
    </row>
    <row r="17" spans="1:15" ht="18" x14ac:dyDescent="0.25">
      <c r="A17" s="1073">
        <v>13</v>
      </c>
      <c r="B17" s="696" t="s">
        <v>497</v>
      </c>
      <c r="C17" s="1075">
        <v>6</v>
      </c>
      <c r="D17" s="1075">
        <v>1</v>
      </c>
      <c r="E17" s="1076">
        <v>181</v>
      </c>
      <c r="F17" s="1076">
        <v>150</v>
      </c>
      <c r="G17" s="1076">
        <v>147</v>
      </c>
      <c r="H17" s="1076">
        <v>158</v>
      </c>
      <c r="I17" s="1109"/>
      <c r="J17" s="1117">
        <f t="shared" si="0"/>
        <v>489</v>
      </c>
      <c r="K17" s="1112">
        <f t="shared" si="1"/>
        <v>181</v>
      </c>
      <c r="L17" s="697">
        <f t="shared" si="2"/>
        <v>163</v>
      </c>
      <c r="M17" s="881"/>
      <c r="N17" s="1154">
        <f>J17/10+I17</f>
        <v>48.9</v>
      </c>
      <c r="O17" s="1133"/>
    </row>
    <row r="18" spans="1:15" ht="18" x14ac:dyDescent="0.25">
      <c r="A18" s="1073">
        <v>14</v>
      </c>
      <c r="B18" s="696" t="s">
        <v>495</v>
      </c>
      <c r="C18" s="1075">
        <v>4</v>
      </c>
      <c r="D18" s="1075">
        <v>1</v>
      </c>
      <c r="E18" s="1076">
        <v>124</v>
      </c>
      <c r="F18" s="1076">
        <v>136</v>
      </c>
      <c r="G18" s="1076">
        <v>134</v>
      </c>
      <c r="H18" s="1076">
        <v>193</v>
      </c>
      <c r="I18" s="1109"/>
      <c r="J18" s="1117">
        <f t="shared" si="0"/>
        <v>463</v>
      </c>
      <c r="K18" s="1112">
        <f t="shared" si="1"/>
        <v>193</v>
      </c>
      <c r="L18" s="697">
        <f t="shared" si="2"/>
        <v>154.30000000000001</v>
      </c>
      <c r="M18" s="881"/>
      <c r="N18" s="1154">
        <f t="shared" si="3"/>
        <v>46.3</v>
      </c>
      <c r="O18" s="1133"/>
    </row>
    <row r="19" spans="1:15" ht="18.75" thickBot="1" x14ac:dyDescent="0.3">
      <c r="A19" s="694">
        <v>15</v>
      </c>
      <c r="B19" s="693" t="s">
        <v>78</v>
      </c>
      <c r="C19" s="692">
        <v>4</v>
      </c>
      <c r="D19" s="692">
        <v>2</v>
      </c>
      <c r="E19" s="691">
        <v>157</v>
      </c>
      <c r="F19" s="1125">
        <v>148</v>
      </c>
      <c r="G19" s="691">
        <v>135</v>
      </c>
      <c r="H19" s="691">
        <v>144</v>
      </c>
      <c r="I19" s="1111"/>
      <c r="J19" s="1121">
        <f t="shared" si="0"/>
        <v>449</v>
      </c>
      <c r="K19" s="1113">
        <f t="shared" si="1"/>
        <v>157</v>
      </c>
      <c r="L19" s="690">
        <f t="shared" si="2"/>
        <v>149.69999999999999</v>
      </c>
      <c r="M19" s="881"/>
      <c r="N19" s="1155">
        <f t="shared" si="3"/>
        <v>44.9</v>
      </c>
      <c r="O19" s="1133"/>
    </row>
    <row r="20" spans="1:15" ht="18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9"/>
      <c r="N20" s="27"/>
      <c r="O20" s="1136"/>
    </row>
    <row r="21" spans="1:15" ht="21" x14ac:dyDescent="0.35">
      <c r="A21" s="880"/>
      <c r="B21" s="1273" t="s">
        <v>39</v>
      </c>
      <c r="C21" s="7" t="s">
        <v>43</v>
      </c>
      <c r="D21" s="1140" t="s">
        <v>524</v>
      </c>
      <c r="E21" s="17" t="s">
        <v>70</v>
      </c>
      <c r="F21" s="18"/>
      <c r="G21" s="10"/>
      <c r="H21" s="10"/>
      <c r="I21" s="10"/>
      <c r="J21" s="7"/>
      <c r="K21" s="29"/>
      <c r="L21" s="1"/>
      <c r="M21" s="9"/>
      <c r="N21" s="1"/>
      <c r="O21" s="1149"/>
    </row>
    <row r="22" spans="1:15" ht="21" x14ac:dyDescent="0.35">
      <c r="A22" s="1059"/>
      <c r="B22" s="1274" t="s">
        <v>60</v>
      </c>
      <c r="C22" s="15" t="s">
        <v>43</v>
      </c>
      <c r="D22" s="1140" t="s">
        <v>525</v>
      </c>
      <c r="E22" s="11" t="s">
        <v>490</v>
      </c>
      <c r="F22" s="14"/>
      <c r="G22" s="14"/>
      <c r="H22" s="14"/>
      <c r="I22" s="14"/>
      <c r="J22" s="15"/>
      <c r="K22" s="30"/>
      <c r="L22" s="12"/>
      <c r="M22" s="9"/>
      <c r="N22" s="12"/>
      <c r="O22" s="1150"/>
    </row>
    <row r="23" spans="1:15" ht="18.75" thickBot="1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9"/>
      <c r="N23" s="27"/>
      <c r="O23" s="1136"/>
    </row>
    <row r="24" spans="1:15" ht="16.5" thickBot="1" x14ac:dyDescent="0.25">
      <c r="A24" s="1183" t="s">
        <v>40</v>
      </c>
      <c r="B24" s="1094" t="s">
        <v>496</v>
      </c>
      <c r="C24" s="1095" t="s">
        <v>7</v>
      </c>
      <c r="D24" s="1095" t="s">
        <v>8</v>
      </c>
      <c r="E24" s="1096" t="s">
        <v>2</v>
      </c>
      <c r="F24" s="1096" t="s">
        <v>3</v>
      </c>
      <c r="G24" s="1096" t="s">
        <v>4</v>
      </c>
      <c r="H24" s="1096" t="s">
        <v>10</v>
      </c>
      <c r="I24" s="1096" t="s">
        <v>494</v>
      </c>
      <c r="J24" s="1097" t="s">
        <v>1</v>
      </c>
      <c r="K24" s="1097" t="s">
        <v>9</v>
      </c>
      <c r="L24" s="1098" t="s">
        <v>0</v>
      </c>
      <c r="M24" s="120"/>
      <c r="N24" s="1099" t="s">
        <v>11</v>
      </c>
      <c r="O24" s="1151"/>
    </row>
    <row r="25" spans="1:15" ht="18" x14ac:dyDescent="0.25">
      <c r="A25" s="1049">
        <v>1</v>
      </c>
      <c r="B25" s="1089" t="s">
        <v>488</v>
      </c>
      <c r="C25" s="1051">
        <v>2</v>
      </c>
      <c r="D25" s="1051">
        <v>2</v>
      </c>
      <c r="E25" s="1052">
        <v>179</v>
      </c>
      <c r="F25" s="1052">
        <v>175</v>
      </c>
      <c r="G25" s="1052">
        <v>189</v>
      </c>
      <c r="H25" s="1052">
        <v>169</v>
      </c>
      <c r="I25" s="1052"/>
      <c r="J25" s="1106">
        <f t="shared" ref="J25:J34" si="5">SUM(E25:H25)+24-MIN(E25:H25)</f>
        <v>567</v>
      </c>
      <c r="K25" s="1092">
        <f t="shared" ref="K25:K34" si="6">MAX(E25:H25)</f>
        <v>189</v>
      </c>
      <c r="L25" s="1164">
        <f t="shared" ref="L25:L34" si="7">(SUM(E25:H25)-MIN(E25:H25))/3</f>
        <v>181</v>
      </c>
      <c r="M25" s="881"/>
      <c r="N25" s="1132">
        <f t="shared" ref="N25:N34" si="8">J25/10+I25</f>
        <v>56.7</v>
      </c>
      <c r="O25" s="1136"/>
    </row>
    <row r="26" spans="1:15" ht="18" x14ac:dyDescent="0.25">
      <c r="A26" s="1088">
        <v>2</v>
      </c>
      <c r="B26" s="1089" t="s">
        <v>55</v>
      </c>
      <c r="C26" s="1090">
        <v>2</v>
      </c>
      <c r="D26" s="1090">
        <v>1</v>
      </c>
      <c r="E26" s="1091">
        <v>142</v>
      </c>
      <c r="F26" s="1091">
        <v>199</v>
      </c>
      <c r="G26" s="1091">
        <v>133</v>
      </c>
      <c r="H26" s="1091">
        <v>190</v>
      </c>
      <c r="I26" s="1091"/>
      <c r="J26" s="1106">
        <f t="shared" si="5"/>
        <v>555</v>
      </c>
      <c r="K26" s="1092">
        <f t="shared" si="6"/>
        <v>199</v>
      </c>
      <c r="L26" s="1164">
        <f t="shared" si="7"/>
        <v>177</v>
      </c>
      <c r="M26" s="881"/>
      <c r="N26" s="1122">
        <f>J26/10+I26</f>
        <v>55.5</v>
      </c>
      <c r="O26" s="1136"/>
    </row>
    <row r="27" spans="1:15" ht="18" x14ac:dyDescent="0.25">
      <c r="A27" s="1088">
        <v>3</v>
      </c>
      <c r="B27" s="1054" t="s">
        <v>59</v>
      </c>
      <c r="C27" s="1090">
        <v>5</v>
      </c>
      <c r="D27" s="1090">
        <v>1</v>
      </c>
      <c r="E27" s="1091">
        <v>148</v>
      </c>
      <c r="F27" s="1091">
        <v>147</v>
      </c>
      <c r="G27" s="1091">
        <v>164</v>
      </c>
      <c r="H27" s="1091">
        <v>209</v>
      </c>
      <c r="I27" s="1091"/>
      <c r="J27" s="1106">
        <f t="shared" si="5"/>
        <v>545</v>
      </c>
      <c r="K27" s="1158">
        <f t="shared" si="6"/>
        <v>209</v>
      </c>
      <c r="L27" s="1164">
        <f t="shared" si="7"/>
        <v>173.66666666666666</v>
      </c>
      <c r="M27" s="881"/>
      <c r="N27" s="1122">
        <f t="shared" si="8"/>
        <v>54.5</v>
      </c>
      <c r="O27" s="1136"/>
    </row>
    <row r="28" spans="1:15" ht="18" x14ac:dyDescent="0.25">
      <c r="A28" s="1088">
        <v>4</v>
      </c>
      <c r="B28" s="1054" t="s">
        <v>16</v>
      </c>
      <c r="C28" s="1090">
        <v>3</v>
      </c>
      <c r="D28" s="1090">
        <v>1</v>
      </c>
      <c r="E28" s="1091">
        <v>171</v>
      </c>
      <c r="F28" s="1091">
        <v>145</v>
      </c>
      <c r="G28" s="1091">
        <v>130</v>
      </c>
      <c r="H28" s="1091">
        <v>181</v>
      </c>
      <c r="I28" s="1091"/>
      <c r="J28" s="1106">
        <f t="shared" si="5"/>
        <v>521</v>
      </c>
      <c r="K28" s="1092">
        <f t="shared" si="6"/>
        <v>181</v>
      </c>
      <c r="L28" s="1164">
        <f t="shared" si="7"/>
        <v>165.66666666666666</v>
      </c>
      <c r="M28" s="881"/>
      <c r="N28" s="1122">
        <f t="shared" si="8"/>
        <v>52.1</v>
      </c>
      <c r="O28" s="1136"/>
    </row>
    <row r="29" spans="1:15" ht="18" x14ac:dyDescent="0.25">
      <c r="A29" s="1088">
        <v>5</v>
      </c>
      <c r="B29" s="1054" t="s">
        <v>150</v>
      </c>
      <c r="C29" s="1090">
        <v>2</v>
      </c>
      <c r="D29" s="1090">
        <v>1</v>
      </c>
      <c r="E29" s="1237">
        <v>140</v>
      </c>
      <c r="F29" s="1091">
        <v>149</v>
      </c>
      <c r="G29" s="1091">
        <v>196</v>
      </c>
      <c r="H29" s="1091">
        <v>136</v>
      </c>
      <c r="I29" s="1091"/>
      <c r="J29" s="1106">
        <f t="shared" si="5"/>
        <v>509</v>
      </c>
      <c r="K29" s="1092">
        <f t="shared" si="6"/>
        <v>196</v>
      </c>
      <c r="L29" s="1164">
        <f t="shared" si="7"/>
        <v>161.66666666666666</v>
      </c>
      <c r="M29" s="881"/>
      <c r="N29" s="1122">
        <f t="shared" si="8"/>
        <v>50.9</v>
      </c>
      <c r="O29" s="1136"/>
    </row>
    <row r="30" spans="1:15" ht="18" x14ac:dyDescent="0.25">
      <c r="A30" s="1233">
        <v>6</v>
      </c>
      <c r="B30" s="1054" t="s">
        <v>12</v>
      </c>
      <c r="C30" s="1234">
        <v>6</v>
      </c>
      <c r="D30" s="1234">
        <v>1</v>
      </c>
      <c r="E30" s="1235">
        <v>148</v>
      </c>
      <c r="F30" s="1235">
        <v>161</v>
      </c>
      <c r="G30" s="1235">
        <v>127</v>
      </c>
      <c r="H30" s="1235">
        <v>162</v>
      </c>
      <c r="I30" s="1235"/>
      <c r="J30" s="1106">
        <f t="shared" si="5"/>
        <v>495</v>
      </c>
      <c r="K30" s="1092">
        <f t="shared" si="6"/>
        <v>162</v>
      </c>
      <c r="L30" s="1164">
        <f t="shared" si="7"/>
        <v>157</v>
      </c>
      <c r="M30" s="881"/>
      <c r="N30" s="1122">
        <f>J30/10+I30</f>
        <v>49.5</v>
      </c>
      <c r="O30" s="1136"/>
    </row>
    <row r="31" spans="1:15" ht="18" x14ac:dyDescent="0.25">
      <c r="A31" s="1088">
        <v>7</v>
      </c>
      <c r="B31" s="1054" t="s">
        <v>76</v>
      </c>
      <c r="C31" s="1090">
        <v>5</v>
      </c>
      <c r="D31" s="1090">
        <v>2</v>
      </c>
      <c r="E31" s="1091">
        <v>179</v>
      </c>
      <c r="F31" s="1091">
        <v>167</v>
      </c>
      <c r="G31" s="1091">
        <v>122</v>
      </c>
      <c r="H31" s="1091">
        <v>120</v>
      </c>
      <c r="I31" s="1091"/>
      <c r="J31" s="1106">
        <f t="shared" si="5"/>
        <v>492</v>
      </c>
      <c r="K31" s="1092">
        <f t="shared" si="6"/>
        <v>179</v>
      </c>
      <c r="L31" s="1164">
        <f t="shared" si="7"/>
        <v>156</v>
      </c>
      <c r="M31" s="881"/>
      <c r="N31" s="1122">
        <f>J31/10+I31</f>
        <v>49.2</v>
      </c>
      <c r="O31" s="1136"/>
    </row>
    <row r="32" spans="1:15" ht="18" x14ac:dyDescent="0.25">
      <c r="A32" s="1088">
        <v>8</v>
      </c>
      <c r="B32" s="1054" t="s">
        <v>13</v>
      </c>
      <c r="C32" s="1090">
        <v>1</v>
      </c>
      <c r="D32" s="1090">
        <v>2</v>
      </c>
      <c r="E32" s="1091">
        <v>152</v>
      </c>
      <c r="F32" s="1091">
        <v>135</v>
      </c>
      <c r="G32" s="1091">
        <v>156</v>
      </c>
      <c r="H32" s="1091">
        <v>136</v>
      </c>
      <c r="I32" s="1091"/>
      <c r="J32" s="1106">
        <f t="shared" si="5"/>
        <v>468</v>
      </c>
      <c r="K32" s="1092">
        <f t="shared" si="6"/>
        <v>156</v>
      </c>
      <c r="L32" s="1164">
        <f t="shared" si="7"/>
        <v>148</v>
      </c>
      <c r="M32" s="881"/>
      <c r="N32" s="1122">
        <f t="shared" si="8"/>
        <v>46.8</v>
      </c>
      <c r="O32" s="1136"/>
    </row>
    <row r="33" spans="1:15" ht="18" x14ac:dyDescent="0.25">
      <c r="A33" s="1088">
        <v>9</v>
      </c>
      <c r="B33" s="1089" t="s">
        <v>489</v>
      </c>
      <c r="C33" s="1090">
        <v>1</v>
      </c>
      <c r="D33" s="1090">
        <v>1</v>
      </c>
      <c r="E33" s="1091">
        <v>117</v>
      </c>
      <c r="F33" s="1091">
        <v>127</v>
      </c>
      <c r="G33" s="1091">
        <v>90</v>
      </c>
      <c r="H33" s="1091">
        <v>140</v>
      </c>
      <c r="I33" s="1091"/>
      <c r="J33" s="1106">
        <f t="shared" si="5"/>
        <v>408</v>
      </c>
      <c r="K33" s="1092">
        <f t="shared" si="6"/>
        <v>140</v>
      </c>
      <c r="L33" s="1164">
        <f t="shared" si="7"/>
        <v>128</v>
      </c>
      <c r="M33" s="881"/>
      <c r="N33" s="1122">
        <f t="shared" si="8"/>
        <v>40.799999999999997</v>
      </c>
      <c r="O33" s="1136"/>
    </row>
    <row r="34" spans="1:15" ht="18.75" thickBot="1" x14ac:dyDescent="0.3">
      <c r="A34" s="1066">
        <v>10</v>
      </c>
      <c r="B34" s="1067" t="s">
        <v>42</v>
      </c>
      <c r="C34" s="1068">
        <v>6</v>
      </c>
      <c r="D34" s="1068">
        <v>2</v>
      </c>
      <c r="E34" s="1069">
        <v>110</v>
      </c>
      <c r="F34" s="1069">
        <v>98</v>
      </c>
      <c r="G34" s="1069">
        <v>121</v>
      </c>
      <c r="H34" s="1069">
        <v>103</v>
      </c>
      <c r="I34" s="1069"/>
      <c r="J34" s="1108">
        <f t="shared" si="5"/>
        <v>358</v>
      </c>
      <c r="K34" s="1100">
        <f t="shared" si="6"/>
        <v>121</v>
      </c>
      <c r="L34" s="1172">
        <f t="shared" si="7"/>
        <v>111.33333333333333</v>
      </c>
      <c r="M34" s="881"/>
      <c r="N34" s="1123">
        <f t="shared" si="8"/>
        <v>35.799999999999997</v>
      </c>
      <c r="O34" s="1136"/>
    </row>
    <row r="35" spans="1:15" x14ac:dyDescent="0.2">
      <c r="A35" s="26"/>
      <c r="K35" s="26"/>
      <c r="L35" s="26"/>
      <c r="M35" s="9"/>
    </row>
    <row r="36" spans="1:15" ht="21" x14ac:dyDescent="0.35">
      <c r="A36" s="26"/>
      <c r="B36" s="1275" t="s">
        <v>488</v>
      </c>
      <c r="C36" s="7" t="s">
        <v>43</v>
      </c>
      <c r="D36" s="1140" t="s">
        <v>526</v>
      </c>
      <c r="E36" s="51" t="s">
        <v>70</v>
      </c>
      <c r="F36" s="18"/>
      <c r="G36" s="10"/>
      <c r="H36" s="10"/>
      <c r="K36" s="26"/>
    </row>
    <row r="37" spans="1:15" ht="21" x14ac:dyDescent="0.35">
      <c r="A37" s="26"/>
      <c r="B37" s="1276" t="s">
        <v>59</v>
      </c>
      <c r="C37" s="15" t="s">
        <v>43</v>
      </c>
      <c r="D37" s="1140" t="s">
        <v>527</v>
      </c>
      <c r="E37" s="53" t="s">
        <v>490</v>
      </c>
      <c r="F37" s="14"/>
      <c r="G37" s="14"/>
      <c r="H37" s="14"/>
      <c r="K37" s="26"/>
    </row>
    <row r="38" spans="1:15" x14ac:dyDescent="0.2">
      <c r="A38" s="26"/>
      <c r="K38" s="26"/>
      <c r="L38" s="26"/>
    </row>
    <row r="39" spans="1:15" x14ac:dyDescent="0.2">
      <c r="A39" s="26"/>
      <c r="K39" s="26"/>
      <c r="L39" s="26"/>
    </row>
  </sheetData>
  <sortState ref="B5:L20">
    <sortCondition descending="1" ref="J5:J20"/>
  </sortState>
  <mergeCells count="3">
    <mergeCell ref="A1:K1"/>
    <mergeCell ref="A2:K2"/>
    <mergeCell ref="A3:K3"/>
  </mergeCells>
  <pageMargins left="0.7" right="0.7" top="0.75" bottom="0.75" header="0.3" footer="0.3"/>
  <ignoredErrors>
    <ignoredError sqref="J5:K19 J25:L34" formulaRange="1"/>
    <ignoredError sqref="D21:D22 D36:D3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X36"/>
  <sheetViews>
    <sheetView zoomScaleNormal="100" workbookViewId="0">
      <selection activeCell="I4" sqref="I4"/>
    </sheetView>
  </sheetViews>
  <sheetFormatPr defaultRowHeight="12.75" x14ac:dyDescent="0.2"/>
  <cols>
    <col min="1" max="1" width="4.42578125" bestFit="1" customWidth="1"/>
    <col min="2" max="2" width="32.7109375" customWidth="1"/>
    <col min="4" max="4" width="11.140625" bestFit="1" customWidth="1"/>
    <col min="9" max="9" width="12.140625" bestFit="1" customWidth="1"/>
    <col min="11" max="11" width="12.7109375" bestFit="1" customWidth="1"/>
    <col min="12" max="12" width="11.42578125" bestFit="1" customWidth="1"/>
    <col min="13" max="13" width="3.28515625" customWidth="1"/>
  </cols>
  <sheetData>
    <row r="1" spans="1:24" ht="21" x14ac:dyDescent="0.2">
      <c r="A1" s="1318" t="s">
        <v>491</v>
      </c>
      <c r="B1" s="1318"/>
      <c r="C1" s="1318"/>
      <c r="D1" s="1318"/>
      <c r="E1" s="1318"/>
      <c r="F1" s="1318"/>
      <c r="G1" s="1318"/>
      <c r="H1" s="1318"/>
      <c r="I1" s="1318"/>
      <c r="J1" s="1318"/>
      <c r="K1" s="1318"/>
      <c r="L1" s="1240"/>
      <c r="M1" s="9"/>
      <c r="N1" s="9"/>
    </row>
    <row r="2" spans="1:24" ht="21" x14ac:dyDescent="0.2">
      <c r="A2" s="1319" t="s">
        <v>62</v>
      </c>
      <c r="B2" s="1319"/>
      <c r="C2" s="1319"/>
      <c r="D2" s="1319"/>
      <c r="E2" s="1319"/>
      <c r="F2" s="1319"/>
      <c r="G2" s="1319"/>
      <c r="H2" s="1319"/>
      <c r="I2" s="1319"/>
      <c r="J2" s="1319"/>
      <c r="K2" s="1319"/>
      <c r="L2" s="1241"/>
      <c r="M2" s="9"/>
      <c r="N2" s="9"/>
    </row>
    <row r="3" spans="1:24" ht="21.75" thickBot="1" x14ac:dyDescent="0.25">
      <c r="A3" s="1320" t="s">
        <v>528</v>
      </c>
      <c r="B3" s="1320"/>
      <c r="C3" s="1320"/>
      <c r="D3" s="1320"/>
      <c r="E3" s="1320"/>
      <c r="F3" s="1320"/>
      <c r="G3" s="1320"/>
      <c r="H3" s="1320"/>
      <c r="I3" s="1320"/>
      <c r="J3" s="1320"/>
      <c r="K3" s="1320"/>
      <c r="L3" s="1241"/>
      <c r="M3" s="9"/>
      <c r="N3" s="9"/>
      <c r="O3" s="1047" t="s">
        <v>487</v>
      </c>
      <c r="S3" s="955"/>
    </row>
    <row r="4" spans="1:24" ht="16.5" thickBot="1" x14ac:dyDescent="0.25">
      <c r="A4" s="1182" t="s">
        <v>40</v>
      </c>
      <c r="B4" s="1094" t="s">
        <v>496</v>
      </c>
      <c r="C4" s="1094" t="s">
        <v>7</v>
      </c>
      <c r="D4" s="1094" t="s">
        <v>8</v>
      </c>
      <c r="E4" s="1097" t="s">
        <v>2</v>
      </c>
      <c r="F4" s="1097" t="s">
        <v>3</v>
      </c>
      <c r="G4" s="1097" t="s">
        <v>4</v>
      </c>
      <c r="H4" s="1097" t="s">
        <v>10</v>
      </c>
      <c r="I4" s="1097" t="s">
        <v>494</v>
      </c>
      <c r="J4" s="1097" t="s">
        <v>1</v>
      </c>
      <c r="K4" s="1097" t="s">
        <v>9</v>
      </c>
      <c r="L4" s="1098" t="s">
        <v>0</v>
      </c>
      <c r="M4" s="120"/>
      <c r="N4" s="1099" t="s">
        <v>11</v>
      </c>
      <c r="O4" s="166"/>
      <c r="S4" s="955"/>
    </row>
    <row r="5" spans="1:24" ht="18" x14ac:dyDescent="0.25">
      <c r="A5" s="1073">
        <v>1</v>
      </c>
      <c r="B5" s="696" t="s">
        <v>15</v>
      </c>
      <c r="C5" s="1075">
        <v>1</v>
      </c>
      <c r="D5" s="1075">
        <v>1</v>
      </c>
      <c r="E5" s="1076">
        <v>215</v>
      </c>
      <c r="F5" s="1077">
        <v>138</v>
      </c>
      <c r="G5" s="1236">
        <v>170</v>
      </c>
      <c r="H5" s="1076">
        <v>214</v>
      </c>
      <c r="I5" s="1076"/>
      <c r="J5" s="1248">
        <f t="shared" ref="J5:J19" si="0">SUM(E5:H5)-MIN(E5:H5)</f>
        <v>599</v>
      </c>
      <c r="K5" s="1112">
        <f t="shared" ref="K5:K19" si="1">MAX(E5:H5)</f>
        <v>215</v>
      </c>
      <c r="L5" s="1173">
        <f t="shared" ref="L5:L19" si="2">ROUND(J5/3,1)</f>
        <v>199.7</v>
      </c>
      <c r="M5" s="881"/>
      <c r="N5" s="1128">
        <f t="shared" ref="N5:N19" si="3">J5/10+I5</f>
        <v>59.9</v>
      </c>
      <c r="O5" s="1133"/>
      <c r="S5" s="955"/>
      <c r="T5" s="955"/>
    </row>
    <row r="6" spans="1:24" ht="18" x14ac:dyDescent="0.25">
      <c r="A6" s="1073">
        <v>2</v>
      </c>
      <c r="B6" s="696" t="s">
        <v>17</v>
      </c>
      <c r="C6" s="1075">
        <v>5</v>
      </c>
      <c r="D6" s="1075">
        <v>2</v>
      </c>
      <c r="E6" s="1076">
        <v>194</v>
      </c>
      <c r="F6" s="1077">
        <v>214</v>
      </c>
      <c r="G6" s="1076">
        <v>189</v>
      </c>
      <c r="H6" s="1076">
        <v>180</v>
      </c>
      <c r="I6" s="1076"/>
      <c r="J6" s="1248">
        <f t="shared" si="0"/>
        <v>597</v>
      </c>
      <c r="K6" s="1112">
        <f t="shared" si="1"/>
        <v>214</v>
      </c>
      <c r="L6" s="1173">
        <f t="shared" si="2"/>
        <v>199</v>
      </c>
      <c r="M6" s="881"/>
      <c r="N6" s="1154">
        <f t="shared" si="3"/>
        <v>59.7</v>
      </c>
      <c r="O6" s="1133"/>
      <c r="R6" s="955"/>
      <c r="S6" s="955"/>
      <c r="T6" s="955"/>
    </row>
    <row r="7" spans="1:24" ht="18" x14ac:dyDescent="0.25">
      <c r="A7" s="1073">
        <v>3</v>
      </c>
      <c r="B7" s="696" t="s">
        <v>485</v>
      </c>
      <c r="C7" s="1075">
        <v>1</v>
      </c>
      <c r="D7" s="1075">
        <v>2</v>
      </c>
      <c r="E7" s="1076">
        <v>179</v>
      </c>
      <c r="F7" s="1077">
        <v>212</v>
      </c>
      <c r="G7" s="1076">
        <v>201</v>
      </c>
      <c r="H7" s="1076">
        <v>169</v>
      </c>
      <c r="I7" s="1076"/>
      <c r="J7" s="1248">
        <f t="shared" si="0"/>
        <v>592</v>
      </c>
      <c r="K7" s="1112">
        <f t="shared" si="1"/>
        <v>212</v>
      </c>
      <c r="L7" s="1173">
        <f t="shared" si="2"/>
        <v>197.3</v>
      </c>
      <c r="M7" s="881"/>
      <c r="N7" s="1154">
        <f t="shared" si="3"/>
        <v>59.2</v>
      </c>
      <c r="O7" s="1133"/>
      <c r="R7" s="955"/>
      <c r="S7" s="955"/>
      <c r="T7" s="955"/>
      <c r="U7" s="955"/>
      <c r="V7" s="955"/>
      <c r="W7" s="955"/>
    </row>
    <row r="8" spans="1:24" ht="18" x14ac:dyDescent="0.25">
      <c r="A8" s="1073">
        <v>4</v>
      </c>
      <c r="B8" s="696" t="s">
        <v>78</v>
      </c>
      <c r="C8" s="1075">
        <v>2</v>
      </c>
      <c r="D8" s="1075">
        <v>2</v>
      </c>
      <c r="E8" s="1076">
        <v>225</v>
      </c>
      <c r="F8" s="1077">
        <v>159</v>
      </c>
      <c r="G8" s="1236">
        <v>173</v>
      </c>
      <c r="H8" s="1076">
        <v>181</v>
      </c>
      <c r="I8" s="1076"/>
      <c r="J8" s="1248">
        <f t="shared" si="0"/>
        <v>579</v>
      </c>
      <c r="K8" s="1127">
        <f t="shared" si="1"/>
        <v>225</v>
      </c>
      <c r="L8" s="1173">
        <f t="shared" si="2"/>
        <v>193</v>
      </c>
      <c r="M8" s="881"/>
      <c r="N8" s="1154">
        <f t="shared" si="3"/>
        <v>57.9</v>
      </c>
      <c r="O8" s="1133"/>
      <c r="R8" s="955"/>
      <c r="U8" s="955"/>
      <c r="V8" s="955"/>
      <c r="W8" s="955"/>
    </row>
    <row r="9" spans="1:24" ht="18" x14ac:dyDescent="0.25">
      <c r="A9" s="1073">
        <v>5</v>
      </c>
      <c r="B9" s="160" t="s">
        <v>30</v>
      </c>
      <c r="C9" s="1075">
        <v>1</v>
      </c>
      <c r="D9" s="1075">
        <v>1</v>
      </c>
      <c r="E9" s="1076">
        <v>190</v>
      </c>
      <c r="F9" s="1077">
        <v>172</v>
      </c>
      <c r="G9" s="1076">
        <v>190</v>
      </c>
      <c r="H9" s="1076">
        <v>161</v>
      </c>
      <c r="I9" s="1076"/>
      <c r="J9" s="1248">
        <f t="shared" si="0"/>
        <v>552</v>
      </c>
      <c r="K9" s="1112">
        <f t="shared" si="1"/>
        <v>190</v>
      </c>
      <c r="L9" s="1173">
        <f t="shared" si="2"/>
        <v>184</v>
      </c>
      <c r="M9" s="881"/>
      <c r="N9" s="1154">
        <f t="shared" si="3"/>
        <v>55.2</v>
      </c>
      <c r="O9" s="1133"/>
      <c r="U9" s="955"/>
      <c r="V9" s="955"/>
      <c r="W9" s="955"/>
    </row>
    <row r="10" spans="1:24" ht="18" x14ac:dyDescent="0.25">
      <c r="A10" s="699">
        <v>6</v>
      </c>
      <c r="B10" s="696" t="s">
        <v>39</v>
      </c>
      <c r="C10" s="695">
        <v>1</v>
      </c>
      <c r="D10" s="695">
        <v>1</v>
      </c>
      <c r="E10" s="698">
        <v>159</v>
      </c>
      <c r="F10" s="1144">
        <v>180</v>
      </c>
      <c r="G10" s="1156">
        <v>191</v>
      </c>
      <c r="H10" s="698">
        <v>178</v>
      </c>
      <c r="I10" s="698"/>
      <c r="J10" s="1248">
        <f t="shared" si="0"/>
        <v>549</v>
      </c>
      <c r="K10" s="1112">
        <f t="shared" si="1"/>
        <v>191</v>
      </c>
      <c r="L10" s="1173">
        <f t="shared" si="2"/>
        <v>183</v>
      </c>
      <c r="M10" s="881"/>
      <c r="N10" s="1154">
        <f t="shared" si="3"/>
        <v>54.9</v>
      </c>
      <c r="O10" s="1133"/>
      <c r="U10" s="955"/>
      <c r="V10" s="955"/>
      <c r="W10" s="955"/>
    </row>
    <row r="11" spans="1:24" ht="18" x14ac:dyDescent="0.25">
      <c r="A11" s="699">
        <v>7</v>
      </c>
      <c r="B11" s="696" t="s">
        <v>48</v>
      </c>
      <c r="C11" s="695">
        <v>6</v>
      </c>
      <c r="D11" s="695">
        <v>2</v>
      </c>
      <c r="E11" s="698">
        <v>151</v>
      </c>
      <c r="F11" s="1144">
        <v>187</v>
      </c>
      <c r="G11" s="698">
        <v>166</v>
      </c>
      <c r="H11" s="698">
        <v>190</v>
      </c>
      <c r="I11" s="698"/>
      <c r="J11" s="1248">
        <f t="shared" si="0"/>
        <v>543</v>
      </c>
      <c r="K11" s="1112">
        <f t="shared" si="1"/>
        <v>190</v>
      </c>
      <c r="L11" s="1173">
        <f t="shared" si="2"/>
        <v>181</v>
      </c>
      <c r="M11" s="881"/>
      <c r="N11" s="1154">
        <f t="shared" si="3"/>
        <v>54.3</v>
      </c>
      <c r="O11" s="1133"/>
      <c r="S11" s="955"/>
      <c r="T11" s="955"/>
      <c r="U11" s="955"/>
      <c r="V11" s="955"/>
      <c r="W11" s="955"/>
    </row>
    <row r="12" spans="1:24" ht="18" x14ac:dyDescent="0.25">
      <c r="A12" s="1252">
        <v>8</v>
      </c>
      <c r="B12" s="696" t="s">
        <v>495</v>
      </c>
      <c r="C12" s="695">
        <v>4</v>
      </c>
      <c r="D12" s="695">
        <v>2</v>
      </c>
      <c r="E12" s="698">
        <v>158</v>
      </c>
      <c r="F12" s="1144">
        <v>143</v>
      </c>
      <c r="G12" s="698">
        <v>151</v>
      </c>
      <c r="H12" s="698">
        <v>207</v>
      </c>
      <c r="I12" s="698"/>
      <c r="J12" s="1253">
        <f t="shared" si="0"/>
        <v>516</v>
      </c>
      <c r="K12" s="698">
        <f t="shared" si="1"/>
        <v>207</v>
      </c>
      <c r="L12" s="1256">
        <f t="shared" si="2"/>
        <v>172</v>
      </c>
      <c r="M12" s="881"/>
      <c r="N12" s="1254">
        <f t="shared" si="3"/>
        <v>51.6</v>
      </c>
      <c r="O12" s="1133"/>
      <c r="Q12" s="955"/>
      <c r="S12" s="955"/>
      <c r="T12" s="955"/>
      <c r="U12" s="955"/>
      <c r="V12" s="955"/>
      <c r="W12" s="955"/>
    </row>
    <row r="13" spans="1:24" ht="18" x14ac:dyDescent="0.25">
      <c r="A13" s="1073">
        <v>9</v>
      </c>
      <c r="B13" s="696" t="s">
        <v>497</v>
      </c>
      <c r="C13" s="1075">
        <v>4</v>
      </c>
      <c r="D13" s="1075">
        <v>2</v>
      </c>
      <c r="E13" s="1076">
        <v>167</v>
      </c>
      <c r="F13" s="1077">
        <v>149</v>
      </c>
      <c r="G13" s="1076">
        <v>172</v>
      </c>
      <c r="H13" s="1076">
        <v>173</v>
      </c>
      <c r="I13" s="1076"/>
      <c r="J13" s="1248">
        <f t="shared" si="0"/>
        <v>512</v>
      </c>
      <c r="K13" s="1112">
        <f t="shared" si="1"/>
        <v>173</v>
      </c>
      <c r="L13" s="1173">
        <f t="shared" si="2"/>
        <v>170.7</v>
      </c>
      <c r="M13" s="881"/>
      <c r="N13" s="1154">
        <f t="shared" si="3"/>
        <v>51.2</v>
      </c>
      <c r="O13" s="1133"/>
      <c r="S13" s="955"/>
      <c r="T13" s="955"/>
      <c r="U13" s="955"/>
      <c r="V13" s="955"/>
      <c r="W13" s="955"/>
    </row>
    <row r="14" spans="1:24" ht="18" x14ac:dyDescent="0.25">
      <c r="A14" s="1073">
        <v>10</v>
      </c>
      <c r="B14" s="696" t="s">
        <v>77</v>
      </c>
      <c r="C14" s="1075">
        <v>3</v>
      </c>
      <c r="D14" s="1075">
        <v>2</v>
      </c>
      <c r="E14" s="1076">
        <v>157</v>
      </c>
      <c r="F14" s="1077">
        <v>156</v>
      </c>
      <c r="G14" s="1076">
        <v>129</v>
      </c>
      <c r="H14" s="1076">
        <v>159</v>
      </c>
      <c r="I14" s="1076"/>
      <c r="J14" s="1248">
        <f t="shared" si="0"/>
        <v>472</v>
      </c>
      <c r="K14" s="1112">
        <f t="shared" si="1"/>
        <v>159</v>
      </c>
      <c r="L14" s="1173">
        <f t="shared" si="2"/>
        <v>157.30000000000001</v>
      </c>
      <c r="M14" s="881"/>
      <c r="N14" s="1154">
        <f t="shared" si="3"/>
        <v>47.2</v>
      </c>
      <c r="O14" s="1133"/>
      <c r="S14" s="955"/>
    </row>
    <row r="15" spans="1:24" ht="18" x14ac:dyDescent="0.25">
      <c r="A15" s="1073">
        <v>11</v>
      </c>
      <c r="B15" s="160" t="s">
        <v>106</v>
      </c>
      <c r="C15" s="1075">
        <v>1</v>
      </c>
      <c r="D15" s="1075">
        <v>2</v>
      </c>
      <c r="E15" s="1076">
        <v>104</v>
      </c>
      <c r="F15" s="1077">
        <v>193</v>
      </c>
      <c r="G15" s="1076">
        <v>130</v>
      </c>
      <c r="H15" s="1076">
        <v>131</v>
      </c>
      <c r="I15" s="1076"/>
      <c r="J15" s="1248">
        <f t="shared" si="0"/>
        <v>454</v>
      </c>
      <c r="K15" s="1112">
        <f t="shared" si="1"/>
        <v>193</v>
      </c>
      <c r="L15" s="1173">
        <f t="shared" si="2"/>
        <v>151.30000000000001</v>
      </c>
      <c r="M15" s="881"/>
      <c r="N15" s="1154">
        <f t="shared" si="3"/>
        <v>45.4</v>
      </c>
      <c r="O15" s="1133"/>
      <c r="S15" s="955"/>
    </row>
    <row r="16" spans="1:24" ht="18" x14ac:dyDescent="0.25">
      <c r="A16" s="1073">
        <v>12</v>
      </c>
      <c r="B16" s="696" t="s">
        <v>148</v>
      </c>
      <c r="C16" s="1075">
        <v>2</v>
      </c>
      <c r="D16" s="1075">
        <v>2</v>
      </c>
      <c r="E16" s="1076">
        <v>138</v>
      </c>
      <c r="F16" s="1077">
        <v>135</v>
      </c>
      <c r="G16" s="1076">
        <v>153</v>
      </c>
      <c r="H16" s="1076">
        <v>159</v>
      </c>
      <c r="I16" s="1076"/>
      <c r="J16" s="1248">
        <f t="shared" si="0"/>
        <v>450</v>
      </c>
      <c r="K16" s="1112">
        <f t="shared" si="1"/>
        <v>159</v>
      </c>
      <c r="L16" s="1173">
        <f t="shared" si="2"/>
        <v>150</v>
      </c>
      <c r="M16" s="881"/>
      <c r="N16" s="1154">
        <f t="shared" si="3"/>
        <v>45</v>
      </c>
      <c r="O16" s="1133"/>
      <c r="S16" s="955"/>
      <c r="V16" s="955"/>
      <c r="W16" s="955"/>
      <c r="X16" s="955"/>
    </row>
    <row r="17" spans="1:24" ht="18" x14ac:dyDescent="0.25">
      <c r="A17" s="1073">
        <v>13</v>
      </c>
      <c r="B17" s="1074" t="s">
        <v>208</v>
      </c>
      <c r="C17" s="1075">
        <v>2</v>
      </c>
      <c r="D17" s="1075">
        <v>1</v>
      </c>
      <c r="E17" s="1076">
        <v>127</v>
      </c>
      <c r="F17" s="1077">
        <v>147</v>
      </c>
      <c r="G17" s="1236">
        <v>161</v>
      </c>
      <c r="H17" s="1076">
        <v>139</v>
      </c>
      <c r="I17" s="1076"/>
      <c r="J17" s="1250">
        <f t="shared" si="0"/>
        <v>447</v>
      </c>
      <c r="K17" s="1251">
        <f t="shared" si="1"/>
        <v>161</v>
      </c>
      <c r="L17" s="1129">
        <f t="shared" si="2"/>
        <v>149</v>
      </c>
      <c r="M17" s="881"/>
      <c r="N17" s="1154">
        <f t="shared" si="3"/>
        <v>44.7</v>
      </c>
      <c r="O17" s="1133"/>
      <c r="Q17" s="1255"/>
      <c r="S17" s="955"/>
      <c r="V17" s="955"/>
      <c r="W17" s="955"/>
      <c r="X17" s="955"/>
    </row>
    <row r="18" spans="1:24" ht="18" x14ac:dyDescent="0.25">
      <c r="A18" s="1073">
        <v>14</v>
      </c>
      <c r="B18" s="1245" t="s">
        <v>149</v>
      </c>
      <c r="C18" s="1075">
        <v>6</v>
      </c>
      <c r="D18" s="1075">
        <v>1</v>
      </c>
      <c r="E18" s="1076">
        <v>146</v>
      </c>
      <c r="F18" s="1077">
        <v>160</v>
      </c>
      <c r="G18" s="1076">
        <v>137</v>
      </c>
      <c r="H18" s="1076">
        <v>129</v>
      </c>
      <c r="I18" s="1076"/>
      <c r="J18" s="1248">
        <f t="shared" si="0"/>
        <v>443</v>
      </c>
      <c r="K18" s="1112">
        <f t="shared" si="1"/>
        <v>160</v>
      </c>
      <c r="L18" s="1173">
        <f t="shared" si="2"/>
        <v>147.69999999999999</v>
      </c>
      <c r="M18" s="881"/>
      <c r="N18" s="1154">
        <f t="shared" si="3"/>
        <v>44.3</v>
      </c>
      <c r="O18" s="1133"/>
      <c r="S18" s="955"/>
      <c r="V18" s="955"/>
      <c r="W18" s="955"/>
      <c r="X18" s="955"/>
    </row>
    <row r="19" spans="1:24" ht="18.75" thickBot="1" x14ac:dyDescent="0.3">
      <c r="A19" s="694">
        <v>15</v>
      </c>
      <c r="B19" s="693" t="s">
        <v>134</v>
      </c>
      <c r="C19" s="692">
        <v>4</v>
      </c>
      <c r="D19" s="692">
        <v>1</v>
      </c>
      <c r="E19" s="691">
        <v>95</v>
      </c>
      <c r="F19" s="1125">
        <v>118</v>
      </c>
      <c r="G19" s="691">
        <v>145</v>
      </c>
      <c r="H19" s="691">
        <v>151</v>
      </c>
      <c r="I19" s="691"/>
      <c r="J19" s="1249">
        <f t="shared" si="0"/>
        <v>414</v>
      </c>
      <c r="K19" s="1113">
        <f t="shared" si="1"/>
        <v>151</v>
      </c>
      <c r="L19" s="1246">
        <f t="shared" si="2"/>
        <v>138</v>
      </c>
      <c r="M19" s="881"/>
      <c r="N19" s="1155">
        <f t="shared" si="3"/>
        <v>41.4</v>
      </c>
      <c r="O19" s="1133"/>
      <c r="S19" s="955"/>
      <c r="V19" s="955"/>
      <c r="W19" s="955"/>
      <c r="X19" s="955"/>
    </row>
    <row r="20" spans="1:24" ht="18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9"/>
      <c r="N20" s="27"/>
      <c r="O20" s="1136"/>
      <c r="S20" s="955"/>
      <c r="V20" s="955"/>
      <c r="W20" s="955"/>
      <c r="X20" s="955"/>
    </row>
    <row r="21" spans="1:24" ht="21" x14ac:dyDescent="0.35">
      <c r="A21" s="880"/>
      <c r="B21" s="1273" t="s">
        <v>15</v>
      </c>
      <c r="C21" s="7" t="s">
        <v>43</v>
      </c>
      <c r="D21" s="1140" t="s">
        <v>529</v>
      </c>
      <c r="E21" s="17" t="s">
        <v>70</v>
      </c>
      <c r="F21" s="18"/>
      <c r="G21" s="10"/>
      <c r="H21" s="10"/>
      <c r="I21" s="10"/>
      <c r="J21" s="7"/>
      <c r="K21" s="29"/>
      <c r="L21" s="1"/>
      <c r="M21" s="9"/>
      <c r="N21" s="1"/>
      <c r="O21" s="1149"/>
      <c r="V21" s="955"/>
      <c r="W21" s="955"/>
      <c r="X21" s="955"/>
    </row>
    <row r="22" spans="1:24" ht="21" x14ac:dyDescent="0.35">
      <c r="A22" s="1059"/>
      <c r="B22" s="1274" t="s">
        <v>78</v>
      </c>
      <c r="C22" s="15" t="s">
        <v>43</v>
      </c>
      <c r="D22" s="1140" t="s">
        <v>530</v>
      </c>
      <c r="E22" s="11" t="s">
        <v>490</v>
      </c>
      <c r="F22" s="14"/>
      <c r="G22" s="14"/>
      <c r="H22" s="14"/>
      <c r="I22" s="14"/>
      <c r="J22" s="15"/>
      <c r="K22" s="30"/>
      <c r="L22" s="12"/>
      <c r="M22" s="9"/>
      <c r="N22" s="12"/>
      <c r="O22" s="1150"/>
      <c r="Q22" s="955"/>
      <c r="V22" s="955"/>
      <c r="W22" s="955"/>
      <c r="X22" s="955"/>
    </row>
    <row r="23" spans="1:24" ht="18.75" thickBot="1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9"/>
      <c r="N23" s="27"/>
      <c r="O23" s="1136"/>
      <c r="Q23" s="955"/>
    </row>
    <row r="24" spans="1:24" ht="16.5" thickBot="1" x14ac:dyDescent="0.25">
      <c r="A24" s="1182" t="s">
        <v>40</v>
      </c>
      <c r="B24" s="1094" t="s">
        <v>496</v>
      </c>
      <c r="C24" s="1094" t="s">
        <v>7</v>
      </c>
      <c r="D24" s="1094" t="s">
        <v>8</v>
      </c>
      <c r="E24" s="1097" t="s">
        <v>2</v>
      </c>
      <c r="F24" s="1097" t="s">
        <v>3</v>
      </c>
      <c r="G24" s="1097" t="s">
        <v>4</v>
      </c>
      <c r="H24" s="1097" t="s">
        <v>10</v>
      </c>
      <c r="I24" s="1097" t="s">
        <v>494</v>
      </c>
      <c r="J24" s="1097" t="s">
        <v>1</v>
      </c>
      <c r="K24" s="1097" t="s">
        <v>9</v>
      </c>
      <c r="L24" s="1098" t="s">
        <v>0</v>
      </c>
      <c r="M24" s="120"/>
      <c r="N24" s="1099" t="s">
        <v>11</v>
      </c>
      <c r="O24" s="1151"/>
    </row>
    <row r="25" spans="1:24" ht="18" x14ac:dyDescent="0.25">
      <c r="A25" s="1088">
        <v>1</v>
      </c>
      <c r="B25" s="1089" t="s">
        <v>14</v>
      </c>
      <c r="C25" s="1090">
        <v>4</v>
      </c>
      <c r="D25" s="1090">
        <v>1</v>
      </c>
      <c r="E25" s="1091">
        <v>180</v>
      </c>
      <c r="F25" s="1091">
        <v>193</v>
      </c>
      <c r="G25" s="1091">
        <v>161</v>
      </c>
      <c r="H25" s="1091">
        <v>187</v>
      </c>
      <c r="I25" s="1091"/>
      <c r="J25" s="1106">
        <f t="shared" ref="J25:J30" si="4">SUM(E25:H25)+24-MIN(E25:H25)</f>
        <v>584</v>
      </c>
      <c r="K25" s="1092">
        <f t="shared" ref="K25:K30" si="5">MAX(E25:H25)</f>
        <v>193</v>
      </c>
      <c r="L25" s="1164">
        <f t="shared" ref="L25:L30" si="6">(SUM(E25:H25)-MIN(E25:H25))/3</f>
        <v>186.66666666666666</v>
      </c>
      <c r="M25" s="881"/>
      <c r="N25" s="1132">
        <f t="shared" ref="N25:N30" si="7">J25/10+I25</f>
        <v>58.4</v>
      </c>
      <c r="O25" s="1136"/>
    </row>
    <row r="26" spans="1:24" ht="18" x14ac:dyDescent="0.25">
      <c r="A26" s="1088">
        <v>2</v>
      </c>
      <c r="B26" s="1089" t="s">
        <v>55</v>
      </c>
      <c r="C26" s="1090">
        <v>2</v>
      </c>
      <c r="D26" s="1090">
        <v>1</v>
      </c>
      <c r="E26" s="1091">
        <v>164</v>
      </c>
      <c r="F26" s="1091">
        <v>214</v>
      </c>
      <c r="G26" s="1091">
        <v>178</v>
      </c>
      <c r="H26" s="1091">
        <v>155</v>
      </c>
      <c r="I26" s="1091"/>
      <c r="J26" s="1106">
        <f t="shared" si="4"/>
        <v>580</v>
      </c>
      <c r="K26" s="1158">
        <f t="shared" si="5"/>
        <v>214</v>
      </c>
      <c r="L26" s="1164">
        <f t="shared" si="6"/>
        <v>185.33333333333334</v>
      </c>
      <c r="M26" s="881"/>
      <c r="N26" s="1244">
        <f t="shared" si="7"/>
        <v>58</v>
      </c>
      <c r="O26" s="1136"/>
    </row>
    <row r="27" spans="1:24" ht="18" x14ac:dyDescent="0.25">
      <c r="A27" s="1088">
        <v>3</v>
      </c>
      <c r="B27" s="1089" t="s">
        <v>12</v>
      </c>
      <c r="C27" s="1090">
        <v>3</v>
      </c>
      <c r="D27" s="1090">
        <v>2</v>
      </c>
      <c r="E27" s="1091">
        <v>176</v>
      </c>
      <c r="F27" s="1091">
        <v>149</v>
      </c>
      <c r="G27" s="1091">
        <v>175</v>
      </c>
      <c r="H27" s="1091">
        <v>188</v>
      </c>
      <c r="I27" s="1091"/>
      <c r="J27" s="1106">
        <f t="shared" si="4"/>
        <v>563</v>
      </c>
      <c r="K27" s="1092">
        <f t="shared" si="5"/>
        <v>188</v>
      </c>
      <c r="L27" s="1164">
        <f t="shared" si="6"/>
        <v>179.66666666666666</v>
      </c>
      <c r="M27" s="881"/>
      <c r="N27" s="1244">
        <f t="shared" si="7"/>
        <v>56.3</v>
      </c>
      <c r="O27" s="1136"/>
    </row>
    <row r="28" spans="1:24" ht="18" x14ac:dyDescent="0.25">
      <c r="A28" s="1088">
        <v>4</v>
      </c>
      <c r="B28" s="1089" t="s">
        <v>13</v>
      </c>
      <c r="C28" s="1090">
        <v>3</v>
      </c>
      <c r="D28" s="1090">
        <v>1</v>
      </c>
      <c r="E28" s="1091">
        <v>180</v>
      </c>
      <c r="F28" s="1091">
        <v>150</v>
      </c>
      <c r="G28" s="1091">
        <v>154</v>
      </c>
      <c r="H28" s="1091">
        <v>123</v>
      </c>
      <c r="I28" s="1091"/>
      <c r="J28" s="1106">
        <f t="shared" si="4"/>
        <v>508</v>
      </c>
      <c r="K28" s="1092">
        <f t="shared" si="5"/>
        <v>180</v>
      </c>
      <c r="L28" s="1164">
        <f t="shared" si="6"/>
        <v>161.33333333333334</v>
      </c>
      <c r="M28" s="881"/>
      <c r="N28" s="1244">
        <f t="shared" si="7"/>
        <v>50.8</v>
      </c>
      <c r="O28" s="1136"/>
    </row>
    <row r="29" spans="1:24" ht="18" x14ac:dyDescent="0.25">
      <c r="A29" s="1088">
        <v>5</v>
      </c>
      <c r="B29" s="1054" t="s">
        <v>150</v>
      </c>
      <c r="C29" s="1090">
        <v>5</v>
      </c>
      <c r="D29" s="1090">
        <v>1</v>
      </c>
      <c r="E29" s="1237">
        <v>175</v>
      </c>
      <c r="F29" s="1091">
        <v>110</v>
      </c>
      <c r="G29" s="1091">
        <v>148</v>
      </c>
      <c r="H29" s="1091">
        <v>160</v>
      </c>
      <c r="I29" s="1091"/>
      <c r="J29" s="1106">
        <f t="shared" si="4"/>
        <v>507</v>
      </c>
      <c r="K29" s="1092">
        <f t="shared" si="5"/>
        <v>175</v>
      </c>
      <c r="L29" s="1164">
        <f t="shared" si="6"/>
        <v>161</v>
      </c>
      <c r="M29" s="881"/>
      <c r="N29" s="1244">
        <f t="shared" si="7"/>
        <v>50.7</v>
      </c>
      <c r="O29" s="1136"/>
    </row>
    <row r="30" spans="1:24" ht="18.75" thickBot="1" x14ac:dyDescent="0.3">
      <c r="A30" s="1066">
        <v>6</v>
      </c>
      <c r="B30" s="1067" t="s">
        <v>488</v>
      </c>
      <c r="C30" s="1068">
        <v>3</v>
      </c>
      <c r="D30" s="1068">
        <v>1</v>
      </c>
      <c r="E30" s="1069">
        <v>135</v>
      </c>
      <c r="F30" s="1069">
        <v>157</v>
      </c>
      <c r="G30" s="1069">
        <v>162</v>
      </c>
      <c r="H30" s="1069">
        <v>128</v>
      </c>
      <c r="I30" s="1069"/>
      <c r="J30" s="1108">
        <f t="shared" si="4"/>
        <v>478</v>
      </c>
      <c r="K30" s="1100">
        <f t="shared" si="5"/>
        <v>162</v>
      </c>
      <c r="L30" s="1172">
        <f t="shared" si="6"/>
        <v>151.33333333333334</v>
      </c>
      <c r="M30" s="881"/>
      <c r="N30" s="1247">
        <f t="shared" si="7"/>
        <v>47.8</v>
      </c>
      <c r="O30" s="1136"/>
    </row>
    <row r="31" spans="1:24" x14ac:dyDescent="0.2">
      <c r="A31" s="26"/>
      <c r="K31" s="26"/>
      <c r="L31" s="26"/>
      <c r="M31" s="9"/>
    </row>
    <row r="32" spans="1:24" ht="21" x14ac:dyDescent="0.35">
      <c r="A32" s="26"/>
      <c r="B32" s="1275" t="s">
        <v>14</v>
      </c>
      <c r="C32" s="7" t="s">
        <v>43</v>
      </c>
      <c r="D32" s="1140" t="s">
        <v>531</v>
      </c>
      <c r="E32" s="51" t="s">
        <v>70</v>
      </c>
      <c r="F32" s="18"/>
      <c r="G32" s="10"/>
      <c r="H32" s="10"/>
      <c r="K32" s="26"/>
    </row>
    <row r="33" spans="1:12" ht="21" x14ac:dyDescent="0.35">
      <c r="A33" s="26"/>
      <c r="B33" s="1276" t="s">
        <v>55</v>
      </c>
      <c r="C33" s="15" t="s">
        <v>43</v>
      </c>
      <c r="D33" s="1140" t="s">
        <v>532</v>
      </c>
      <c r="E33" s="53" t="s">
        <v>490</v>
      </c>
      <c r="F33" s="14"/>
      <c r="G33" s="14"/>
      <c r="H33" s="14"/>
      <c r="K33" s="26"/>
    </row>
    <row r="34" spans="1:12" x14ac:dyDescent="0.2">
      <c r="A34" s="26"/>
      <c r="K34" s="26"/>
      <c r="L34" s="26"/>
    </row>
    <row r="35" spans="1:12" x14ac:dyDescent="0.2">
      <c r="A35" s="26"/>
      <c r="K35" s="26"/>
      <c r="L35" s="26"/>
    </row>
    <row r="36" spans="1:12" x14ac:dyDescent="0.2">
      <c r="C36" s="955"/>
    </row>
  </sheetData>
  <sortState ref="J6:L20">
    <sortCondition descending="1" ref="J6:J20"/>
  </sortState>
  <mergeCells count="3">
    <mergeCell ref="A1:K1"/>
    <mergeCell ref="A2:K2"/>
    <mergeCell ref="A3:K3"/>
  </mergeCells>
  <pageMargins left="0.7" right="0.7" top="0.75" bottom="0.75" header="0.3" footer="0.3"/>
  <pageSetup paperSize="9" orientation="portrait" horizontalDpi="0" verticalDpi="0" r:id="rId1"/>
  <ignoredErrors>
    <ignoredError sqref="J5:K19 J25:L30" formulaRange="1"/>
    <ignoredError sqref="D33 D2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X38"/>
  <sheetViews>
    <sheetView workbookViewId="0">
      <selection activeCell="H45" sqref="H45"/>
    </sheetView>
  </sheetViews>
  <sheetFormatPr defaultRowHeight="12.75" x14ac:dyDescent="0.2"/>
  <cols>
    <col min="1" max="1" width="4.42578125" bestFit="1" customWidth="1"/>
    <col min="2" max="2" width="32.7109375" customWidth="1"/>
    <col min="4" max="4" width="11.140625" bestFit="1" customWidth="1"/>
    <col min="6" max="6" width="10.7109375" bestFit="1" customWidth="1"/>
    <col min="9" max="9" width="12.140625" customWidth="1"/>
    <col min="11" max="11" width="12.7109375" bestFit="1" customWidth="1"/>
    <col min="12" max="12" width="11.42578125" bestFit="1" customWidth="1"/>
    <col min="13" max="13" width="3.28515625" customWidth="1"/>
  </cols>
  <sheetData>
    <row r="1" spans="1:23" ht="21" x14ac:dyDescent="0.2">
      <c r="A1" s="1318" t="s">
        <v>491</v>
      </c>
      <c r="B1" s="1318"/>
      <c r="C1" s="1318"/>
      <c r="D1" s="1318"/>
      <c r="E1" s="1318"/>
      <c r="F1" s="1318"/>
      <c r="G1" s="1318"/>
      <c r="H1" s="1318"/>
      <c r="I1" s="1318"/>
      <c r="J1" s="1318"/>
      <c r="K1" s="1318"/>
      <c r="L1" s="1257"/>
      <c r="M1" s="9"/>
      <c r="N1" s="9"/>
    </row>
    <row r="2" spans="1:23" ht="21" x14ac:dyDescent="0.2">
      <c r="A2" s="1319" t="s">
        <v>62</v>
      </c>
      <c r="B2" s="1319"/>
      <c r="C2" s="1319"/>
      <c r="D2" s="1319"/>
      <c r="E2" s="1319"/>
      <c r="F2" s="1319"/>
      <c r="G2" s="1319"/>
      <c r="H2" s="1319"/>
      <c r="I2" s="1319"/>
      <c r="J2" s="1319"/>
      <c r="K2" s="1319"/>
      <c r="L2" s="1258"/>
      <c r="M2" s="9"/>
      <c r="N2" s="9"/>
    </row>
    <row r="3" spans="1:23" ht="21.75" thickBot="1" x14ac:dyDescent="0.25">
      <c r="A3" s="1320" t="s">
        <v>533</v>
      </c>
      <c r="B3" s="1320"/>
      <c r="C3" s="1320"/>
      <c r="D3" s="1320"/>
      <c r="E3" s="1320"/>
      <c r="F3" s="1320"/>
      <c r="G3" s="1320"/>
      <c r="H3" s="1320"/>
      <c r="I3" s="1320"/>
      <c r="J3" s="1320"/>
      <c r="K3" s="1320"/>
      <c r="L3" s="1258"/>
      <c r="M3" s="9"/>
      <c r="N3" s="9"/>
      <c r="O3" s="1047" t="s">
        <v>487</v>
      </c>
      <c r="S3" s="955"/>
    </row>
    <row r="4" spans="1:23" ht="16.5" thickBot="1" x14ac:dyDescent="0.25">
      <c r="A4" s="1182" t="s">
        <v>40</v>
      </c>
      <c r="B4" s="1094" t="s">
        <v>496</v>
      </c>
      <c r="C4" s="1094" t="s">
        <v>7</v>
      </c>
      <c r="D4" s="1094" t="s">
        <v>8</v>
      </c>
      <c r="E4" s="1097" t="s">
        <v>2</v>
      </c>
      <c r="F4" s="1097" t="s">
        <v>3</v>
      </c>
      <c r="G4" s="1097" t="s">
        <v>4</v>
      </c>
      <c r="H4" s="1097" t="s">
        <v>10</v>
      </c>
      <c r="I4" s="1097" t="s">
        <v>494</v>
      </c>
      <c r="J4" s="1097" t="s">
        <v>1</v>
      </c>
      <c r="K4" s="1097" t="s">
        <v>9</v>
      </c>
      <c r="L4" s="1098" t="s">
        <v>0</v>
      </c>
      <c r="M4" s="120"/>
      <c r="N4" s="1099" t="s">
        <v>11</v>
      </c>
      <c r="O4" s="166"/>
      <c r="S4" s="955"/>
    </row>
    <row r="5" spans="1:23" ht="18" x14ac:dyDescent="0.25">
      <c r="A5" s="1073">
        <v>1</v>
      </c>
      <c r="B5" s="696" t="s">
        <v>39</v>
      </c>
      <c r="C5" s="1075">
        <v>1</v>
      </c>
      <c r="D5" s="1075">
        <v>1</v>
      </c>
      <c r="E5" s="1076">
        <v>197</v>
      </c>
      <c r="F5" s="1077">
        <v>193</v>
      </c>
      <c r="G5" s="1236">
        <v>193</v>
      </c>
      <c r="H5" s="1076">
        <v>180</v>
      </c>
      <c r="I5" s="1272"/>
      <c r="J5" s="1248">
        <f t="shared" ref="J5:J18" si="0">SUM(E5:H5)-MIN(E5:H5)</f>
        <v>583</v>
      </c>
      <c r="K5" s="1112">
        <f t="shared" ref="K5:K18" si="1">MAX(E5:H5)</f>
        <v>197</v>
      </c>
      <c r="L5" s="1173">
        <f t="shared" ref="L5:L18" si="2">ROUND(J5/3,1)</f>
        <v>194.3</v>
      </c>
      <c r="M5" s="881"/>
      <c r="N5" s="1128">
        <f t="shared" ref="N5:N18" si="3">J5/10+I5</f>
        <v>58.3</v>
      </c>
      <c r="O5" s="1133"/>
      <c r="S5" s="955"/>
      <c r="T5" s="955"/>
    </row>
    <row r="6" spans="1:23" ht="18" x14ac:dyDescent="0.25">
      <c r="A6" s="1073">
        <v>2</v>
      </c>
      <c r="B6" s="1245" t="s">
        <v>18</v>
      </c>
      <c r="C6" s="1075">
        <v>2</v>
      </c>
      <c r="D6" s="1075">
        <v>2</v>
      </c>
      <c r="E6" s="1076">
        <v>217</v>
      </c>
      <c r="F6" s="1077">
        <v>187</v>
      </c>
      <c r="G6" s="1076">
        <v>175</v>
      </c>
      <c r="H6" s="1076">
        <v>148</v>
      </c>
      <c r="I6" s="1272"/>
      <c r="J6" s="1248">
        <f t="shared" si="0"/>
        <v>579</v>
      </c>
      <c r="K6" s="1112">
        <f t="shared" si="1"/>
        <v>217</v>
      </c>
      <c r="L6" s="1173">
        <f t="shared" si="2"/>
        <v>193</v>
      </c>
      <c r="M6" s="881"/>
      <c r="N6" s="1154">
        <f t="shared" si="3"/>
        <v>57.9</v>
      </c>
      <c r="O6" s="1133"/>
      <c r="S6" s="955"/>
      <c r="T6" s="955"/>
    </row>
    <row r="7" spans="1:23" ht="18" x14ac:dyDescent="0.25">
      <c r="A7" s="1073">
        <v>3</v>
      </c>
      <c r="B7" s="696" t="s">
        <v>15</v>
      </c>
      <c r="C7" s="1075">
        <v>2</v>
      </c>
      <c r="D7" s="1075">
        <v>1</v>
      </c>
      <c r="E7" s="1076">
        <v>186</v>
      </c>
      <c r="F7" s="1077">
        <v>204</v>
      </c>
      <c r="G7" s="1076">
        <v>170</v>
      </c>
      <c r="H7" s="1076">
        <v>178</v>
      </c>
      <c r="I7" s="1272"/>
      <c r="J7" s="1248">
        <f t="shared" si="0"/>
        <v>568</v>
      </c>
      <c r="K7" s="1112">
        <f t="shared" si="1"/>
        <v>204</v>
      </c>
      <c r="L7" s="1173">
        <f t="shared" si="2"/>
        <v>189.3</v>
      </c>
      <c r="M7" s="881"/>
      <c r="N7" s="1154">
        <f t="shared" si="3"/>
        <v>56.8</v>
      </c>
      <c r="O7" s="1133"/>
      <c r="R7" s="955"/>
      <c r="S7" s="955"/>
      <c r="T7" s="955"/>
    </row>
    <row r="8" spans="1:23" ht="18" x14ac:dyDescent="0.25">
      <c r="A8" s="1073">
        <v>4</v>
      </c>
      <c r="B8" s="696" t="s">
        <v>50</v>
      </c>
      <c r="C8" s="1075">
        <v>1</v>
      </c>
      <c r="D8" s="1075">
        <v>1</v>
      </c>
      <c r="E8" s="1076">
        <v>181</v>
      </c>
      <c r="F8" s="1077">
        <v>205</v>
      </c>
      <c r="G8" s="1076">
        <v>163</v>
      </c>
      <c r="H8" s="1076">
        <v>172</v>
      </c>
      <c r="I8" s="1272"/>
      <c r="J8" s="1248">
        <f t="shared" si="0"/>
        <v>558</v>
      </c>
      <c r="K8" s="1112">
        <f t="shared" si="1"/>
        <v>205</v>
      </c>
      <c r="L8" s="1173">
        <f t="shared" si="2"/>
        <v>186</v>
      </c>
      <c r="M8" s="881"/>
      <c r="N8" s="1154">
        <f t="shared" si="3"/>
        <v>55.8</v>
      </c>
      <c r="O8" s="1133"/>
      <c r="R8" s="955"/>
      <c r="S8" s="955"/>
      <c r="T8" s="955"/>
      <c r="U8" s="955"/>
      <c r="V8" s="955"/>
      <c r="W8" s="955"/>
    </row>
    <row r="9" spans="1:23" ht="18" x14ac:dyDescent="0.25">
      <c r="A9" s="1073">
        <v>5</v>
      </c>
      <c r="B9" s="696" t="s">
        <v>78</v>
      </c>
      <c r="C9" s="1075">
        <v>4</v>
      </c>
      <c r="D9" s="1075">
        <v>1</v>
      </c>
      <c r="E9" s="1076">
        <v>168</v>
      </c>
      <c r="F9" s="1077">
        <v>177</v>
      </c>
      <c r="G9" s="1076">
        <v>183</v>
      </c>
      <c r="H9" s="1076">
        <v>130</v>
      </c>
      <c r="I9" s="1272"/>
      <c r="J9" s="1248">
        <f t="shared" si="0"/>
        <v>528</v>
      </c>
      <c r="K9" s="1112">
        <f t="shared" si="1"/>
        <v>183</v>
      </c>
      <c r="L9" s="1173">
        <f t="shared" si="2"/>
        <v>176</v>
      </c>
      <c r="M9" s="881"/>
      <c r="N9" s="1154">
        <f t="shared" si="3"/>
        <v>52.8</v>
      </c>
      <c r="O9" s="1133"/>
      <c r="R9" s="955"/>
      <c r="U9" s="955"/>
      <c r="V9" s="955"/>
      <c r="W9" s="955"/>
    </row>
    <row r="10" spans="1:23" ht="18" x14ac:dyDescent="0.25">
      <c r="A10" s="1073">
        <v>6</v>
      </c>
      <c r="B10" s="160" t="s">
        <v>56</v>
      </c>
      <c r="C10" s="1075">
        <v>3</v>
      </c>
      <c r="D10" s="1075">
        <v>2</v>
      </c>
      <c r="E10" s="1076">
        <v>144</v>
      </c>
      <c r="F10" s="1077">
        <v>125</v>
      </c>
      <c r="G10" s="1076">
        <v>190</v>
      </c>
      <c r="H10" s="1076">
        <v>189</v>
      </c>
      <c r="I10" s="1272"/>
      <c r="J10" s="1248">
        <f t="shared" si="0"/>
        <v>523</v>
      </c>
      <c r="K10" s="1112">
        <f t="shared" si="1"/>
        <v>190</v>
      </c>
      <c r="L10" s="1173">
        <f t="shared" si="2"/>
        <v>174.3</v>
      </c>
      <c r="M10" s="881"/>
      <c r="N10" s="1154">
        <f t="shared" si="3"/>
        <v>52.3</v>
      </c>
      <c r="O10" s="1133"/>
      <c r="U10" s="955"/>
      <c r="V10" s="955"/>
      <c r="W10" s="955"/>
    </row>
    <row r="11" spans="1:23" ht="18" x14ac:dyDescent="0.25">
      <c r="A11" s="699">
        <v>7</v>
      </c>
      <c r="B11" s="696" t="s">
        <v>77</v>
      </c>
      <c r="C11" s="695">
        <v>4</v>
      </c>
      <c r="D11" s="695">
        <v>1</v>
      </c>
      <c r="E11" s="698">
        <v>139</v>
      </c>
      <c r="F11" s="1144">
        <v>158</v>
      </c>
      <c r="G11" s="698">
        <v>224</v>
      </c>
      <c r="H11" s="698">
        <v>127</v>
      </c>
      <c r="I11" s="1272"/>
      <c r="J11" s="1248">
        <f t="shared" si="0"/>
        <v>521</v>
      </c>
      <c r="K11" s="1127">
        <f t="shared" si="1"/>
        <v>224</v>
      </c>
      <c r="L11" s="1173">
        <f t="shared" si="2"/>
        <v>173.7</v>
      </c>
      <c r="M11" s="881"/>
      <c r="N11" s="1154">
        <f t="shared" si="3"/>
        <v>52.1</v>
      </c>
      <c r="O11" s="1133"/>
      <c r="U11" s="955"/>
      <c r="V11" s="955"/>
      <c r="W11" s="955"/>
    </row>
    <row r="12" spans="1:23" ht="18" x14ac:dyDescent="0.25">
      <c r="A12" s="699">
        <v>8</v>
      </c>
      <c r="B12" s="1074" t="s">
        <v>497</v>
      </c>
      <c r="C12" s="695">
        <v>5</v>
      </c>
      <c r="D12" s="695">
        <v>2</v>
      </c>
      <c r="E12" s="698">
        <v>168</v>
      </c>
      <c r="F12" s="1144">
        <v>160</v>
      </c>
      <c r="G12" s="1156">
        <v>166</v>
      </c>
      <c r="H12" s="698">
        <v>178</v>
      </c>
      <c r="I12" s="1272"/>
      <c r="J12" s="1248">
        <f t="shared" si="0"/>
        <v>512</v>
      </c>
      <c r="K12" s="1112">
        <f t="shared" si="1"/>
        <v>178</v>
      </c>
      <c r="L12" s="1173">
        <f t="shared" si="2"/>
        <v>170.7</v>
      </c>
      <c r="M12" s="881"/>
      <c r="N12" s="1154">
        <f t="shared" si="3"/>
        <v>51.2</v>
      </c>
      <c r="O12" s="1133"/>
      <c r="S12" s="955"/>
      <c r="T12" s="955"/>
      <c r="U12" s="955"/>
      <c r="V12" s="955"/>
      <c r="W12" s="955"/>
    </row>
    <row r="13" spans="1:23" ht="18" x14ac:dyDescent="0.25">
      <c r="A13" s="1252">
        <v>9</v>
      </c>
      <c r="B13" s="696" t="s">
        <v>485</v>
      </c>
      <c r="C13" s="695">
        <v>3</v>
      </c>
      <c r="D13" s="695">
        <v>1</v>
      </c>
      <c r="E13" s="698">
        <v>179</v>
      </c>
      <c r="F13" s="1144">
        <v>158</v>
      </c>
      <c r="G13" s="698">
        <v>153</v>
      </c>
      <c r="H13" s="698">
        <v>167</v>
      </c>
      <c r="I13" s="1272"/>
      <c r="J13" s="1248">
        <f t="shared" si="0"/>
        <v>504</v>
      </c>
      <c r="K13" s="1112">
        <f t="shared" si="1"/>
        <v>179</v>
      </c>
      <c r="L13" s="1256">
        <f t="shared" si="2"/>
        <v>168</v>
      </c>
      <c r="M13" s="881"/>
      <c r="N13" s="1154">
        <f t="shared" si="3"/>
        <v>50.4</v>
      </c>
      <c r="O13" s="1133"/>
      <c r="Q13" s="955"/>
      <c r="S13" s="955"/>
      <c r="T13" s="955"/>
      <c r="U13" s="955"/>
      <c r="V13" s="955"/>
      <c r="W13" s="955"/>
    </row>
    <row r="14" spans="1:23" ht="18" x14ac:dyDescent="0.25">
      <c r="A14" s="1073">
        <v>10</v>
      </c>
      <c r="B14" s="696" t="s">
        <v>106</v>
      </c>
      <c r="C14" s="1075">
        <v>1</v>
      </c>
      <c r="D14" s="1075">
        <v>1</v>
      </c>
      <c r="E14" s="1076">
        <v>193</v>
      </c>
      <c r="F14" s="1077">
        <v>149</v>
      </c>
      <c r="G14" s="1236">
        <v>117</v>
      </c>
      <c r="H14" s="1076">
        <v>152</v>
      </c>
      <c r="I14" s="1272"/>
      <c r="J14" s="1248">
        <f t="shared" si="0"/>
        <v>494</v>
      </c>
      <c r="K14" s="1112">
        <f t="shared" si="1"/>
        <v>193</v>
      </c>
      <c r="L14" s="1173">
        <f t="shared" si="2"/>
        <v>164.7</v>
      </c>
      <c r="M14" s="881"/>
      <c r="N14" s="1154">
        <f t="shared" si="3"/>
        <v>49.4</v>
      </c>
      <c r="O14" s="1133"/>
      <c r="S14" s="955"/>
      <c r="T14" s="955"/>
      <c r="U14" s="955"/>
      <c r="V14" s="955"/>
      <c r="W14" s="955"/>
    </row>
    <row r="15" spans="1:23" ht="18" x14ac:dyDescent="0.25">
      <c r="A15" s="1073">
        <v>11</v>
      </c>
      <c r="B15" s="696" t="s">
        <v>208</v>
      </c>
      <c r="C15" s="1075">
        <v>6</v>
      </c>
      <c r="D15" s="1075">
        <v>2</v>
      </c>
      <c r="E15" s="1076">
        <v>161</v>
      </c>
      <c r="F15" s="1077">
        <v>165</v>
      </c>
      <c r="G15" s="1076">
        <v>140</v>
      </c>
      <c r="H15" s="1076">
        <v>153</v>
      </c>
      <c r="I15" s="1272"/>
      <c r="J15" s="1248">
        <f t="shared" si="0"/>
        <v>479</v>
      </c>
      <c r="K15" s="1112">
        <f t="shared" si="1"/>
        <v>165</v>
      </c>
      <c r="L15" s="1173">
        <f t="shared" si="2"/>
        <v>159.69999999999999</v>
      </c>
      <c r="M15" s="881"/>
      <c r="N15" s="1154">
        <f t="shared" si="3"/>
        <v>47.9</v>
      </c>
      <c r="O15" s="1133"/>
      <c r="S15" s="955"/>
    </row>
    <row r="16" spans="1:23" ht="18" x14ac:dyDescent="0.25">
      <c r="A16" s="1073">
        <v>12</v>
      </c>
      <c r="B16" s="1245" t="s">
        <v>148</v>
      </c>
      <c r="C16" s="1075">
        <v>2</v>
      </c>
      <c r="D16" s="1075">
        <v>2</v>
      </c>
      <c r="E16" s="1076">
        <v>122</v>
      </c>
      <c r="F16" s="1077">
        <v>152</v>
      </c>
      <c r="G16" s="1076">
        <v>170</v>
      </c>
      <c r="H16" s="1076">
        <v>147</v>
      </c>
      <c r="I16" s="1272"/>
      <c r="J16" s="1248">
        <f t="shared" si="0"/>
        <v>469</v>
      </c>
      <c r="K16" s="1112">
        <f t="shared" si="1"/>
        <v>170</v>
      </c>
      <c r="L16" s="1173">
        <f t="shared" si="2"/>
        <v>156.30000000000001</v>
      </c>
      <c r="M16" s="881"/>
      <c r="N16" s="1154">
        <f t="shared" si="3"/>
        <v>46.9</v>
      </c>
      <c r="O16" s="1133"/>
      <c r="S16" s="955"/>
    </row>
    <row r="17" spans="1:24" ht="18" x14ac:dyDescent="0.25">
      <c r="A17" s="1073">
        <v>13</v>
      </c>
      <c r="B17" s="696" t="s">
        <v>534</v>
      </c>
      <c r="C17" s="1075">
        <v>3</v>
      </c>
      <c r="D17" s="1075">
        <v>2</v>
      </c>
      <c r="E17" s="1076">
        <v>105</v>
      </c>
      <c r="F17" s="1077">
        <v>114</v>
      </c>
      <c r="G17" s="1236">
        <v>111</v>
      </c>
      <c r="H17" s="1076">
        <v>209</v>
      </c>
      <c r="I17" s="1272"/>
      <c r="J17" s="1248">
        <f t="shared" si="0"/>
        <v>434</v>
      </c>
      <c r="K17" s="1112">
        <f t="shared" si="1"/>
        <v>209</v>
      </c>
      <c r="L17" s="1173">
        <f t="shared" si="2"/>
        <v>144.69999999999999</v>
      </c>
      <c r="M17" s="881"/>
      <c r="N17" s="1154">
        <f t="shared" si="3"/>
        <v>43.4</v>
      </c>
      <c r="O17" s="1133"/>
      <c r="S17" s="955"/>
      <c r="V17" s="955"/>
      <c r="W17" s="955"/>
      <c r="X17" s="955"/>
    </row>
    <row r="18" spans="1:24" ht="18.75" thickBot="1" x14ac:dyDescent="0.3">
      <c r="A18" s="1265">
        <v>14</v>
      </c>
      <c r="B18" s="1266" t="s">
        <v>504</v>
      </c>
      <c r="C18" s="1267">
        <v>5</v>
      </c>
      <c r="D18" s="1267">
        <v>1</v>
      </c>
      <c r="E18" s="1268">
        <v>122</v>
      </c>
      <c r="F18" s="1269">
        <v>133</v>
      </c>
      <c r="G18" s="1270">
        <v>127</v>
      </c>
      <c r="H18" s="1268">
        <v>121</v>
      </c>
      <c r="I18" s="691"/>
      <c r="J18" s="1249">
        <f t="shared" si="0"/>
        <v>382</v>
      </c>
      <c r="K18" s="1113">
        <f t="shared" si="1"/>
        <v>133</v>
      </c>
      <c r="L18" s="1271">
        <f t="shared" si="2"/>
        <v>127.3</v>
      </c>
      <c r="M18" s="881"/>
      <c r="N18" s="1155">
        <f t="shared" si="3"/>
        <v>38.200000000000003</v>
      </c>
      <c r="O18" s="1133"/>
      <c r="Q18" s="1255"/>
      <c r="S18" s="955"/>
      <c r="V18" s="955"/>
      <c r="W18" s="955"/>
      <c r="X18" s="955"/>
    </row>
    <row r="19" spans="1:24" ht="12" customHeight="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9"/>
      <c r="N19" s="27"/>
      <c r="O19" s="1136"/>
      <c r="S19" s="955"/>
      <c r="V19" s="955"/>
      <c r="W19" s="955"/>
      <c r="X19" s="955"/>
    </row>
    <row r="20" spans="1:24" s="1085" customFormat="1" ht="18.75" customHeight="1" x14ac:dyDescent="0.2">
      <c r="A20" s="1281"/>
      <c r="B20" s="1224" t="s">
        <v>39</v>
      </c>
      <c r="C20" s="850" t="s">
        <v>43</v>
      </c>
      <c r="D20" s="1218" t="s">
        <v>536</v>
      </c>
      <c r="E20" s="1225" t="s">
        <v>70</v>
      </c>
      <c r="F20" s="1264"/>
      <c r="G20" s="1220"/>
      <c r="H20" s="1220"/>
      <c r="I20" s="1220"/>
      <c r="J20" s="850"/>
      <c r="K20" s="1282"/>
      <c r="L20" s="1283"/>
      <c r="M20" s="120"/>
      <c r="N20" s="1283"/>
      <c r="O20" s="1284"/>
      <c r="V20" s="1285"/>
      <c r="W20" s="1285"/>
      <c r="X20" s="1285"/>
    </row>
    <row r="21" spans="1:24" s="1085" customFormat="1" ht="18.75" customHeight="1" x14ac:dyDescent="0.2">
      <c r="A21" s="1286"/>
      <c r="B21" s="1226" t="s">
        <v>77</v>
      </c>
      <c r="C21" s="1216" t="s">
        <v>43</v>
      </c>
      <c r="D21" s="1218" t="s">
        <v>537</v>
      </c>
      <c r="E21" s="1227" t="s">
        <v>490</v>
      </c>
      <c r="F21" s="1223"/>
      <c r="G21" s="1223"/>
      <c r="H21" s="1223"/>
      <c r="I21" s="1223"/>
      <c r="J21" s="1216"/>
      <c r="K21" s="1287"/>
      <c r="L21" s="1288"/>
      <c r="M21" s="120"/>
      <c r="N21" s="1288"/>
      <c r="O21" s="1289"/>
      <c r="Q21" s="1285"/>
      <c r="V21" s="1285"/>
      <c r="W21" s="1285"/>
      <c r="X21" s="1285"/>
    </row>
    <row r="22" spans="1:24" ht="18.75" thickBot="1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9"/>
      <c r="N22" s="27"/>
      <c r="O22" s="1136"/>
      <c r="Q22" s="955"/>
    </row>
    <row r="23" spans="1:24" ht="16.5" thickBot="1" x14ac:dyDescent="0.25">
      <c r="A23" s="1182" t="s">
        <v>40</v>
      </c>
      <c r="B23" s="1094" t="s">
        <v>496</v>
      </c>
      <c r="C23" s="1094" t="s">
        <v>7</v>
      </c>
      <c r="D23" s="1094" t="s">
        <v>8</v>
      </c>
      <c r="E23" s="1097" t="s">
        <v>2</v>
      </c>
      <c r="F23" s="1097" t="s">
        <v>3</v>
      </c>
      <c r="G23" s="1097" t="s">
        <v>4</v>
      </c>
      <c r="H23" s="1097" t="s">
        <v>10</v>
      </c>
      <c r="I23" s="1097" t="s">
        <v>494</v>
      </c>
      <c r="J23" s="1097" t="s">
        <v>1</v>
      </c>
      <c r="K23" s="1097" t="s">
        <v>9</v>
      </c>
      <c r="L23" s="1098" t="s">
        <v>0</v>
      </c>
      <c r="M23" s="120"/>
      <c r="N23" s="1099" t="s">
        <v>11</v>
      </c>
      <c r="O23" s="1151"/>
    </row>
    <row r="24" spans="1:24" ht="18" x14ac:dyDescent="0.25">
      <c r="A24" s="1088">
        <v>1</v>
      </c>
      <c r="B24" s="1089" t="s">
        <v>19</v>
      </c>
      <c r="C24" s="1090">
        <v>4</v>
      </c>
      <c r="D24" s="1090">
        <v>2</v>
      </c>
      <c r="E24" s="1237">
        <v>188</v>
      </c>
      <c r="F24" s="1091">
        <v>179</v>
      </c>
      <c r="G24" s="1091">
        <v>197</v>
      </c>
      <c r="H24" s="1091">
        <v>170</v>
      </c>
      <c r="I24" s="1091"/>
      <c r="J24" s="1106">
        <f t="shared" ref="J24:J32" si="4">SUM(E24:H24)+24-MIN(E24:H24)</f>
        <v>588</v>
      </c>
      <c r="K24" s="1092">
        <f t="shared" ref="K24:K32" si="5">MAX(E24:H24)</f>
        <v>197</v>
      </c>
      <c r="L24" s="1164">
        <f t="shared" ref="L24:L32" si="6">(SUM(E24:H24)-MIN(E24:H24))/3</f>
        <v>188</v>
      </c>
      <c r="M24" s="881"/>
      <c r="N24" s="1132">
        <f t="shared" ref="N24:N32" si="7">J24/10+I24</f>
        <v>58.8</v>
      </c>
      <c r="O24" s="1136"/>
    </row>
    <row r="25" spans="1:24" ht="18" x14ac:dyDescent="0.25">
      <c r="A25" s="1088">
        <v>2</v>
      </c>
      <c r="B25" s="1089" t="s">
        <v>59</v>
      </c>
      <c r="C25" s="1090">
        <v>2</v>
      </c>
      <c r="D25" s="1090">
        <v>1</v>
      </c>
      <c r="E25" s="1237">
        <v>144</v>
      </c>
      <c r="F25" s="1091">
        <v>140</v>
      </c>
      <c r="G25" s="1091">
        <v>224</v>
      </c>
      <c r="H25" s="1091">
        <v>195</v>
      </c>
      <c r="I25" s="1091"/>
      <c r="J25" s="1106">
        <f t="shared" si="4"/>
        <v>587</v>
      </c>
      <c r="K25" s="1158">
        <f t="shared" si="5"/>
        <v>224</v>
      </c>
      <c r="L25" s="1164">
        <f t="shared" si="6"/>
        <v>187.66666666666666</v>
      </c>
      <c r="M25" s="881"/>
      <c r="N25" s="1244">
        <f t="shared" si="7"/>
        <v>58.7</v>
      </c>
      <c r="O25" s="1136"/>
    </row>
    <row r="26" spans="1:24" ht="18" x14ac:dyDescent="0.25">
      <c r="A26" s="1088">
        <v>3</v>
      </c>
      <c r="B26" s="1089" t="s">
        <v>12</v>
      </c>
      <c r="C26" s="1090">
        <v>5</v>
      </c>
      <c r="D26" s="1090">
        <v>1</v>
      </c>
      <c r="E26" s="1091">
        <v>130</v>
      </c>
      <c r="F26" s="1091">
        <v>183</v>
      </c>
      <c r="G26" s="1091">
        <v>181</v>
      </c>
      <c r="H26" s="1091">
        <v>191</v>
      </c>
      <c r="I26" s="1091"/>
      <c r="J26" s="1106">
        <f t="shared" si="4"/>
        <v>579</v>
      </c>
      <c r="K26" s="1092">
        <f t="shared" si="5"/>
        <v>191</v>
      </c>
      <c r="L26" s="1164">
        <f t="shared" si="6"/>
        <v>185</v>
      </c>
      <c r="M26" s="881"/>
      <c r="N26" s="1244">
        <f t="shared" si="7"/>
        <v>57.9</v>
      </c>
      <c r="O26" s="1136"/>
    </row>
    <row r="27" spans="1:24" ht="18" x14ac:dyDescent="0.25">
      <c r="A27" s="1088">
        <v>4</v>
      </c>
      <c r="B27" s="1089" t="s">
        <v>76</v>
      </c>
      <c r="C27" s="1090">
        <v>4</v>
      </c>
      <c r="D27" s="1090">
        <v>2</v>
      </c>
      <c r="E27" s="1091">
        <v>148</v>
      </c>
      <c r="F27" s="1091">
        <v>149</v>
      </c>
      <c r="G27" s="1091">
        <v>160</v>
      </c>
      <c r="H27" s="1091">
        <v>190</v>
      </c>
      <c r="I27" s="1091"/>
      <c r="J27" s="1106">
        <f t="shared" si="4"/>
        <v>523</v>
      </c>
      <c r="K27" s="1092">
        <f t="shared" si="5"/>
        <v>190</v>
      </c>
      <c r="L27" s="1164">
        <f t="shared" si="6"/>
        <v>166.33333333333334</v>
      </c>
      <c r="M27" s="881"/>
      <c r="N27" s="1244">
        <f t="shared" si="7"/>
        <v>52.3</v>
      </c>
      <c r="O27" s="1136"/>
    </row>
    <row r="28" spans="1:24" ht="18" x14ac:dyDescent="0.25">
      <c r="A28" s="1088">
        <v>5</v>
      </c>
      <c r="B28" s="1089" t="s">
        <v>54</v>
      </c>
      <c r="C28" s="1090">
        <v>6</v>
      </c>
      <c r="D28" s="1090">
        <v>1</v>
      </c>
      <c r="E28" s="1091">
        <v>115</v>
      </c>
      <c r="F28" s="1091">
        <v>150</v>
      </c>
      <c r="G28" s="1091">
        <v>188</v>
      </c>
      <c r="H28" s="1091">
        <v>137</v>
      </c>
      <c r="I28" s="1091"/>
      <c r="J28" s="1106">
        <f t="shared" si="4"/>
        <v>499</v>
      </c>
      <c r="K28" s="1092">
        <f t="shared" si="5"/>
        <v>188</v>
      </c>
      <c r="L28" s="1164">
        <f t="shared" si="6"/>
        <v>158.33333333333334</v>
      </c>
      <c r="M28" s="881"/>
      <c r="N28" s="1244">
        <f t="shared" si="7"/>
        <v>49.9</v>
      </c>
      <c r="O28" s="1136"/>
    </row>
    <row r="29" spans="1:24" ht="18" x14ac:dyDescent="0.25">
      <c r="A29" s="1088">
        <v>6</v>
      </c>
      <c r="B29" s="1054" t="s">
        <v>535</v>
      </c>
      <c r="C29" s="1090">
        <v>5</v>
      </c>
      <c r="D29" s="1090">
        <v>2</v>
      </c>
      <c r="E29" s="1091">
        <v>134</v>
      </c>
      <c r="F29" s="1091">
        <v>152</v>
      </c>
      <c r="G29" s="1091">
        <v>165</v>
      </c>
      <c r="H29" s="1091">
        <v>151</v>
      </c>
      <c r="I29" s="1091"/>
      <c r="J29" s="1106">
        <f t="shared" si="4"/>
        <v>492</v>
      </c>
      <c r="K29" s="1187">
        <f t="shared" si="5"/>
        <v>165</v>
      </c>
      <c r="L29" s="1164">
        <f t="shared" si="6"/>
        <v>156</v>
      </c>
      <c r="M29" s="881"/>
      <c r="N29" s="1244">
        <f t="shared" si="7"/>
        <v>49.2</v>
      </c>
      <c r="O29" s="1136"/>
    </row>
    <row r="30" spans="1:24" ht="18" x14ac:dyDescent="0.25">
      <c r="A30" s="1088">
        <v>7</v>
      </c>
      <c r="B30" s="1054" t="s">
        <v>14</v>
      </c>
      <c r="C30" s="1090">
        <v>3</v>
      </c>
      <c r="D30" s="1090">
        <v>1</v>
      </c>
      <c r="E30" s="1091">
        <v>129</v>
      </c>
      <c r="F30" s="1091">
        <v>153</v>
      </c>
      <c r="G30" s="1091">
        <v>150</v>
      </c>
      <c r="H30" s="1091">
        <v>164</v>
      </c>
      <c r="I30" s="1091"/>
      <c r="J30" s="1106">
        <f t="shared" si="4"/>
        <v>491</v>
      </c>
      <c r="K30" s="1092">
        <f t="shared" si="5"/>
        <v>164</v>
      </c>
      <c r="L30" s="1164">
        <f t="shared" si="6"/>
        <v>155.66666666666666</v>
      </c>
      <c r="M30" s="881"/>
      <c r="N30" s="1244">
        <f t="shared" si="7"/>
        <v>49.1</v>
      </c>
    </row>
    <row r="31" spans="1:24" ht="18" x14ac:dyDescent="0.25">
      <c r="A31" s="1088">
        <v>8</v>
      </c>
      <c r="B31" s="1054" t="s">
        <v>13</v>
      </c>
      <c r="C31" s="1090">
        <v>1</v>
      </c>
      <c r="D31" s="1090">
        <v>2</v>
      </c>
      <c r="E31" s="1237">
        <v>146</v>
      </c>
      <c r="F31" s="1091">
        <v>145</v>
      </c>
      <c r="G31" s="1091">
        <v>171</v>
      </c>
      <c r="H31" s="1091">
        <v>139</v>
      </c>
      <c r="I31" s="1091"/>
      <c r="J31" s="1106">
        <f t="shared" si="4"/>
        <v>486</v>
      </c>
      <c r="K31" s="1092">
        <f t="shared" si="5"/>
        <v>171</v>
      </c>
      <c r="L31" s="1164">
        <f t="shared" si="6"/>
        <v>154</v>
      </c>
      <c r="M31" s="881"/>
      <c r="N31" s="1244">
        <f t="shared" si="7"/>
        <v>48.6</v>
      </c>
    </row>
    <row r="32" spans="1:24" ht="18.75" thickBot="1" x14ac:dyDescent="0.3">
      <c r="A32" s="1066">
        <v>9</v>
      </c>
      <c r="B32" s="1067" t="s">
        <v>150</v>
      </c>
      <c r="C32" s="1068">
        <v>1</v>
      </c>
      <c r="D32" s="1068">
        <v>2</v>
      </c>
      <c r="E32" s="1069">
        <v>155</v>
      </c>
      <c r="F32" s="1069">
        <v>122</v>
      </c>
      <c r="G32" s="1069">
        <v>131</v>
      </c>
      <c r="H32" s="1069">
        <v>129</v>
      </c>
      <c r="I32" s="1069"/>
      <c r="J32" s="1108">
        <f t="shared" si="4"/>
        <v>439</v>
      </c>
      <c r="K32" s="1100">
        <f t="shared" si="5"/>
        <v>155</v>
      </c>
      <c r="L32" s="1172">
        <f t="shared" si="6"/>
        <v>138.33333333333334</v>
      </c>
      <c r="M32" s="881"/>
      <c r="N32" s="1247">
        <f t="shared" si="7"/>
        <v>43.9</v>
      </c>
    </row>
    <row r="33" spans="1:13" ht="12" customHeight="1" x14ac:dyDescent="0.2">
      <c r="A33" s="26"/>
      <c r="K33" s="26"/>
      <c r="L33" s="26"/>
      <c r="M33" s="9"/>
    </row>
    <row r="34" spans="1:13" s="1085" customFormat="1" ht="18.75" customHeight="1" x14ac:dyDescent="0.2">
      <c r="A34" s="1290"/>
      <c r="B34" s="1217" t="s">
        <v>19</v>
      </c>
      <c r="C34" s="850" t="s">
        <v>43</v>
      </c>
      <c r="D34" s="1218" t="s">
        <v>538</v>
      </c>
      <c r="E34" s="1219" t="s">
        <v>70</v>
      </c>
      <c r="F34" s="1264"/>
      <c r="G34" s="1220"/>
      <c r="H34" s="1220"/>
      <c r="I34" s="1220"/>
      <c r="K34" s="1290"/>
    </row>
    <row r="35" spans="1:13" s="1085" customFormat="1" ht="18.75" customHeight="1" x14ac:dyDescent="0.2">
      <c r="A35" s="1290"/>
      <c r="B35" s="1221" t="s">
        <v>59</v>
      </c>
      <c r="C35" s="1216" t="s">
        <v>43</v>
      </c>
      <c r="D35" s="1218" t="s">
        <v>537</v>
      </c>
      <c r="E35" s="1222" t="s">
        <v>490</v>
      </c>
      <c r="F35" s="1223"/>
      <c r="G35" s="1223"/>
      <c r="H35" s="1223"/>
      <c r="I35" s="1223"/>
      <c r="K35" s="1290"/>
    </row>
    <row r="36" spans="1:13" x14ac:dyDescent="0.2">
      <c r="A36" s="26"/>
      <c r="K36" s="26"/>
      <c r="L36" s="26"/>
    </row>
    <row r="37" spans="1:13" x14ac:dyDescent="0.2">
      <c r="A37" s="26"/>
      <c r="K37" s="26"/>
      <c r="L37" s="26"/>
    </row>
    <row r="38" spans="1:13" x14ac:dyDescent="0.2">
      <c r="C38" s="955"/>
    </row>
  </sheetData>
  <sortState ref="B26:L34">
    <sortCondition descending="1" ref="J26"/>
  </sortState>
  <mergeCells count="3">
    <mergeCell ref="A1:K1"/>
    <mergeCell ref="A2:K2"/>
    <mergeCell ref="A3:K3"/>
  </mergeCells>
  <pageMargins left="0.7" right="0.7" top="0.75" bottom="0.75" header="0.3" footer="0.3"/>
  <ignoredErrors>
    <ignoredError sqref="K24:K32 J24:J32 L24:L32 J5:K18" formulaRange="1"/>
    <ignoredError sqref="D20:D21 D34:D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3</vt:i4>
      </vt:variant>
    </vt:vector>
  </HeadingPairs>
  <TitlesOfParts>
    <vt:vector size="21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Рейтинг </vt:lpstr>
      <vt:lpstr>Абсол</vt:lpstr>
      <vt:lpstr>24 февраля</vt:lpstr>
      <vt:lpstr>жереб.</vt:lpstr>
      <vt:lpstr>АБСОЛЮТ</vt:lpstr>
      <vt:lpstr>Ком.Тур. </vt:lpstr>
      <vt:lpstr>Статистика</vt:lpstr>
      <vt:lpstr>жереб.!Область_печати</vt:lpstr>
      <vt:lpstr>'Рейтинг '!Область_печати</vt:lpstr>
      <vt:lpstr>Январь!Область_печати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Ситников Алексей Николаевич</cp:lastModifiedBy>
  <cp:lastPrinted>2020-11-30T03:47:57Z</cp:lastPrinted>
  <dcterms:created xsi:type="dcterms:W3CDTF">1996-10-08T23:32:33Z</dcterms:created>
  <dcterms:modified xsi:type="dcterms:W3CDTF">2021-12-13T04:02:09Z</dcterms:modified>
</cp:coreProperties>
</file>